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D0060F06-1EF5-4FF5-B91C-7B50670A685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madina'!$A$2:$O$572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578" i="12" l="1"/>
  <c r="G568" i="12" l="1"/>
  <c r="G567" i="12"/>
  <c r="P14" i="12" l="1"/>
  <c r="P13" i="12"/>
  <c r="M526" i="12"/>
  <c r="P15" i="12" l="1"/>
  <c r="K525" i="3"/>
  <c r="K526" i="3" s="1"/>
  <c r="F512" i="3" l="1"/>
  <c r="K512" i="3"/>
  <c r="K511" i="3"/>
  <c r="H511" i="3" l="1"/>
  <c r="C510" i="3"/>
  <c r="E504" i="3"/>
  <c r="F504" i="3" s="1"/>
  <c r="E503" i="3" l="1"/>
  <c r="F503" i="3" s="1"/>
  <c r="F502" i="3" l="1"/>
  <c r="E502" i="3"/>
  <c r="F532" i="3" l="1"/>
  <c r="F533" i="3" s="1"/>
  <c r="H534" i="3" s="1"/>
  <c r="C530" i="3"/>
  <c r="C531" i="3" s="1"/>
  <c r="C534" i="3" s="1"/>
  <c r="C535" i="3" s="1"/>
  <c r="C536" i="3" s="1"/>
  <c r="E527" i="3"/>
  <c r="F527" i="3" s="1"/>
  <c r="E526" i="3"/>
  <c r="F526" i="3" s="1"/>
  <c r="E525" i="3"/>
  <c r="F525" i="3" s="1"/>
  <c r="E524" i="3"/>
  <c r="F524" i="3" s="1"/>
  <c r="E523" i="3"/>
  <c r="E522" i="3"/>
  <c r="F522" i="3" s="1"/>
  <c r="E521" i="3"/>
  <c r="F521" i="3" s="1"/>
  <c r="H531" i="3" l="1"/>
  <c r="H532" i="3" s="1"/>
  <c r="H535" i="3" s="1"/>
  <c r="F523" i="3"/>
  <c r="C532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F505" i="3" l="1"/>
  <c r="H512" i="3"/>
  <c r="H515" i="3" s="1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N9" i="6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E308" i="3"/>
  <c r="F308" i="3" s="1"/>
  <c r="O564" i="12" l="1"/>
  <c r="O565" i="12" s="1"/>
  <c r="O566" i="12" s="1"/>
  <c r="O567" i="12" s="1"/>
  <c r="O568" i="12" s="1"/>
  <c r="O569" i="12" s="1"/>
  <c r="E307" i="3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<sst xmlns="http://schemas.openxmlformats.org/spreadsheetml/2006/main" count="10862" uniqueCount="8435">
  <si>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</si>
  <si>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</si>
  <si>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</si>
  <si>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</si>
  <si>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</si>
  <si>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</si>
  <si>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</si>
  <si>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</si>
  <si>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</si>
  <si>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</si>
  <si>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</si>
  <si>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</si>
  <si>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</si>
  <si>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</si>
  <si>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</si>
  <si>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</si>
  <si>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</si>
  <si>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</si>
  <si>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</si>
  <si>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</si>
  <si>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</si>
  <si>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</si>
  <si>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</si>
  <si>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</si>
  <si>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</si>
  <si>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</si>
  <si>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</si>
  <si>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</si>
  <si>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</si>
  <si>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</si>
  <si>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</si>
  <si>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</si>
  <si>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</si>
  <si>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</si>
  <si>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</si>
  <si>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</si>
  <si>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</si>
  <si>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</si>
  <si>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</si>
  <si>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</si>
  <si>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</si>
  <si>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</si>
  <si>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</si>
  <si>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</si>
  <si>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</si>
  <si>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</si>
  <si>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</si>
  <si>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</si>
  <si>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</si>
  <si>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</si>
  <si>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</si>
  <si>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</si>
  <si>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</si>
  <si>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</si>
  <si>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</si>
  <si>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</si>
  <si>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</si>
  <si>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</si>
  <si>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</si>
  <si>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</si>
  <si>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</si>
  <si>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</si>
  <si>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</si>
  <si>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</si>
  <si>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</si>
  <si>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</si>
  <si>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</si>
  <si>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</si>
  <si>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</si>
  <si>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</si>
  <si>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</si>
  <si>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</si>
  <si>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</si>
  <si>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</si>
  <si>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</si>
  <si>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</si>
  <si>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</si>
  <si>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</si>
  <si>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</si>
  <si>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</si>
  <si>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</si>
  <si>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</si>
  <si>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</si>
  <si>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</si>
  <si>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</si>
  <si>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</si>
  <si>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</si>
  <si>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</si>
  <si>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</si>
  <si>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</si>
  <si>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</si>
  <si>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</si>
  <si>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</si>
  <si>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</si>
  <si>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</si>
  <si>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</si>
  <si>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</si>
  <si>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</si>
  <si>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</si>
  <si>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</si>
  <si>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</si>
  <si>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</si>
  <si>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</si>
  <si>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</si>
  <si>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</si>
  <si>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</si>
  <si>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</si>
  <si>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</si>
  <si>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</si>
  <si>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</si>
  <si>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</si>
  <si>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</si>
  <si>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</si>
  <si>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</si>
  <si>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</si>
  <si>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</si>
  <si>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</si>
  <si>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</si>
  <si>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</si>
  <si>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</si>
  <si>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</si>
  <si>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</si>
  <si>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</si>
  <si>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</si>
  <si>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</si>
  <si>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</si>
  <si>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</si>
  <si>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</si>
  <si>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</si>
  <si>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</si>
  <si>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</si>
  <si>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</si>
  <si>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</si>
  <si>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</si>
  <si>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</si>
  <si>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</si>
  <si>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</si>
  <si>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</si>
  <si>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</si>
  <si>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</si>
  <si>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</si>
  <si>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</si>
  <si>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</si>
  <si>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</si>
  <si>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</si>
  <si>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</si>
  <si>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</si>
  <si>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</si>
  <si>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</si>
  <si>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</si>
  <si>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</si>
  <si>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</si>
  <si>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</si>
  <si>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</si>
  <si>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</si>
  <si>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</si>
  <si>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</si>
  <si>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</si>
  <si>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</si>
  <si>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</si>
  <si>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</si>
  <si>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</si>
  <si>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</si>
  <si>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</si>
  <si>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</si>
  <si>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</si>
  <si>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</si>
  <si>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</si>
  <si>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</si>
  <si>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</si>
  <si>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</si>
  <si>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</si>
  <si>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</si>
  <si>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</si>
  <si>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</si>
  <si>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</si>
  <si>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</si>
  <si>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</si>
  <si>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</si>
  <si>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</si>
  <si>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</si>
  <si>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</si>
  <si>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</si>
  <si>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</si>
  <si>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</si>
  <si>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</si>
  <si>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</si>
  <si>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</si>
  <si>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</si>
  <si>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</si>
  <si>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</si>
  <si>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</si>
  <si>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</si>
  <si>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</si>
  <si>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</si>
  <si>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</si>
  <si>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</si>
  <si>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</si>
  <si>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</si>
  <si>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</si>
  <si>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</si>
  <si>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</si>
  <si>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</si>
  <si>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</si>
  <si>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</si>
  <si>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</si>
  <si>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</si>
  <si>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</si>
  <si>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</si>
  <si>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</si>
  <si>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</si>
  <si>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</si>
  <si>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</si>
  <si>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</si>
  <si>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</si>
  <si>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</si>
  <si>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</si>
  <si>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</si>
  <si>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</si>
  <si>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</si>
  <si>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</si>
  <si>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</si>
  <si>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</si>
  <si>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</si>
  <si>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</si>
  <si>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</si>
  <si>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</si>
  <si>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</si>
  <si>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</si>
  <si>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</si>
  <si>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</si>
  <si>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</si>
  <si>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</si>
  <si>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</si>
  <si>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</si>
  <si>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</si>
  <si>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</si>
  <si>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</si>
  <si>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</si>
  <si>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</si>
  <si>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</si>
  <si>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</si>
  <si>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</si>
  <si>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</si>
  <si>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</si>
  <si>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</si>
  <si>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</si>
  <si>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</si>
  <si>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</si>
  <si>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</si>
  <si>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</si>
  <si>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</si>
  <si>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</si>
  <si>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</si>
  <si>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</si>
  <si>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</si>
  <si>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</si>
  <si>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</si>
  <si>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</si>
  <si>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</si>
  <si>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</si>
  <si>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</si>
  <si>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</si>
  <si>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</si>
  <si>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</si>
  <si>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</si>
  <si>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</si>
  <si>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</si>
  <si>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</si>
  <si>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</si>
  <si>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</si>
  <si>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</si>
  <si>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</si>
  <si>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</si>
  <si>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</si>
  <si>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</si>
  <si>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</si>
  <si>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</si>
  <si>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</si>
  <si>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</si>
  <si>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</si>
  <si>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</si>
  <si>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</si>
  <si>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</si>
  <si>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</si>
  <si>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</si>
  <si>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</si>
  <si>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</si>
  <si>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</si>
  <si>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</si>
  <si>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</si>
  <si>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</si>
  <si>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</si>
  <si>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</si>
  <si>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</si>
  <si>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</si>
  <si>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</si>
  <si>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</si>
  <si>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</si>
  <si>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</si>
  <si>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</si>
  <si>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</si>
  <si>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</si>
  <si>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</si>
  <si>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</si>
  <si>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</si>
  <si>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</si>
  <si>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</si>
  <si>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</si>
  <si>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</si>
  <si>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</si>
  <si>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</si>
  <si>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</si>
  <si>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</si>
  <si>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</si>
  <si>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</si>
  <si>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</si>
  <si>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</si>
  <si>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</si>
  <si>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</si>
  <si>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</si>
  <si>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</si>
  <si>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</si>
  <si>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</si>
  <si>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</si>
  <si>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</si>
  <si>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</si>
  <si>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</si>
  <si>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</si>
  <si>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</si>
  <si>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</si>
  <si>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</si>
  <si>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</si>
  <si>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</si>
  <si>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</si>
  <si>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</si>
  <si>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</si>
  <si>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</si>
  <si>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</si>
  <si>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</si>
  <si>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</si>
  <si>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</si>
  <si>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</si>
  <si>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</si>
  <si>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</si>
  <si>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</si>
  <si>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</si>
  <si>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</si>
  <si>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</si>
  <si>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</si>
  <si>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</si>
  <si>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</si>
  <si>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</si>
  <si>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</si>
  <si>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</si>
  <si>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</si>
  <si>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</si>
  <si>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</si>
  <si>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</si>
  <si>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</si>
  <si>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</si>
  <si>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</si>
  <si>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</si>
  <si>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</si>
  <si>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</si>
  <si>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</si>
  <si>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</si>
  <si>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</si>
  <si>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</si>
  <si>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</si>
  <si>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</si>
  <si>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</si>
  <si>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</si>
  <si>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</si>
  <si>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</si>
  <si>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</si>
  <si>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</si>
  <si>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</si>
  <si>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</si>
  <si>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</si>
  <si>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</si>
  <si>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</si>
  <si>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</si>
  <si>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</si>
  <si>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</si>
  <si>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</si>
  <si>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</si>
  <si>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</si>
  <si>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</si>
  <si>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</si>
  <si>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</si>
  <si>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</si>
  <si>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</si>
  <si>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</si>
  <si>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</si>
  <si>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</si>
  <si>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</si>
  <si>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</si>
  <si>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</si>
  <si>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</si>
  <si>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</si>
  <si>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</si>
  <si>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</si>
  <si>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</si>
  <si>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</si>
  <si>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</si>
  <si>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</si>
  <si>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</si>
  <si>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</si>
  <si>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</si>
  <si>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</si>
  <si>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</si>
  <si>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</si>
  <si>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</si>
  <si>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</si>
  <si>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</si>
  <si>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</si>
  <si>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</si>
  <si>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</si>
  <si>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</si>
  <si>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</si>
  <si>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</si>
  <si>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</si>
  <si>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</si>
  <si>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</si>
  <si>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</si>
  <si>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</si>
  <si>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</si>
  <si>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</si>
  <si>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</si>
  <si>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</si>
  <si>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</si>
  <si>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</si>
  <si>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</si>
  <si>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</si>
  <si>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</si>
  <si>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</si>
  <si>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</si>
  <si>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</si>
  <si>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</si>
  <si>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</si>
  <si>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</si>
  <si>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</si>
  <si>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</si>
  <si>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</si>
  <si>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</si>
  <si>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</si>
  <si>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</si>
  <si>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</si>
  <si>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</si>
  <si>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</si>
  <si>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</si>
  <si>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</si>
  <si>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</si>
  <si>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</si>
  <si>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</si>
  <si>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</si>
  <si>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</si>
  <si>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</si>
  <si>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</si>
  <si>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</si>
  <si>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</si>
  <si>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</si>
  <si>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</si>
  <si>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</si>
  <si>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</si>
  <si>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</si>
  <si>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</si>
  <si>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</si>
  <si>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</si>
  <si>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</si>
  <si>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</si>
  <si>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</si>
  <si>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</si>
  <si>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</si>
  <si>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</si>
  <si>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</si>
  <si>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</si>
  <si>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</si>
  <si>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</si>
  <si>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</si>
  <si>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</si>
  <si>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</si>
  <si>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</si>
  <si>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</si>
  <si>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</si>
  <si>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</si>
  <si>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</si>
  <si>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</si>
  <si>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</si>
  <si>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</si>
  <si>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</si>
  <si>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</si>
  <si>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</si>
  <si>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</si>
  <si>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</si>
  <si>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</si>
  <si>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</si>
  <si>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</si>
  <si>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</si>
  <si>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</si>
  <si>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</si>
  <si>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</si>
  <si>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</si>
  <si>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</si>
  <si>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</si>
  <si>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</si>
  <si>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</si>
  <si>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</si>
  <si>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</si>
  <si>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</si>
  <si>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</si>
  <si>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</si>
  <si>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</si>
  <si>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</si>
  <si>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</si>
  <si>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</si>
  <si>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</si>
  <si>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</si>
  <si>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</si>
  <si>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</si>
  <si>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</si>
  <si>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</si>
  <si>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</si>
  <si>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</si>
  <si>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</si>
  <si>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</si>
  <si>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</si>
  <si>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</si>
  <si>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</si>
  <si>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</si>
  <si>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</si>
  <si>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</si>
  <si>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</si>
  <si>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</si>
  <si>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</si>
  <si>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</si>
  <si>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</si>
  <si>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</si>
  <si>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</si>
  <si>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</si>
  <si>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</si>
  <si>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</si>
  <si>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</si>
  <si>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</si>
  <si>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</si>
  <si>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</si>
  <si>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</si>
  <si>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</si>
  <si>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</si>
  <si>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</si>
  <si>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</si>
  <si>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</si>
  <si>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</si>
  <si>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</si>
  <si>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</si>
  <si>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</si>
  <si>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</si>
  <si>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</si>
  <si>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</si>
  <si>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</si>
  <si>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</si>
  <si>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</si>
  <si>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</si>
  <si>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</si>
  <si>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</si>
  <si>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</si>
  <si>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</si>
  <si>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</si>
  <si>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</si>
  <si>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</si>
  <si>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</si>
  <si>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</si>
  <si>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</si>
  <si>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</si>
  <si>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</si>
  <si>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</si>
  <si>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</si>
  <si>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</si>
  <si>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</si>
  <si>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</si>
  <si>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</si>
  <si>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</si>
  <si>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</si>
  <si>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</si>
  <si>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</si>
  <si>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</si>
  <si>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</si>
  <si>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</si>
  <si>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</si>
  <si>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</si>
  <si>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</si>
  <si>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</si>
  <si>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</si>
  <si>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</si>
  <si>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</si>
  <si>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</si>
  <si>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</si>
  <si>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</si>
  <si>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</si>
  <si>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</si>
  <si>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</si>
  <si>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</si>
  <si>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</si>
  <si>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</si>
  <si>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</si>
  <si>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</si>
  <si>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</si>
  <si>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</si>
  <si>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</si>
  <si>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</si>
  <si>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</si>
  <si>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</si>
  <si>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</si>
  <si>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</si>
  <si>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</si>
  <si>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</si>
  <si>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</si>
  <si>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</si>
  <si>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</si>
  <si>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</si>
  <si>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</si>
  <si>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</si>
  <si>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</si>
  <si>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</si>
  <si>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</si>
  <si>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</si>
  <si>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</si>
  <si>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</si>
  <si>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</si>
  <si>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</si>
  <si>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</si>
  <si>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</si>
  <si>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</si>
  <si>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</si>
  <si>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</si>
  <si>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</si>
  <si>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</si>
  <si>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</si>
  <si>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</si>
  <si>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</si>
  <si>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</si>
  <si>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</si>
  <si>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</si>
  <si>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</si>
  <si>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</si>
  <si>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</si>
  <si>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</si>
  <si>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</si>
  <si>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</si>
  <si>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</si>
  <si>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</si>
  <si>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</si>
  <si>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</si>
  <si>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</si>
  <si>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</si>
  <si>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</si>
  <si>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</si>
  <si>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</si>
  <si>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</si>
  <si>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</si>
  <si>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</si>
  <si>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</si>
  <si>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</si>
  <si>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</si>
  <si>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</si>
  <si>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</si>
  <si>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</si>
  <si>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</si>
  <si>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</si>
  <si>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</si>
  <si>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</si>
  <si>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</si>
  <si>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</si>
  <si>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</si>
  <si>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</si>
  <si>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</si>
  <si>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</si>
  <si>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</si>
  <si>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</si>
  <si>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</si>
  <si>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</si>
  <si>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</si>
  <si>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</si>
  <si>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</si>
  <si>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</si>
  <si>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</si>
  <si>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</si>
  <si>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</si>
  <si>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</si>
  <si>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</si>
  <si>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</si>
  <si>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</si>
  <si>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</si>
  <si>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</si>
  <si>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</si>
  <si>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</si>
  <si>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</si>
  <si>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</si>
  <si>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</si>
  <si>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</si>
  <si>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</si>
  <si>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</si>
  <si>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</si>
  <si>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</si>
  <si>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</si>
  <si>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</si>
  <si>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</si>
  <si>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</si>
  <si>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</si>
  <si>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</si>
  <si>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</si>
  <si>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</si>
  <si>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</si>
  <si>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</si>
  <si>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</si>
  <si>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</si>
  <si>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</si>
  <si>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</si>
  <si>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</si>
  <si>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</si>
  <si>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</si>
  <si>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</si>
  <si>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</si>
  <si>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</si>
  <si>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</si>
  <si>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</si>
  <si>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</si>
  <si>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</si>
  <si>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</si>
  <si>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</si>
  <si>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</si>
  <si>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</si>
  <si>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</si>
  <si>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</si>
  <si>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</si>
  <si>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</si>
  <si>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</si>
  <si>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</si>
  <si>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</si>
  <si>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</si>
  <si>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</si>
  <si>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</si>
  <si>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</si>
  <si>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</si>
  <si>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</si>
  <si>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</si>
  <si>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</si>
  <si>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</si>
  <si>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</si>
  <si>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</si>
  <si>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</si>
  <si>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</si>
  <si>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</si>
  <si>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</si>
  <si>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</si>
  <si>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</si>
  <si>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</si>
  <si>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</si>
  <si>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</si>
  <si>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</si>
  <si>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</si>
  <si>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</si>
  <si>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</si>
  <si>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</si>
  <si>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</si>
  <si>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</si>
  <si>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</si>
  <si>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</si>
  <si>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</si>
  <si>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</si>
  <si>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</si>
  <si>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</si>
  <si>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</si>
  <si>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</si>
  <si>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</si>
  <si>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</si>
  <si>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</si>
  <si>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</si>
  <si>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</si>
  <si>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</si>
  <si>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</si>
  <si>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</si>
  <si>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</si>
  <si>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</si>
  <si>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</si>
  <si>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</si>
  <si>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</si>
  <si>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</si>
  <si>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</si>
  <si>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</si>
  <si>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</si>
  <si>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</si>
  <si>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</si>
  <si>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</si>
  <si>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</si>
  <si>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</si>
  <si>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</si>
  <si>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</si>
  <si>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</si>
  <si>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</si>
  <si>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</si>
  <si>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</si>
  <si>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</si>
  <si>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</si>
  <si>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</si>
  <si>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</si>
  <si>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</si>
  <si>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</si>
  <si>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</si>
  <si>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</si>
  <si>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</si>
  <si>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</si>
  <si>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</si>
  <si>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</si>
  <si>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</si>
  <si>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</si>
  <si>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</si>
  <si>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</si>
  <si>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</si>
  <si>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</si>
  <si>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</si>
  <si>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</si>
  <si>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</si>
  <si>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</si>
  <si>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</si>
  <si>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</si>
  <si>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</si>
  <si>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</si>
  <si>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</si>
  <si>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</si>
  <si>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</si>
  <si>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</si>
  <si>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</si>
  <si>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</si>
  <si>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</si>
  <si>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</si>
  <si>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</si>
  <si>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</si>
  <si>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</si>
  <si>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</si>
  <si>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</si>
  <si>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</si>
  <si>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</si>
  <si>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</si>
  <si>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</si>
  <si>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</si>
  <si>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</si>
  <si>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</si>
  <si>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</si>
  <si>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</si>
  <si>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</si>
  <si>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</si>
  <si>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</si>
  <si>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</si>
  <si>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</si>
  <si>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</si>
  <si>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</si>
  <si>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</si>
  <si>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</si>
  <si>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</si>
  <si>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</si>
  <si>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</si>
  <si>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</si>
  <si>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</si>
  <si>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</si>
  <si>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</si>
  <si>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</si>
  <si>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</si>
  <si>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</si>
  <si>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</si>
  <si>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</si>
  <si>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</si>
  <si>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</si>
  <si>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</si>
  <si>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</si>
  <si>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</si>
  <si>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</si>
  <si>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</si>
  <si>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</si>
  <si>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</si>
  <si>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</si>
  <si>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</si>
  <si>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</si>
  <si>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</si>
  <si>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</si>
  <si>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</si>
  <si>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</si>
  <si>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</si>
  <si>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</si>
  <si>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</si>
  <si>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</si>
  <si>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</si>
  <si>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</si>
  <si>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</si>
  <si>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</si>
  <si>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</si>
  <si>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</si>
  <si>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</si>
  <si>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</si>
  <si>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</si>
  <si>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</si>
  <si>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</si>
  <si>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</si>
  <si>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</si>
  <si>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</si>
  <si>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</si>
  <si>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</si>
  <si>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</si>
  <si>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</si>
  <si>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</si>
  <si>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</si>
  <si>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</si>
  <si>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</si>
  <si>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</si>
  <si>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</si>
  <si>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</si>
  <si>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</si>
  <si>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</si>
  <si>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</si>
  <si>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</si>
  <si>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</si>
  <si>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</si>
  <si>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</si>
  <si>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</si>
  <si>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</si>
  <si>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</si>
  <si>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</si>
  <si>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</si>
  <si>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</si>
  <si>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</si>
  <si>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</si>
  <si>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</si>
  <si>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</si>
  <si>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</si>
  <si>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</si>
  <si>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</si>
  <si>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</si>
  <si>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</si>
  <si>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</si>
  <si>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</si>
  <si>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</si>
  <si>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</si>
  <si>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</si>
  <si>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</si>
  <si>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</si>
  <si>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</si>
  <si>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</si>
  <si>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</si>
  <si>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</si>
  <si>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</si>
  <si>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</si>
  <si>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</si>
  <si>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</si>
  <si>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</si>
  <si>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</si>
  <si>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</si>
  <si>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</si>
  <si>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</si>
  <si>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</si>
  <si>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</si>
  <si>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</si>
  <si>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</si>
  <si>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</si>
  <si>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</si>
  <si>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</si>
  <si>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</si>
  <si>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</si>
  <si>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</si>
  <si>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</si>
  <si>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</si>
  <si>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</si>
  <si>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</si>
  <si>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</si>
  <si>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</si>
  <si>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</si>
  <si>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</si>
  <si>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</si>
  <si>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</si>
  <si>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</si>
  <si>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</si>
  <si>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</si>
  <si>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</si>
  <si>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</si>
  <si>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</si>
  <si>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</si>
  <si>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</si>
  <si>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</si>
  <si>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</si>
  <si>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</si>
  <si>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</si>
  <si>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</si>
  <si>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</si>
  <si>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</si>
  <si>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</si>
  <si>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</si>
  <si>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</si>
  <si>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</si>
  <si>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</si>
  <si>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</si>
  <si>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</si>
  <si>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</si>
  <si>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</si>
  <si>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</si>
  <si>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</si>
  <si>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</si>
  <si>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</si>
  <si>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</si>
  <si>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</si>
  <si>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</si>
  <si>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</si>
  <si>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</si>
  <si>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</si>
  <si>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</si>
  <si>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</si>
  <si>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</si>
  <si>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</si>
  <si>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</si>
  <si>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</si>
  <si>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</si>
  <si>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</si>
  <si>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</si>
  <si>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</si>
  <si>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</si>
  <si>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</si>
  <si>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</si>
  <si>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</si>
  <si>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</si>
  <si>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</si>
  <si>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</si>
  <si>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</si>
  <si>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</si>
  <si>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</si>
  <si>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</si>
  <si>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</si>
  <si>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</si>
  <si>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</si>
  <si>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</si>
  <si>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</si>
  <si>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</si>
  <si>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</si>
  <si>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</si>
  <si>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</si>
  <si>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</si>
  <si>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</si>
  <si>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</si>
  <si>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</si>
  <si>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</si>
  <si>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</si>
  <si>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</si>
  <si>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</si>
  <si>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</si>
  <si>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</si>
  <si>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</si>
  <si>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</si>
  <si>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</si>
  <si>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</si>
  <si>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</si>
  <si>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</si>
  <si>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</si>
  <si>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</si>
  <si>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</si>
  <si>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</si>
  <si>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</si>
  <si>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</si>
  <si>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</si>
  <si>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</si>
  <si>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</si>
  <si>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</si>
  <si>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</si>
  <si>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</si>
  <si>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</si>
  <si>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</si>
  <si>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</si>
  <si>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</si>
  <si>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</si>
  <si>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</si>
  <si>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</si>
  <si>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</si>
  <si>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</si>
  <si>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</si>
  <si>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</si>
  <si>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</si>
  <si>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</si>
  <si>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</si>
  <si>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</si>
  <si>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</si>
  <si>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</si>
  <si>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</si>
  <si>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</si>
  <si>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</si>
  <si>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</si>
  <si>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</si>
  <si>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</si>
  <si>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</si>
  <si>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</si>
  <si>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</si>
  <si>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</si>
  <si>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</si>
  <si>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</si>
  <si>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</si>
  <si>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</si>
  <si>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</si>
  <si>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</si>
  <si>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</si>
  <si>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</si>
  <si>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</si>
  <si>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</si>
  <si>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</si>
  <si>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</si>
  <si>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</si>
  <si>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</si>
  <si>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</si>
  <si>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</si>
  <si>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</si>
  <si>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</si>
  <si>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</si>
  <si>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</si>
  <si>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</si>
  <si>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</si>
  <si>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</si>
  <si>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</si>
  <si>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</si>
  <si>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</si>
  <si>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</si>
  <si>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</si>
  <si>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</si>
  <si>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</si>
  <si>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</si>
  <si>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</si>
  <si>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</si>
  <si>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</si>
  <si>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</si>
  <si>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</si>
  <si>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</si>
  <si>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</si>
  <si>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</si>
  <si>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</si>
  <si>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</si>
  <si>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</si>
  <si>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</si>
  <si>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</si>
  <si>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</si>
  <si>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</si>
  <si>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</si>
  <si>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</si>
  <si>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</si>
  <si>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</si>
  <si>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</si>
  <si>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</si>
  <si>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</si>
  <si>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</si>
  <si>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</si>
  <si>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</si>
  <si>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</si>
  <si>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</si>
  <si>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</si>
  <si>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</si>
  <si>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</si>
  <si>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</si>
  <si>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</si>
  <si>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</si>
  <si>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</si>
  <si>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</si>
  <si>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</si>
  <si>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</si>
  <si>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</si>
  <si>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</si>
  <si>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</si>
  <si>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</si>
  <si>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</si>
  <si>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</si>
  <si>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</si>
  <si>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</si>
  <si>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</si>
  <si>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</si>
  <si>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</si>
  <si>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</si>
  <si>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</si>
  <si>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</si>
  <si>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</si>
  <si>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</si>
  <si>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</si>
  <si>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</si>
  <si>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</si>
  <si>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</si>
  <si>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</si>
  <si>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</si>
  <si>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</si>
  <si>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</si>
  <si>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</si>
  <si>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</si>
  <si>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</si>
  <si>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</si>
  <si>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</si>
  <si>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</si>
  <si>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</si>
  <si>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</si>
  <si>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</si>
  <si>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</si>
  <si>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</si>
  <si>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</si>
  <si>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</si>
  <si>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</si>
  <si>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</si>
  <si>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</si>
  <si>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</si>
  <si>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</si>
  <si>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</si>
  <si>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</si>
  <si>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</si>
  <si>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</si>
  <si>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</si>
  <si>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</si>
  <si>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</si>
  <si>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</si>
  <si>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</si>
  <si>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</si>
  <si>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</si>
  <si>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</si>
  <si>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</si>
  <si>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</si>
  <si>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</si>
  <si>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</si>
  <si>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</si>
  <si>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</si>
  <si>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</si>
  <si>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</si>
  <si>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</si>
  <si>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</si>
  <si>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</si>
  <si>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</si>
  <si>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</si>
  <si>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</si>
  <si>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</si>
  <si>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</si>
  <si>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</si>
  <si>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</si>
  <si>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</si>
  <si>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</si>
  <si>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</si>
  <si>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</si>
  <si>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</si>
  <si>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</si>
  <si>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</si>
  <si>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</si>
  <si>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</si>
  <si>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</si>
  <si>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</si>
  <si>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</si>
  <si>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</si>
  <si>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</si>
  <si>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</si>
  <si>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</si>
  <si>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</si>
  <si>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</si>
  <si>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</si>
  <si>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</si>
  <si>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</si>
  <si>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</si>
  <si>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</si>
  <si>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</si>
  <si>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</si>
  <si>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</si>
  <si>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</si>
  <si>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</si>
  <si>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</si>
  <si>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</si>
  <si>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</si>
  <si>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</si>
  <si>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</si>
  <si>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</si>
  <si>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</si>
  <si>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</si>
  <si>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</si>
  <si>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</si>
  <si>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</si>
  <si>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</si>
  <si>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</si>
  <si>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</si>
  <si>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</si>
  <si>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</si>
  <si>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</si>
  <si>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</si>
  <si>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</si>
  <si>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</si>
  <si>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</si>
  <si>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</si>
  <si>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</si>
  <si>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</si>
  <si>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</si>
  <si>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</si>
  <si>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</si>
  <si>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</si>
  <si>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</si>
  <si>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</si>
  <si>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</si>
  <si>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</si>
  <si>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</si>
  <si>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</si>
  <si>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</si>
  <si>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</si>
  <si>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</si>
  <si>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</si>
  <si>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</si>
  <si>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</si>
  <si>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</si>
  <si>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</si>
  <si>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</si>
  <si>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</si>
  <si>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</si>
  <si>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</si>
  <si>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</si>
  <si>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</si>
  <si>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</si>
  <si>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</si>
  <si>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</si>
  <si>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</si>
  <si>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</si>
  <si>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</si>
  <si>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</si>
  <si>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</si>
  <si>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</si>
  <si>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</si>
  <si>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</si>
  <si>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</si>
  <si>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</si>
  <si>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</si>
  <si>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</si>
  <si>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</si>
  <si>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</si>
  <si>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</si>
  <si>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</si>
  <si>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</si>
  <si>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</si>
  <si>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</si>
  <si>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</si>
  <si>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</si>
  <si>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</si>
  <si>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</si>
  <si>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</si>
  <si>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</si>
  <si>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</si>
  <si>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</si>
  <si>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</si>
  <si>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</si>
  <si>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</si>
  <si>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</si>
  <si>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</si>
  <si>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</si>
  <si>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</si>
  <si>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</si>
  <si>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</si>
  <si>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</si>
  <si>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</si>
  <si>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</si>
  <si>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</si>
  <si>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</si>
  <si>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</si>
  <si>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</si>
  <si>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</si>
  <si>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</si>
  <si>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</si>
  <si>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</si>
  <si>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</si>
  <si>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</si>
  <si>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</si>
  <si>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</si>
  <si>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</si>
  <si>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</si>
  <si>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</si>
  <si>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</si>
  <si>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</si>
  <si>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</si>
  <si>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</si>
  <si>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</si>
  <si>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</si>
  <si>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</si>
  <si>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</si>
  <si>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</si>
  <si>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</si>
  <si>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</si>
  <si>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</si>
  <si>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</si>
  <si>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</si>
  <si>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</si>
  <si>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</si>
  <si>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</si>
  <si>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</si>
  <si>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</si>
  <si>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</si>
  <si>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</si>
  <si>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</si>
  <si>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</si>
  <si>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</si>
  <si>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</si>
  <si>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</si>
  <si>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</si>
  <si>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</si>
  <si>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</si>
  <si>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</si>
  <si>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</si>
  <si>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</si>
  <si>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</si>
  <si>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</si>
  <si>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</si>
  <si>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</si>
  <si>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</si>
  <si>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</si>
  <si>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</si>
  <si>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</si>
  <si>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</si>
  <si>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</si>
  <si>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</si>
  <si>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</si>
  <si>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</si>
  <si>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</si>
  <si>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</si>
  <si>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</si>
  <si>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</si>
  <si>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</si>
  <si>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</si>
  <si>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</si>
  <si>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</si>
  <si>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</si>
  <si>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</si>
  <si>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</si>
  <si>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</si>
  <si>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</si>
  <si>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</si>
  <si>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</si>
  <si>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</si>
  <si>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</si>
  <si>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</si>
  <si>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</si>
  <si>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</si>
  <si>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</si>
  <si>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</si>
  <si>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</si>
  <si>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</si>
  <si>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</si>
  <si>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</si>
  <si>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</si>
  <si>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</si>
  <si>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</si>
  <si>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</si>
  <si>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</si>
  <si>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</si>
  <si>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</si>
  <si>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</si>
  <si>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</si>
  <si>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</si>
  <si>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</si>
  <si>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</si>
  <si>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</si>
  <si>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</si>
  <si>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</si>
  <si>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</si>
  <si>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</si>
  <si>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</si>
  <si>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</si>
  <si>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</si>
  <si>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</si>
  <si>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</si>
  <si>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</si>
  <si>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</si>
  <si>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</si>
  <si>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</si>
  <si>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</si>
  <si>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</si>
  <si>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</si>
  <si>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</si>
  <si>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</si>
  <si>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</si>
  <si>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</si>
  <si>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</si>
  <si>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</si>
  <si>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</si>
  <si>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</si>
  <si>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</si>
  <si>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</si>
  <si>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</si>
  <si>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</si>
  <si>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</si>
  <si>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</si>
  <si>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</si>
  <si>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</si>
  <si>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</si>
  <si>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</si>
  <si>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</si>
  <si>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</si>
  <si>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</si>
  <si>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</si>
  <si>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</si>
  <si>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</si>
  <si>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</si>
  <si>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</si>
  <si>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</si>
  <si>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</si>
  <si>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</si>
  <si>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</si>
  <si>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</si>
  <si>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</si>
  <si>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</si>
  <si>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</si>
  <si>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</si>
  <si>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</si>
  <si>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</si>
  <si>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</si>
  <si>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</si>
  <si>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</si>
  <si>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</si>
  <si>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</si>
  <si>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</si>
  <si>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</si>
  <si>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</si>
  <si>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</si>
  <si>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</si>
  <si>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</si>
  <si>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</si>
  <si>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</si>
  <si>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</si>
  <si>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</si>
  <si>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</si>
  <si>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</si>
  <si>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</si>
  <si>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</si>
  <si>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</si>
  <si>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</si>
  <si>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</si>
  <si>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</si>
  <si>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</si>
  <si>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</si>
  <si>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</si>
  <si>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</si>
  <si>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</si>
  <si>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</si>
  <si>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</si>
  <si>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</si>
  <si>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</si>
  <si>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</si>
  <si>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</si>
  <si>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</si>
  <si>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</si>
  <si>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</si>
  <si>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</si>
  <si>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</si>
  <si>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</si>
  <si>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</si>
  <si>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</si>
  <si>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</si>
  <si>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</si>
  <si>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</si>
  <si>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</si>
  <si>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</si>
  <si>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</si>
  <si>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</si>
  <si>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</si>
  <si>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</si>
  <si>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</si>
  <si>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</si>
  <si>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</si>
  <si>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</si>
  <si>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</si>
  <si>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</si>
  <si>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</si>
  <si>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</si>
  <si>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</si>
  <si>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</si>
  <si>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</si>
  <si>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</si>
  <si>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</si>
  <si>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</si>
  <si>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</si>
  <si>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</si>
  <si>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</si>
  <si>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</si>
  <si>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</si>
  <si>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</si>
  <si>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</si>
  <si>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</si>
  <si>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</si>
  <si>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</si>
  <si>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</si>
  <si>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</si>
  <si>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</si>
  <si>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</si>
  <si>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</si>
  <si>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</si>
  <si>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</si>
  <si>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</si>
  <si>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</si>
  <si>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</si>
  <si>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</si>
  <si>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</si>
  <si>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</si>
  <si>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</si>
  <si>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</si>
  <si>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</si>
  <si>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</si>
  <si>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</si>
  <si>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</si>
  <si>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</si>
  <si>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</si>
  <si>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</si>
  <si>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</si>
  <si>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</si>
  <si>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</si>
  <si>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</si>
  <si>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</si>
  <si>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</si>
  <si>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</si>
  <si>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</si>
  <si>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</si>
  <si>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</si>
  <si>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</si>
  <si>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</si>
  <si>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</si>
  <si>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</si>
  <si>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</si>
  <si>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</si>
  <si>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</si>
  <si>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</si>
  <si>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</si>
  <si>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</si>
  <si>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</si>
  <si>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</si>
  <si>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</si>
  <si>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</si>
  <si>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</si>
  <si>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</si>
  <si>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</si>
  <si>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</si>
  <si>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</si>
  <si>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</si>
  <si>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</si>
  <si>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</si>
  <si>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</si>
  <si>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</si>
  <si>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</si>
  <si>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</si>
  <si>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</si>
  <si>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</si>
  <si>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</si>
  <si>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</si>
  <si>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</si>
  <si>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</si>
  <si>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</si>
  <si>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</si>
  <si>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</si>
  <si>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</si>
  <si>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</si>
  <si>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</si>
  <si>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</si>
  <si>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</si>
  <si>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</si>
  <si>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</si>
  <si>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</si>
  <si>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</si>
  <si>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</si>
  <si>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</si>
  <si>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</si>
  <si>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</si>
  <si>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</si>
  <si>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</si>
  <si>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</si>
  <si>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</si>
  <si>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</si>
  <si>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</si>
  <si>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</si>
  <si>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</si>
  <si>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</si>
  <si>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</si>
  <si>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</si>
  <si>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</si>
  <si>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</si>
  <si>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</si>
  <si>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</si>
  <si>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</si>
  <si>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</si>
  <si>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</si>
  <si>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</si>
  <si>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</si>
  <si>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</si>
  <si>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</si>
  <si>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</si>
  <si>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</si>
  <si>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</si>
  <si>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</si>
  <si>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</si>
  <si>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</si>
  <si>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</si>
  <si>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</si>
  <si>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</si>
  <si>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</si>
  <si>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</si>
  <si>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</si>
  <si>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</si>
  <si>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</si>
  <si>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</si>
  <si>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</si>
  <si>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</si>
  <si>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</si>
  <si>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</si>
  <si>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</si>
  <si>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</si>
  <si>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</si>
  <si>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</si>
  <si>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</si>
  <si>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</si>
  <si>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</si>
  <si>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</si>
  <si>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</si>
  <si>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</si>
  <si>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</si>
  <si>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</si>
  <si>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</si>
  <si>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</si>
  <si>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</si>
  <si>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</si>
  <si>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</si>
  <si>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</si>
  <si>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</si>
  <si>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</si>
  <si>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</si>
  <si>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</si>
  <si>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</si>
  <si>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</si>
  <si>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</si>
  <si>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</si>
  <si>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</si>
  <si>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</si>
  <si>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</si>
  <si>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</si>
  <si>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</si>
  <si>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</si>
  <si>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</si>
  <si>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</si>
  <si>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</si>
  <si>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</si>
  <si>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</si>
  <si>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</si>
  <si>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</si>
  <si>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</si>
  <si>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</si>
  <si>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</si>
  <si>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</si>
  <si>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</si>
  <si>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</si>
  <si>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</si>
  <si>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</si>
  <si>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</si>
  <si>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</si>
  <si>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</si>
  <si>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</si>
  <si>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</si>
  <si>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</si>
  <si>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</si>
  <si>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</si>
  <si>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</si>
  <si>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</si>
  <si>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</si>
  <si>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</si>
  <si>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</si>
  <si>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</si>
  <si>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</si>
  <si>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</si>
  <si>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</si>
  <si>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</si>
  <si>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</si>
  <si>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</si>
  <si>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</si>
  <si>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</si>
  <si>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</si>
  <si>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</si>
  <si>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</si>
  <si>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</si>
  <si>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</si>
  <si>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</si>
  <si>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</si>
  <si>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</si>
  <si>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</si>
  <si>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</si>
  <si>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</si>
  <si>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</si>
  <si>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</si>
  <si>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</si>
  <si>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</si>
  <si>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</si>
  <si>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</si>
  <si>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</si>
  <si>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</si>
  <si>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</si>
  <si>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</si>
  <si>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</si>
  <si>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</si>
  <si>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</si>
  <si>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</si>
  <si>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</si>
  <si>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</si>
  <si>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</si>
  <si>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</si>
  <si>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</si>
  <si>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</si>
  <si>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</si>
  <si>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</si>
  <si>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</si>
  <si>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</si>
  <si>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</si>
  <si>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</si>
  <si>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</si>
  <si>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</si>
  <si>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</si>
  <si>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</si>
  <si>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</si>
  <si>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</si>
  <si>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</si>
  <si>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</si>
  <si>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</si>
  <si>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</si>
  <si>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</si>
  <si>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</si>
  <si>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</si>
  <si>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</si>
  <si>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</si>
  <si>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</si>
  <si>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</si>
  <si>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</si>
  <si>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</si>
  <si>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</si>
  <si>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</si>
  <si>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</si>
  <si>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</si>
  <si>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</si>
  <si>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</si>
  <si>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</si>
  <si>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</si>
  <si>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</si>
  <si>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</si>
  <si>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</si>
  <si>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</si>
  <si>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</si>
  <si>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</si>
  <si>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</si>
  <si>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</si>
  <si>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</si>
  <si>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</si>
  <si>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</si>
  <si>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</si>
  <si>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</si>
  <si>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</si>
  <si>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</si>
  <si>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</si>
  <si>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</si>
  <si>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</si>
  <si>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</si>
  <si>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</si>
  <si>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</si>
  <si>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</si>
  <si>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</si>
  <si>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</si>
  <si>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</si>
  <si>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</si>
  <si>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</si>
  <si>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</si>
  <si>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</si>
  <si>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</si>
  <si>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</si>
  <si>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</si>
  <si>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</si>
  <si>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</si>
  <si>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</si>
  <si>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</si>
  <si>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</si>
  <si>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</si>
  <si>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</si>
  <si>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</si>
  <si>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</si>
  <si>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</si>
  <si>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</si>
  <si>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</si>
  <si>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</si>
  <si>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</si>
  <si>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</si>
  <si>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</si>
  <si>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</si>
  <si>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</si>
  <si>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</si>
  <si>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</si>
  <si>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</si>
  <si>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</si>
  <si>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</si>
  <si>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</si>
  <si>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</si>
  <si>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</si>
  <si>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</si>
  <si>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</si>
  <si>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</si>
  <si>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</si>
  <si>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</si>
  <si>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</si>
  <si>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</si>
  <si>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</si>
  <si>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</si>
  <si>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</si>
  <si>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</si>
  <si>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</si>
  <si>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</si>
  <si>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</si>
  <si>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</si>
  <si>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</si>
  <si>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</si>
  <si>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</si>
  <si>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</si>
  <si>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</si>
  <si>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</si>
  <si>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</si>
  <si>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</si>
  <si>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</si>
  <si>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</si>
  <si>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</si>
  <si>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</si>
  <si>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</si>
  <si>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</si>
  <si>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</si>
  <si>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</si>
  <si>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</si>
  <si>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</si>
  <si>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</si>
  <si>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</si>
  <si>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</si>
  <si>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</si>
  <si>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</si>
  <si>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</si>
  <si>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</si>
  <si>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</si>
  <si>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</si>
  <si>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</si>
  <si>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</si>
  <si>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</si>
  <si>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</si>
  <si>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</si>
  <si>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</si>
  <si>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</si>
  <si>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</si>
  <si>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</si>
  <si>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</si>
  <si>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</si>
  <si>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</si>
  <si>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</si>
  <si>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</si>
  <si>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</si>
  <si>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</si>
  <si>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</si>
  <si>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</si>
  <si>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</si>
  <si>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</si>
  <si>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</si>
  <si>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</si>
  <si>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</si>
  <si>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</si>
  <si>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</si>
  <si>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</si>
  <si>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</si>
  <si>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</si>
  <si>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</si>
  <si>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</si>
  <si>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</si>
  <si>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</si>
  <si>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</si>
  <si>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</si>
  <si>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</si>
  <si>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</si>
  <si>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</si>
  <si>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</si>
  <si>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</si>
  <si>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</si>
  <si>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</si>
  <si>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</si>
  <si>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</si>
  <si>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</si>
  <si>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</si>
  <si>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</si>
  <si>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</si>
  <si>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</si>
  <si>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</si>
  <si>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</si>
  <si>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</si>
  <si>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</si>
  <si>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</si>
  <si>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</si>
  <si>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</si>
  <si>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</si>
  <si>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</si>
  <si>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</si>
  <si>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</si>
  <si>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</si>
  <si>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</si>
  <si>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</si>
  <si>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</si>
  <si>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</si>
  <si>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</si>
  <si>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</si>
  <si>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</si>
  <si>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</si>
  <si>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</si>
  <si>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</si>
  <si>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</si>
  <si>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</si>
  <si>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</si>
  <si>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</si>
  <si>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</si>
  <si>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</si>
  <si>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</si>
  <si>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</si>
  <si>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</si>
  <si>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</si>
  <si>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</si>
  <si>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</si>
  <si>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</si>
  <si>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</si>
  <si>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</si>
  <si>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</si>
  <si>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</si>
  <si>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</si>
  <si>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</si>
  <si>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</si>
  <si>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</si>
  <si>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</si>
  <si>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</si>
  <si>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</si>
  <si>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</si>
  <si>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</si>
  <si>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</si>
  <si>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</si>
  <si>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</si>
  <si>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</si>
  <si>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</si>
  <si>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</si>
  <si>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</si>
  <si>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</si>
  <si>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</si>
  <si>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</si>
  <si>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</si>
  <si>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</si>
  <si>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</si>
  <si>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</si>
  <si>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</si>
  <si>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</si>
  <si>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</si>
  <si>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</si>
  <si>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</si>
  <si>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</si>
  <si>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</si>
  <si>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</si>
  <si>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</si>
  <si>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</si>
  <si>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</si>
  <si>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</si>
  <si>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</si>
  <si>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</si>
  <si>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</si>
  <si>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</si>
  <si>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</si>
  <si>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</si>
  <si>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</si>
  <si>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</si>
  <si>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</si>
  <si>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</si>
  <si>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</si>
  <si>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</si>
  <si>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</si>
  <si>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</si>
  <si>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</si>
  <si>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</si>
  <si>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</si>
  <si>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</si>
  <si>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</si>
  <si>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</si>
  <si>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</si>
  <si>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</si>
  <si>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</si>
  <si>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</si>
  <si>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</si>
  <si>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</si>
  <si>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</si>
  <si>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</si>
  <si>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</si>
  <si>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</si>
  <si>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</si>
  <si>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</si>
  <si>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</si>
  <si>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</si>
  <si>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</si>
  <si>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</si>
  <si>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</si>
  <si>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</si>
  <si>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</si>
  <si>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</si>
  <si>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</si>
  <si>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</si>
  <si>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</si>
  <si>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</si>
  <si>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</si>
  <si>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</si>
  <si>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</si>
  <si>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</si>
  <si>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</si>
  <si>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</si>
  <si>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</si>
  <si>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</si>
  <si>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</si>
  <si>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</si>
  <si>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</si>
  <si>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</si>
  <si>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</si>
  <si>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</si>
  <si>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</si>
  <si>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</si>
  <si>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</si>
  <si>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</si>
  <si>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</si>
  <si>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</si>
  <si>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</si>
  <si>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</si>
  <si>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</si>
  <si>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</si>
  <si>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</si>
  <si>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</si>
  <si>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</si>
  <si>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</si>
  <si>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</si>
  <si>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</si>
  <si>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</si>
  <si>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</si>
  <si>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</si>
  <si>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</si>
  <si>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</si>
  <si>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</si>
  <si>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</si>
  <si>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</si>
  <si>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</si>
  <si>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</si>
  <si>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</si>
  <si>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</si>
  <si>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</si>
  <si>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</si>
  <si>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</si>
  <si>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</si>
  <si>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</si>
  <si>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</si>
  <si>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</si>
  <si>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</si>
  <si>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</si>
  <si>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</si>
  <si>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</si>
  <si>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</si>
  <si>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</si>
  <si>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</si>
  <si>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</si>
  <si>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</si>
  <si>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</si>
  <si>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</si>
  <si>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</si>
  <si>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</si>
  <si>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</si>
  <si>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</si>
  <si>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</si>
  <si>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</si>
  <si>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</si>
  <si>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</si>
  <si>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</si>
  <si>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</si>
  <si>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</si>
  <si>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</si>
  <si>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</si>
  <si>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</si>
  <si>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</si>
  <si>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</si>
  <si>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</si>
  <si>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</si>
  <si>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</si>
  <si>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</si>
  <si>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</si>
  <si>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</si>
  <si>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</si>
  <si>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</si>
  <si>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</si>
  <si>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</si>
  <si>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</si>
  <si>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</si>
  <si>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</si>
  <si>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</si>
  <si>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</si>
  <si>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</si>
  <si>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</si>
  <si>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</si>
  <si>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</si>
  <si>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</si>
  <si>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</si>
  <si>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</si>
  <si>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</si>
  <si>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</si>
  <si>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</si>
  <si>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</si>
  <si>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</si>
  <si>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</si>
  <si>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</si>
  <si>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</si>
  <si>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</si>
  <si>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</si>
  <si>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</si>
  <si>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</si>
  <si>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</si>
  <si>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</si>
  <si>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</si>
  <si>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</si>
  <si>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</si>
  <si>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</si>
  <si>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</si>
  <si>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</si>
  <si>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</si>
  <si>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</si>
  <si>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</si>
  <si>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</si>
  <si>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</si>
  <si>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</si>
  <si>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</si>
  <si>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</si>
  <si>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</si>
  <si>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</si>
  <si>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</si>
  <si>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</si>
  <si>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</si>
  <si>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</si>
  <si>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</si>
  <si>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</si>
  <si>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</si>
  <si>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</si>
  <si>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</si>
  <si>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</si>
  <si>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</si>
  <si>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</si>
  <si>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</si>
  <si>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</si>
  <si>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</si>
  <si>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</si>
  <si>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</si>
  <si>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</si>
  <si>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</si>
  <si>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</si>
  <si>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</si>
  <si>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</si>
  <si>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</si>
  <si>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</si>
  <si>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</si>
  <si>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</si>
  <si>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</si>
  <si>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</si>
  <si>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</si>
  <si>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</si>
  <si>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</si>
  <si>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</si>
  <si>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</si>
  <si>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</si>
  <si>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</si>
  <si>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</si>
  <si>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</si>
  <si>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</si>
  <si>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</si>
  <si>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</si>
  <si>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</si>
  <si>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</si>
  <si>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</si>
  <si>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</si>
  <si>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</si>
  <si>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</si>
  <si>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</si>
  <si>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</si>
  <si>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</si>
  <si>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</si>
  <si>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</si>
  <si>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</si>
  <si>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</si>
  <si>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</si>
  <si>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</si>
  <si>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</si>
  <si>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</si>
  <si>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</si>
  <si>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</si>
  <si>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</si>
  <si>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</si>
  <si>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</si>
  <si>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</si>
  <si>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</si>
  <si>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</si>
  <si>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</si>
  <si>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</si>
  <si>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</si>
  <si>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</si>
  <si>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</si>
  <si>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</si>
  <si>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</si>
  <si>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</si>
  <si>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</si>
  <si>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</si>
  <si>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</si>
  <si>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</si>
  <si>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</si>
  <si>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</si>
  <si>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</si>
  <si>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</si>
  <si>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</si>
  <si>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</si>
  <si>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</si>
  <si>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</si>
  <si>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</si>
  <si>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</si>
  <si>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</si>
  <si>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</si>
  <si>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</si>
  <si>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</si>
  <si>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</si>
  <si>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</si>
  <si>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</si>
  <si>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</si>
  <si>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</si>
  <si>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</si>
  <si>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</si>
  <si>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</si>
  <si>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</si>
  <si>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</si>
  <si>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</si>
  <si>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</si>
  <si>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</si>
  <si>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</si>
  <si>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</si>
  <si>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</si>
  <si>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</si>
  <si>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</si>
  <si>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</si>
  <si>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</si>
  <si>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</si>
  <si>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</si>
  <si>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</si>
  <si>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</si>
  <si>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</si>
  <si>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</si>
  <si>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</si>
  <si>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</si>
  <si>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</si>
  <si>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</si>
  <si>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</si>
  <si>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</si>
  <si>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</si>
  <si>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</si>
  <si>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</si>
  <si>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</si>
  <si>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</si>
  <si>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</si>
  <si>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</si>
  <si>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</si>
  <si>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</si>
  <si>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</si>
  <si>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</si>
  <si>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</si>
  <si>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</si>
  <si>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</si>
  <si>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</si>
  <si>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</si>
  <si>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</si>
  <si>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</si>
  <si>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</si>
  <si>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</si>
  <si>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</si>
  <si>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</si>
  <si>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</si>
  <si>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</si>
  <si>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</si>
  <si>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</si>
  <si>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</si>
  <si>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</si>
  <si>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</si>
  <si>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</si>
  <si>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</si>
  <si>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</si>
  <si>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</si>
  <si>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</si>
  <si>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</si>
  <si>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</si>
  <si>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</si>
  <si>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</si>
  <si>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</si>
  <si>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</si>
  <si>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</si>
  <si>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</si>
  <si>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</si>
  <si>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</si>
  <si>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</si>
  <si>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</si>
  <si>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</si>
  <si>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</si>
  <si>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</si>
  <si>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</si>
  <si>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</si>
  <si>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</si>
  <si>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</si>
  <si>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</si>
  <si>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</si>
  <si>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</si>
  <si>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</si>
  <si>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</si>
  <si>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</si>
  <si>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</si>
  <si>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</si>
  <si>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</si>
  <si>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</si>
  <si>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</si>
  <si>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</si>
  <si>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</si>
  <si>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</si>
  <si>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</si>
  <si>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</si>
  <si>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</si>
  <si>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</si>
  <si>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</si>
  <si>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</si>
  <si>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</si>
  <si>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</si>
  <si>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</si>
  <si>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</si>
  <si>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</si>
  <si>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</si>
  <si>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</si>
  <si>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</si>
  <si>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</si>
  <si>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</si>
  <si>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</si>
  <si>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</si>
  <si>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</si>
  <si>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</si>
  <si>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</si>
  <si>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</si>
  <si>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</si>
  <si>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</si>
  <si>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</si>
  <si>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</si>
  <si>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</si>
  <si>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</si>
  <si>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</si>
  <si>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</si>
  <si>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</si>
  <si>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</si>
  <si>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</si>
  <si>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</si>
  <si>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</si>
  <si>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</si>
  <si>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</si>
  <si>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</si>
  <si>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</si>
  <si>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</si>
  <si>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</si>
  <si>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</si>
  <si>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</si>
  <si>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</si>
  <si>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</si>
  <si>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</si>
  <si>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</si>
  <si>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</si>
  <si>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</si>
  <si>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</si>
  <si>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</si>
  <si>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</si>
  <si>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</si>
  <si>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</si>
  <si>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</si>
  <si>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</si>
  <si>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</si>
  <si>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</si>
  <si>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</si>
  <si>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</si>
  <si>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</si>
  <si>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</si>
  <si>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</si>
  <si>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</si>
  <si>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</si>
  <si>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</si>
  <si>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</si>
  <si>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</si>
  <si>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</si>
  <si>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</si>
  <si>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</si>
  <si>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</si>
  <si>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</si>
  <si>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</si>
  <si>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</si>
  <si>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</si>
  <si>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</si>
  <si>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</si>
  <si>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</si>
  <si>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</si>
  <si>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</si>
  <si>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</si>
  <si>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</si>
  <si>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</si>
  <si>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</si>
  <si>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</si>
  <si>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</si>
  <si>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</si>
  <si>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</si>
  <si>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</si>
  <si>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</si>
  <si>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</si>
  <si>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</si>
  <si>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</si>
  <si>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</si>
  <si>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</si>
  <si>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</si>
  <si>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</si>
  <si>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</si>
  <si>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</si>
  <si>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</si>
  <si>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</si>
  <si>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</si>
  <si>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</si>
  <si>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</si>
  <si>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</si>
  <si>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</si>
  <si>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</si>
  <si>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</si>
  <si>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</si>
  <si>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</si>
  <si>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</si>
  <si>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</si>
  <si>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</si>
  <si>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</si>
  <si>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</si>
  <si>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</si>
  <si>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</si>
  <si>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</si>
  <si>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</si>
  <si>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</si>
  <si>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</si>
  <si>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</si>
  <si>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</si>
  <si>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</si>
  <si>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</si>
  <si>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</si>
  <si>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</si>
  <si>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</si>
  <si>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</si>
  <si>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</si>
  <si>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</si>
  <si>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</si>
  <si>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</si>
  <si>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</si>
  <si>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</si>
  <si>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</si>
  <si>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</si>
  <si>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</si>
  <si>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</si>
  <si>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</si>
  <si>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</si>
  <si>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</si>
  <si>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</si>
  <si>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</si>
  <si>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</si>
  <si>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</si>
  <si>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</si>
  <si>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</si>
  <si>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</si>
  <si>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</si>
  <si>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</si>
  <si>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</si>
  <si>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</si>
  <si>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</si>
  <si>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</si>
  <si>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</si>
  <si>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</si>
  <si>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</si>
  <si>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</si>
  <si>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</si>
  <si>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</si>
  <si>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</si>
  <si>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</si>
  <si>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</si>
  <si>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</si>
  <si>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</si>
  <si>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</si>
  <si>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</si>
  <si>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</si>
  <si>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</si>
  <si>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</si>
  <si>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</si>
  <si>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</si>
  <si>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</si>
  <si>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</si>
  <si>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</si>
  <si>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</si>
  <si>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</si>
  <si>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</si>
  <si>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</si>
  <si>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</si>
  <si>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</si>
  <si>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</si>
  <si>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</si>
  <si>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</si>
  <si>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</si>
  <si>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</si>
  <si>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</si>
  <si>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</si>
  <si>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</si>
  <si>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</si>
  <si>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</si>
  <si>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</si>
  <si>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</si>
  <si>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</si>
  <si>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</si>
  <si>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</si>
  <si>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</si>
  <si>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</si>
  <si>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</si>
  <si>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</si>
  <si>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</si>
  <si>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</si>
  <si>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</si>
  <si>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</si>
  <si>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</si>
  <si>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</si>
  <si>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</si>
  <si>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</si>
  <si>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</si>
  <si>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</si>
  <si>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</si>
  <si>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</si>
  <si>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</si>
  <si>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</si>
  <si>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</si>
  <si>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</si>
  <si>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</si>
  <si>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</si>
  <si>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</si>
  <si>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</si>
  <si>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</si>
  <si>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</si>
  <si>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</si>
  <si>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</si>
  <si>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</si>
  <si>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</si>
  <si>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</si>
  <si>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</si>
  <si>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</si>
  <si>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</si>
  <si>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</si>
  <si>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</si>
  <si>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</si>
  <si>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</si>
  <si>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</si>
  <si>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</si>
  <si>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</si>
  <si>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</si>
  <si>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</si>
  <si>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</si>
  <si>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</si>
  <si>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</si>
  <si>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</si>
  <si>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</si>
  <si>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</si>
  <si>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</si>
  <si>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</si>
  <si>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</si>
  <si>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</si>
  <si>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</si>
  <si>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</si>
  <si>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</si>
  <si>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</si>
  <si>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</si>
  <si>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</si>
  <si>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</si>
  <si>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</si>
  <si>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</si>
  <si>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</si>
  <si>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</si>
  <si>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</si>
  <si>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</si>
  <si>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</si>
  <si>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</si>
  <si>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</si>
  <si>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</si>
  <si>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</si>
  <si>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</si>
  <si>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</si>
  <si>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</si>
  <si>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</si>
  <si>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</si>
  <si>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</si>
  <si>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</si>
  <si>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</si>
  <si>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</si>
  <si>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</si>
  <si>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</si>
  <si>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</si>
  <si>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</si>
  <si>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</si>
  <si>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</si>
  <si>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</si>
  <si>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</si>
  <si>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</si>
  <si>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</si>
  <si>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</si>
  <si>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</si>
  <si>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</si>
  <si>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</si>
  <si>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</si>
  <si>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</si>
  <si>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</si>
  <si>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</si>
  <si>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</si>
  <si>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</si>
  <si>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</si>
  <si>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</si>
  <si>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</si>
  <si>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</si>
  <si>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</si>
  <si>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</si>
  <si>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</si>
  <si>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</si>
  <si>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</si>
  <si>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</si>
  <si>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</si>
  <si>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</si>
  <si>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</si>
  <si>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</si>
  <si>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</si>
  <si>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</si>
  <si>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</si>
  <si>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</si>
  <si>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</si>
  <si>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</si>
  <si>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</si>
  <si>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</si>
  <si>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</si>
  <si>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</si>
  <si>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</si>
  <si>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</si>
  <si>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</si>
  <si>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</si>
  <si>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</si>
  <si>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</si>
  <si>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</si>
  <si>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</si>
  <si>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</si>
  <si>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</si>
  <si>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</si>
  <si>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</si>
  <si>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</si>
  <si>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</si>
  <si>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</si>
  <si>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</si>
  <si>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</si>
  <si>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</si>
  <si>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</si>
  <si>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</si>
  <si>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</si>
  <si>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</si>
  <si>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</si>
  <si>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</si>
  <si>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</si>
  <si>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</si>
  <si>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</si>
  <si>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</si>
  <si>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</si>
  <si>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</si>
  <si>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</si>
  <si>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</si>
  <si>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</si>
  <si>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</si>
  <si>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</si>
  <si>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</si>
  <si>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</si>
  <si>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</si>
  <si>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</si>
  <si>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</si>
  <si>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</si>
  <si>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</si>
  <si>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</si>
  <si>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</si>
  <si>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</si>
  <si>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</si>
  <si>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</si>
  <si>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</si>
  <si>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</si>
  <si>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</si>
  <si>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</si>
  <si>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</si>
  <si>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</si>
  <si>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</si>
  <si>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</si>
  <si>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</si>
  <si>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</si>
  <si>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</si>
  <si>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</si>
  <si>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</si>
  <si>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</si>
  <si>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</si>
  <si>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</si>
  <si>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</si>
  <si>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</si>
  <si>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</si>
  <si>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</si>
  <si>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</si>
  <si>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</si>
  <si>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</si>
  <si>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</si>
  <si>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</si>
  <si>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</si>
  <si>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</si>
  <si>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</si>
  <si>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</si>
  <si>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</si>
  <si>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</si>
  <si>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</si>
  <si>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</si>
  <si>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</si>
  <si>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</si>
  <si>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</si>
  <si>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</si>
  <si>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</si>
  <si>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</si>
  <si>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</si>
  <si>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</si>
  <si>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</si>
  <si>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</si>
  <si>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</si>
  <si>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</si>
  <si>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</si>
  <si>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</si>
  <si>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</si>
  <si>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</si>
  <si>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</si>
  <si>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</si>
  <si>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</si>
  <si>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</si>
  <si>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</si>
  <si>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</si>
  <si>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</si>
  <si>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</si>
  <si>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</si>
  <si>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</si>
  <si>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</si>
  <si>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</si>
  <si>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</si>
  <si>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</si>
  <si>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</si>
  <si>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</si>
  <si>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</si>
  <si>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</si>
  <si>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</si>
  <si>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</si>
  <si>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</si>
  <si>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</si>
  <si>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</si>
  <si>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</si>
  <si>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</si>
  <si>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</si>
  <si>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</si>
  <si>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</si>
  <si>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</si>
  <si>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</si>
  <si>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</si>
  <si>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</si>
  <si>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</si>
  <si>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</si>
  <si>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</si>
  <si>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</si>
  <si>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</si>
  <si>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</si>
  <si>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</si>
  <si>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</si>
  <si>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</si>
  <si>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</si>
  <si>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</si>
  <si>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</si>
  <si>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</si>
  <si>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</si>
  <si>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</si>
  <si>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</si>
  <si>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</si>
  <si>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</si>
  <si>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</si>
  <si>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</si>
  <si>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</si>
  <si>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</si>
  <si>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</si>
  <si>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</si>
  <si>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</si>
  <si>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</si>
  <si>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</si>
  <si>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</si>
  <si>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</si>
  <si>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</si>
  <si>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</si>
  <si>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</si>
  <si>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</si>
  <si>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</si>
  <si>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</si>
  <si>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</si>
  <si>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</si>
  <si>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</si>
  <si>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</si>
  <si>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</si>
  <si>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</si>
  <si>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</si>
  <si>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</si>
  <si>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</si>
  <si>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</si>
  <si>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</si>
  <si>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</si>
  <si>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</si>
  <si>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</si>
  <si>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</si>
  <si>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</si>
  <si>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</si>
  <si>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</si>
  <si>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</si>
  <si>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</si>
  <si>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</si>
  <si>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</si>
  <si>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</si>
  <si>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</si>
  <si>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</si>
  <si>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</si>
  <si>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</si>
  <si>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</si>
  <si>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</si>
  <si>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</si>
  <si>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</si>
  <si>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</si>
  <si>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</si>
  <si>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</si>
  <si>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</si>
  <si>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</si>
  <si>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</si>
  <si>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</si>
  <si>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</si>
  <si>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</si>
  <si>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</si>
  <si>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</si>
  <si>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</si>
  <si>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</si>
  <si>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</si>
  <si>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</si>
  <si>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</si>
  <si>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</si>
  <si>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</si>
  <si>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</si>
  <si>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</si>
  <si>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</si>
  <si>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</si>
  <si>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</si>
  <si>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</si>
  <si>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</si>
  <si>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</si>
  <si>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</si>
  <si>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</si>
  <si>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</si>
  <si>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</si>
  <si>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</si>
  <si>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</si>
  <si>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</si>
  <si>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</si>
  <si>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</si>
  <si>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</si>
  <si>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</si>
  <si>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</si>
  <si>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</si>
  <si>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</si>
  <si>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</si>
  <si>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</si>
  <si>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</si>
  <si>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</si>
  <si>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</si>
  <si>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</si>
  <si>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</si>
  <si>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</si>
  <si>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</si>
  <si>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</si>
  <si>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</si>
  <si>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</si>
  <si>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</si>
  <si>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</si>
  <si>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</si>
  <si>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</si>
  <si>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</si>
  <si>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</si>
  <si>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</si>
  <si>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</si>
  <si>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</si>
  <si>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</si>
  <si>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</si>
  <si>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</si>
  <si>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</si>
  <si>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</si>
  <si>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</si>
  <si>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</si>
  <si>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</si>
  <si>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</si>
  <si>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</si>
  <si>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</si>
  <si>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</si>
  <si>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</si>
  <si>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</si>
  <si>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</si>
  <si>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</si>
  <si>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</si>
  <si>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</si>
  <si>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</si>
  <si>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</si>
  <si>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</si>
  <si>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</si>
  <si>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</si>
  <si>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</si>
  <si>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</si>
  <si>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</si>
  <si>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</si>
  <si>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</si>
  <si>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</si>
  <si>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</si>
  <si>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</si>
  <si>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</si>
  <si>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</si>
  <si>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</si>
  <si>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</si>
  <si>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</si>
  <si>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</si>
  <si>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</si>
  <si>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</si>
  <si>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</si>
  <si>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</si>
  <si>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</si>
  <si>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</si>
  <si>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</si>
  <si>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</si>
  <si>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</si>
  <si>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</si>
  <si>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</si>
  <si>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</si>
  <si>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</si>
  <si>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</si>
  <si>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</si>
  <si>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</si>
  <si>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</si>
  <si>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</si>
  <si>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</si>
  <si>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</si>
  <si>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</si>
  <si>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</si>
  <si>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</si>
  <si>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</si>
  <si>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</si>
  <si>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</si>
  <si>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</si>
  <si>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</si>
  <si>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</si>
  <si>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</si>
  <si>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</si>
  <si>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</si>
  <si>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</si>
  <si>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</si>
  <si>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</si>
  <si>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</si>
  <si>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</si>
  <si>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</si>
  <si>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</si>
  <si>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</si>
  <si>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</si>
  <si>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</si>
  <si>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</si>
  <si>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</si>
  <si>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</si>
  <si>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</si>
  <si>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</si>
  <si>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</si>
  <si>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</si>
  <si>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</si>
  <si>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</si>
  <si>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</si>
  <si>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</si>
  <si>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</si>
  <si>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</si>
  <si>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</si>
  <si>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</si>
  <si>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</si>
  <si>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</si>
  <si>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</si>
  <si>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</si>
  <si>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</si>
  <si>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</si>
  <si>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</si>
  <si>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</si>
  <si>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</si>
  <si>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</si>
  <si>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</si>
  <si>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</si>
  <si>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</si>
  <si>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</si>
  <si>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</si>
  <si>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</si>
  <si>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</si>
  <si>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</si>
  <si>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</si>
  <si>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</si>
  <si>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</si>
  <si>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</si>
  <si>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</si>
  <si>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</si>
  <si>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</si>
  <si>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</si>
  <si>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</si>
  <si>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</si>
  <si>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</si>
  <si>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</si>
  <si>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</si>
  <si>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</si>
  <si>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</si>
  <si>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</si>
  <si>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</si>
  <si>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</si>
  <si>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</si>
  <si>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</si>
  <si>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</si>
  <si>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</si>
  <si>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</si>
  <si>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</si>
  <si>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</si>
  <si>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</si>
  <si>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</si>
  <si>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</si>
  <si>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</si>
  <si>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</si>
  <si>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</si>
  <si>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</si>
  <si>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</si>
  <si>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</si>
  <si>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</si>
  <si>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</si>
  <si>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</si>
  <si>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</si>
  <si>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</si>
  <si>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</si>
  <si>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</si>
  <si>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</si>
  <si>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</si>
  <si>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</si>
  <si>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</si>
  <si>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</si>
  <si>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</si>
  <si>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</si>
  <si>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</si>
  <si>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</si>
  <si>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</si>
  <si>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</si>
  <si>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</si>
  <si>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</si>
  <si>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</si>
  <si>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</si>
  <si>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</si>
  <si>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</si>
  <si>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</si>
  <si>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</si>
  <si>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</si>
  <si>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</si>
  <si>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</si>
  <si>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</si>
  <si>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</si>
  <si>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</si>
  <si>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</si>
  <si>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</si>
  <si>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</si>
  <si>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</si>
  <si>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</si>
  <si>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</si>
  <si>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</si>
  <si>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</si>
  <si>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</si>
  <si>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</si>
  <si>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</si>
  <si>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</si>
  <si>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</si>
  <si>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</si>
  <si>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</si>
  <si>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</si>
  <si>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</si>
  <si>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</si>
  <si>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</si>
  <si>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</si>
  <si>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</si>
  <si>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</si>
  <si>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</si>
  <si>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</si>
  <si>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</si>
  <si>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</si>
  <si>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</si>
  <si>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</si>
  <si>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</si>
  <si>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</si>
  <si>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</si>
  <si>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</si>
  <si>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</si>
  <si>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</si>
  <si>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</si>
  <si>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</si>
  <si>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</si>
  <si>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</si>
  <si>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</si>
  <si>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</si>
  <si>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</si>
  <si>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</si>
  <si>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</si>
  <si>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</si>
  <si>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</si>
  <si>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</si>
  <si>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</si>
  <si>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</si>
  <si>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</si>
  <si>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</si>
  <si>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</si>
  <si>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</si>
  <si>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</si>
  <si>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</si>
  <si>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</si>
  <si>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</si>
  <si>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</si>
  <si>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</si>
  <si>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</si>
  <si>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</si>
  <si>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</si>
  <si>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</si>
  <si>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</si>
  <si>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</si>
  <si>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</si>
  <si>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</si>
  <si>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</si>
  <si>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</si>
  <si>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</si>
  <si>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</si>
  <si>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</si>
  <si>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</si>
  <si>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</si>
  <si>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</si>
  <si>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</si>
  <si>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</si>
  <si>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</si>
  <si>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</si>
  <si>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</si>
  <si>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</si>
  <si>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</si>
  <si>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</si>
  <si>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</si>
  <si>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</si>
  <si>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</si>
  <si>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</si>
  <si>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</si>
  <si>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</si>
  <si>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</si>
  <si>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</si>
  <si>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</si>
  <si>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</si>
  <si>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</si>
  <si>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</si>
  <si>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</si>
  <si>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</si>
  <si>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</si>
  <si>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</si>
  <si>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</si>
  <si>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</si>
  <si>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</si>
  <si>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</si>
  <si>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</si>
  <si>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</si>
  <si>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</si>
  <si>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</si>
  <si>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</si>
  <si>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</si>
  <si>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</si>
  <si>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</si>
  <si>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</si>
  <si>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</si>
  <si>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</si>
  <si>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</si>
  <si>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</si>
  <si>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</si>
  <si>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</si>
  <si>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</si>
  <si>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</si>
  <si>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</si>
  <si>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</si>
  <si>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</si>
  <si>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</si>
  <si>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</si>
  <si>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</si>
  <si>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</si>
  <si>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</si>
  <si>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</si>
  <si>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</si>
  <si>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</si>
  <si>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</si>
  <si>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</si>
  <si>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</si>
  <si>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</si>
  <si>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</si>
  <si>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</si>
  <si>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</si>
  <si>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</si>
  <si>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</si>
  <si>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</si>
  <si>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</si>
  <si>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</si>
  <si>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</si>
  <si>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</si>
  <si>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</si>
  <si>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</si>
  <si>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</si>
  <si>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</si>
  <si>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</si>
  <si>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</si>
  <si>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</si>
  <si>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</si>
  <si>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</si>
  <si>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</si>
  <si>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</si>
  <si>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</si>
  <si>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</si>
  <si>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</si>
  <si>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</si>
  <si>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</si>
  <si>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</si>
  <si>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</si>
  <si>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</si>
  <si>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</si>
  <si>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</si>
  <si>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</si>
  <si>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</si>
  <si>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</si>
  <si>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</si>
  <si>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</si>
  <si>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</si>
  <si>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</si>
  <si>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</si>
  <si>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</si>
  <si>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</si>
  <si>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</si>
  <si>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</si>
  <si>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</si>
  <si>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</si>
  <si>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</si>
  <si>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</si>
  <si>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</si>
  <si>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</si>
  <si>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</si>
  <si>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</si>
  <si>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</si>
  <si>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</si>
  <si>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</si>
  <si>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</si>
  <si>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</si>
  <si>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</si>
  <si>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</si>
  <si>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</si>
  <si>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</si>
  <si>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</si>
  <si>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</si>
  <si>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</si>
  <si>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</si>
  <si>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</si>
  <si>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</si>
  <si>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</si>
  <si>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</si>
  <si>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</si>
  <si>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</si>
  <si>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</si>
  <si>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</si>
  <si>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</si>
  <si>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</si>
  <si>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</si>
  <si>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</si>
  <si>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</si>
  <si>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</si>
  <si>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</si>
  <si>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</si>
  <si>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</si>
  <si>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</si>
  <si>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</si>
  <si>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</si>
  <si>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</si>
  <si>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</si>
  <si>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</si>
  <si>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</si>
  <si>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</si>
  <si>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</si>
  <si>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</si>
  <si>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</si>
  <si>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</si>
  <si>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</si>
  <si>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</si>
  <si>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</si>
  <si>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</si>
  <si>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</si>
  <si>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</si>
  <si>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</si>
  <si>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</si>
  <si>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</si>
  <si>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</si>
  <si>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</si>
  <si>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</si>
  <si>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</si>
  <si>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</si>
  <si>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</si>
  <si>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</si>
  <si>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</si>
  <si>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</si>
  <si>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</si>
  <si>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</si>
  <si>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</si>
  <si>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</si>
  <si>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</si>
  <si>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</si>
  <si>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</si>
  <si>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</si>
  <si>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</si>
  <si>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</si>
  <si>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</si>
  <si>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</si>
  <si>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</si>
  <si>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</si>
  <si>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</si>
  <si>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</si>
  <si>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</si>
  <si>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</si>
  <si>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</si>
  <si>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</si>
  <si>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</si>
  <si>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</si>
  <si>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</si>
  <si>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</si>
  <si>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</si>
  <si>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</si>
  <si>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</si>
  <si>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</si>
  <si>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</si>
  <si>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</si>
  <si>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</si>
  <si>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</si>
  <si>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</si>
  <si>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</si>
  <si>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</si>
  <si>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</si>
  <si>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</si>
  <si>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</si>
  <si>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</si>
  <si>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</si>
  <si>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</si>
  <si>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</si>
  <si>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</si>
  <si>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</si>
  <si>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</si>
  <si>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</si>
  <si>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</si>
  <si>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</si>
  <si>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</si>
  <si>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</si>
  <si>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</si>
  <si>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</si>
  <si>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</si>
  <si>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</si>
  <si>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</si>
  <si>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</si>
  <si>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</si>
  <si>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</si>
  <si>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</si>
  <si>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</si>
  <si>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</si>
  <si>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</si>
  <si>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</si>
  <si>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</si>
  <si>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</si>
  <si>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</si>
  <si>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</si>
  <si>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</si>
  <si>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</si>
  <si>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</si>
  <si>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</si>
  <si>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</si>
  <si>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</si>
  <si>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</si>
  <si>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</si>
  <si>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</si>
  <si>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</si>
  <si>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</si>
  <si>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</si>
  <si>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</si>
  <si>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</si>
  <si>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</si>
  <si>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</si>
  <si>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</si>
  <si>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</si>
  <si>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</si>
  <si>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</si>
  <si>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</si>
  <si>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</si>
  <si>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</si>
  <si>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</si>
  <si>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</si>
  <si>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</si>
  <si>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</si>
  <si>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</si>
  <si>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</si>
  <si>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</si>
  <si>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</si>
  <si>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</si>
  <si>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</si>
  <si>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</si>
  <si>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</si>
  <si>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</si>
  <si>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</si>
  <si>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</si>
  <si>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</si>
  <si>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</si>
  <si>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</si>
  <si>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</si>
  <si>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</si>
  <si>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</si>
  <si>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</si>
  <si>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</si>
  <si>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</si>
  <si>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</si>
  <si>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</si>
  <si>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</si>
  <si>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</si>
  <si>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</si>
  <si>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</si>
  <si>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</si>
  <si>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</si>
  <si>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</si>
  <si>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</si>
  <si>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</si>
  <si>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</si>
  <si>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</si>
  <si>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</si>
  <si>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</si>
  <si>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</si>
  <si>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</si>
  <si>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</si>
  <si>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</si>
  <si>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</si>
  <si>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</si>
  <si>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</si>
  <si>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</si>
  <si>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</si>
  <si>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</si>
  <si>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</si>
  <si>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</si>
  <si>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</si>
  <si>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</si>
  <si>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</si>
  <si>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</si>
  <si>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</si>
  <si>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</si>
  <si>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</si>
  <si>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</si>
  <si>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</si>
  <si>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</si>
  <si>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</si>
  <si>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</si>
  <si>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</si>
  <si>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</si>
  <si>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</si>
  <si>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</si>
  <si>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</si>
  <si>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</si>
  <si>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</si>
  <si>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</si>
  <si>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</si>
  <si>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</si>
  <si>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</si>
  <si>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</si>
  <si>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</si>
  <si>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</si>
  <si>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</si>
  <si>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</si>
  <si>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</si>
  <si>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</si>
  <si>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</si>
  <si>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</si>
  <si>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</si>
  <si>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</si>
  <si>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</si>
  <si>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</si>
  <si>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</si>
  <si>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</si>
  <si>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</si>
  <si>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</si>
  <si>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</si>
  <si>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</si>
  <si>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</si>
  <si>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</si>
  <si>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</si>
  <si>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</si>
  <si>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</si>
  <si>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</si>
  <si>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</si>
  <si>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</si>
  <si>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</si>
  <si>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</si>
  <si>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</si>
  <si>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</si>
  <si>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</si>
  <si>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</si>
  <si>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</si>
  <si>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</si>
  <si>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</si>
  <si>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</si>
  <si>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</si>
  <si>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</si>
  <si>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</si>
  <si>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</si>
  <si>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</si>
  <si>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</si>
  <si>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</si>
  <si>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</si>
  <si>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</si>
  <si>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</si>
  <si>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</si>
  <si>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</si>
  <si>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</si>
  <si>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</si>
  <si>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</si>
  <si>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</si>
  <si>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</si>
  <si>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</si>
  <si>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</si>
  <si>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</si>
  <si>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</si>
  <si>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</si>
  <si>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</si>
  <si>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</si>
  <si>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</si>
  <si>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</si>
  <si>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</si>
  <si>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</si>
  <si>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</si>
  <si>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</si>
  <si>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</si>
  <si>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</si>
  <si>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</si>
  <si>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</si>
  <si>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</si>
  <si>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</si>
  <si>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</si>
  <si>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</si>
  <si>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</si>
  <si>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</si>
  <si>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</si>
  <si>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</si>
  <si>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</si>
  <si>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</si>
  <si>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</si>
  <si>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</si>
  <si>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</si>
  <si>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</si>
  <si>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</si>
  <si>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</si>
  <si>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</si>
  <si>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</si>
  <si>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</si>
  <si>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</si>
  <si>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</si>
  <si>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</si>
  <si>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</si>
  <si>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</si>
  <si>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</si>
  <si>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</si>
  <si>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</si>
  <si>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</si>
  <si>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</si>
  <si>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</si>
  <si>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</si>
  <si>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</si>
  <si>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</si>
  <si>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</si>
  <si>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</si>
  <si>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</si>
  <si>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</si>
  <si>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</si>
  <si>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</si>
  <si>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</si>
  <si>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</si>
  <si>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</si>
  <si>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</si>
  <si>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</si>
  <si>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</si>
  <si>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</si>
  <si>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</si>
  <si>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</si>
  <si>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</si>
  <si>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</si>
  <si>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</si>
  <si>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</si>
  <si>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</si>
  <si>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</si>
  <si>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</si>
  <si>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</si>
  <si>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</si>
  <si>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</si>
  <si>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</si>
  <si>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</si>
  <si>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</si>
  <si>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</si>
  <si>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</si>
  <si>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</si>
  <si>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</si>
  <si>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</si>
  <si>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</si>
  <si>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</si>
  <si>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</si>
  <si>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</si>
  <si>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</si>
  <si>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</si>
  <si>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</si>
  <si>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</si>
  <si>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</si>
  <si>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</si>
  <si>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</si>
  <si>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</si>
  <si>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</si>
  <si>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</si>
  <si>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</si>
  <si>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</si>
  <si>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</si>
  <si>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</si>
  <si>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</si>
  <si>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</si>
  <si>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</si>
  <si>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</si>
  <si>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</si>
  <si>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</si>
  <si>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</si>
  <si>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</si>
  <si>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</si>
  <si>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</si>
  <si>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</si>
  <si>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</si>
  <si>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</si>
  <si>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</si>
  <si>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</si>
  <si>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</si>
  <si>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</si>
  <si>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</si>
  <si>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</si>
  <si>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</si>
  <si>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</si>
  <si>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</si>
  <si>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</si>
  <si>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</si>
  <si>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</si>
  <si>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</si>
  <si>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</si>
  <si>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</si>
  <si>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</si>
  <si>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</si>
  <si>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</si>
  <si>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</si>
  <si>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</si>
  <si>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</si>
  <si>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</si>
  <si>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</si>
  <si>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</si>
  <si>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</si>
  <si>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</si>
  <si>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</si>
  <si>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</si>
  <si>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</si>
  <si>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</si>
  <si>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</si>
  <si>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</si>
  <si>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</si>
  <si>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</si>
  <si>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</si>
  <si>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</si>
  <si>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</si>
  <si>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</si>
  <si>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</si>
  <si>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</si>
  <si>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</si>
  <si>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</si>
  <si>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</si>
  <si>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</si>
  <si>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</si>
  <si>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</si>
  <si>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</si>
  <si>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</si>
  <si>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</si>
  <si>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</si>
  <si>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</si>
  <si>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</si>
  <si>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</si>
  <si>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</si>
  <si>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</si>
  <si>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</si>
  <si>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</si>
  <si>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</si>
  <si>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</si>
  <si>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</si>
  <si>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</si>
  <si>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</si>
  <si>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</si>
  <si>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</si>
  <si>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</si>
  <si>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</si>
  <si>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</si>
  <si>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</si>
  <si>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</si>
  <si>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</si>
  <si>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</si>
  <si>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</si>
  <si>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</si>
  <si>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</si>
  <si>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</si>
  <si>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</si>
  <si>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</si>
  <si>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</si>
  <si>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</si>
  <si>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</si>
  <si>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</si>
  <si>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</si>
  <si>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</si>
  <si>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</si>
  <si>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</si>
  <si>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</si>
  <si>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</si>
  <si>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</si>
  <si>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</si>
  <si>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</si>
  <si>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</si>
  <si>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</si>
  <si>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</si>
  <si>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</si>
  <si>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</si>
  <si>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</si>
  <si>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</si>
  <si>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</si>
  <si>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</si>
  <si>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</si>
  <si>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</si>
  <si>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</si>
  <si>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</si>
  <si>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</si>
  <si>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</si>
  <si>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</si>
  <si>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</si>
  <si>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</si>
  <si>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</si>
  <si>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</si>
  <si>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</si>
  <si>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</si>
  <si>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</si>
  <si>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</si>
  <si>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</si>
  <si>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</si>
  <si>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</si>
  <si>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</si>
  <si>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</si>
  <si>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</si>
  <si>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</si>
  <si>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</si>
  <si>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</si>
  <si>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</si>
  <si>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</si>
  <si>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</si>
  <si>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</si>
  <si>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</si>
  <si>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</si>
  <si>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</si>
  <si>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</si>
  <si>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</si>
  <si>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</si>
  <si>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</si>
  <si>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</si>
  <si>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</si>
  <si>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</si>
  <si>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</si>
  <si>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</si>
  <si>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</si>
  <si>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</si>
  <si>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</si>
  <si>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</si>
  <si>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</si>
  <si>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</si>
  <si>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</si>
  <si>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</si>
  <si>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</si>
  <si>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</si>
  <si>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</si>
  <si>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</si>
  <si>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</si>
  <si>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</si>
  <si>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</si>
  <si>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</si>
  <si>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</si>
  <si>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</si>
  <si>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</si>
  <si>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</si>
  <si>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</si>
  <si>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</si>
  <si>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</si>
  <si>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</si>
  <si>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</si>
  <si>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</si>
  <si>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</si>
  <si>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</si>
  <si>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</si>
  <si>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</si>
  <si>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</si>
  <si>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</si>
  <si>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</si>
  <si>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</si>
  <si>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</si>
  <si>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</si>
  <si>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</si>
  <si>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</si>
  <si>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</si>
  <si>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</si>
  <si>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</si>
  <si>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</si>
  <si>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</si>
  <si>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</si>
  <si>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</si>
  <si>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</si>
  <si>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</si>
  <si>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</si>
  <si>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</si>
  <si>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</si>
  <si>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</si>
  <si>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</si>
  <si>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</si>
  <si>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</si>
  <si>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</si>
  <si>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</si>
  <si>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</si>
  <si>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</si>
  <si>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</si>
  <si>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</si>
  <si>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</si>
  <si>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</si>
  <si>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</si>
  <si>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</si>
  <si>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</si>
  <si>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</si>
  <si>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</si>
  <si>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</si>
  <si>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</si>
  <si>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</si>
  <si>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</si>
  <si>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</si>
  <si>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</si>
  <si>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</si>
  <si>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</si>
  <si>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</si>
  <si>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</si>
  <si>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</si>
  <si>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</si>
  <si>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</si>
  <si>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</si>
  <si>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</si>
  <si>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</si>
  <si>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</si>
  <si>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</si>
  <si>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</si>
  <si>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</si>
  <si>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</si>
  <si>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</si>
  <si>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</si>
  <si>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</si>
  <si>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</si>
  <si>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</si>
  <si>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</si>
  <si>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</si>
  <si>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</si>
  <si>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</si>
  <si>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</si>
  <si>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</si>
  <si>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</si>
  <si>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</si>
  <si>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</si>
  <si>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</si>
  <si>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</si>
  <si>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</si>
  <si>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</si>
  <si>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</si>
  <si>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</si>
  <si>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</si>
  <si>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</si>
  <si>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</si>
  <si>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</si>
  <si>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</si>
  <si>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</si>
  <si>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</si>
  <si>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</si>
  <si>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</si>
  <si>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</si>
  <si>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</si>
  <si>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</si>
  <si>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</si>
  <si>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</si>
  <si>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</si>
  <si>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</si>
  <si>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</si>
  <si>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</si>
  <si>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</si>
  <si>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</si>
  <si>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</si>
  <si>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</si>
  <si>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</si>
  <si>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</si>
  <si>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</si>
  <si>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</si>
  <si>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</si>
  <si>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</si>
  <si>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</si>
  <si>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</si>
  <si>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</si>
  <si>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</si>
  <si>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</si>
  <si>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</si>
  <si>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</si>
  <si>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</si>
  <si>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</si>
  <si>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</si>
  <si>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</si>
  <si>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</si>
  <si>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</si>
  <si>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</si>
  <si>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</si>
  <si>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</si>
  <si>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</si>
  <si>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</si>
  <si>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</si>
  <si>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</si>
  <si>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</si>
  <si>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</si>
  <si>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</si>
  <si>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</si>
  <si>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</si>
  <si>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</si>
  <si>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</si>
  <si>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</si>
  <si>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</si>
  <si>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</si>
  <si>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</si>
  <si>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</si>
  <si>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</si>
  <si>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</si>
  <si>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</si>
  <si>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</si>
  <si>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</si>
  <si>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</si>
  <si>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</si>
  <si>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</si>
  <si>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</si>
  <si>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</si>
  <si>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</si>
  <si>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</si>
  <si>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</si>
  <si>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</si>
  <si>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</si>
  <si>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</si>
  <si>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</si>
  <si>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</si>
  <si>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</si>
  <si>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</si>
  <si>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</si>
  <si>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</si>
  <si>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</si>
  <si>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</si>
  <si>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</si>
  <si>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</si>
  <si>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</si>
  <si>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</si>
  <si>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</si>
  <si>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</si>
  <si>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</si>
  <si>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</si>
  <si>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</si>
  <si>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</si>
  <si>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</si>
  <si>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</si>
  <si>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</si>
  <si>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</si>
  <si>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</si>
  <si>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</si>
  <si>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</si>
  <si>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</si>
  <si>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</si>
  <si>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</si>
  <si>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</si>
  <si>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</si>
  <si>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</si>
  <si>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</si>
  <si>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</si>
  <si>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</si>
  <si>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</si>
  <si>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</si>
  <si>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</si>
  <si>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</si>
  <si>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</si>
  <si>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</si>
  <si>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</si>
  <si>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</si>
  <si>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</si>
  <si>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</si>
  <si>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</si>
  <si>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</si>
  <si>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</si>
  <si>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</si>
  <si>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</si>
  <si>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</si>
  <si>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</si>
  <si>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</si>
  <si>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</si>
  <si>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</si>
  <si>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</si>
  <si>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</si>
  <si>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</si>
  <si>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</si>
  <si>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</si>
  <si>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</si>
  <si>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</si>
  <si>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</si>
  <si>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</si>
  <si>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</si>
  <si>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</si>
  <si>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</si>
  <si>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</si>
  <si>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</si>
  <si>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</si>
  <si>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</si>
  <si>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</si>
  <si>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</si>
  <si>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</si>
  <si>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</si>
  <si>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</si>
  <si>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</si>
  <si>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</si>
  <si>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</si>
  <si>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</si>
  <si>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</si>
  <si>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</si>
  <si>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</si>
  <si>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</si>
  <si>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</si>
  <si>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</si>
  <si>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</si>
  <si>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</si>
  <si>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</si>
  <si>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</si>
  <si>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</si>
  <si>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</si>
  <si>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</si>
  <si>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</si>
  <si>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</si>
  <si>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</si>
  <si>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</si>
  <si>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</si>
  <si>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</si>
  <si>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</si>
  <si>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</si>
  <si>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</si>
  <si>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</si>
  <si>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</si>
  <si>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</si>
  <si>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</si>
  <si>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</si>
  <si>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</si>
  <si>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</si>
  <si>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</si>
  <si>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</si>
  <si>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</si>
  <si>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</si>
  <si>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</si>
  <si>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</si>
  <si>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</si>
  <si>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</si>
  <si>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</si>
  <si>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</si>
  <si>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</si>
  <si>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</si>
  <si>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</si>
  <si>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</si>
  <si>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</si>
  <si>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</si>
  <si>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</si>
  <si>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</si>
  <si>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</si>
  <si>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</si>
  <si>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</si>
  <si>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</si>
  <si>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</si>
  <si>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</si>
  <si>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</si>
  <si>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</si>
  <si>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</si>
  <si>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</si>
  <si>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</si>
  <si>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</si>
  <si>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</si>
  <si>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</si>
  <si>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</si>
  <si>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</si>
  <si>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</si>
  <si>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</si>
  <si>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</si>
  <si>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</si>
  <si>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</si>
  <si>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</si>
  <si>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</si>
  <si>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</si>
  <si>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</si>
  <si>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</si>
  <si>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</si>
  <si>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</si>
  <si>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</si>
  <si>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</si>
  <si>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</si>
  <si>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</si>
  <si>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</si>
  <si>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</si>
  <si>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</si>
  <si>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</si>
  <si>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</si>
  <si>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</si>
  <si>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</si>
  <si>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</si>
  <si>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</si>
  <si>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</si>
  <si>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</si>
  <si>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</si>
  <si>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</si>
  <si>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</si>
  <si>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</si>
  <si>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</si>
  <si>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</si>
  <si>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</si>
  <si>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</si>
  <si>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</si>
  <si>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</si>
  <si>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</si>
  <si>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</si>
  <si>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</si>
  <si>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</si>
  <si>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</si>
  <si>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</si>
  <si>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</si>
  <si>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</si>
  <si>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</si>
  <si>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</si>
  <si>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</si>
  <si>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</si>
  <si>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</si>
  <si>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</si>
  <si>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</si>
  <si>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</si>
  <si>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</si>
  <si>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</si>
  <si>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</si>
  <si>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</si>
  <si>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</si>
  <si>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</si>
  <si>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</si>
  <si>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</si>
  <si>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</si>
  <si>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</si>
  <si>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</si>
  <si>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</si>
  <si>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</si>
  <si>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</si>
  <si>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</si>
  <si>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</si>
  <si>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</si>
  <si>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</si>
  <si>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</si>
  <si>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</si>
  <si>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</si>
  <si>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</si>
  <si>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</si>
  <si>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</si>
  <si>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</si>
  <si>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</si>
  <si>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</si>
  <si>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</si>
  <si>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</si>
  <si>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</si>
  <si>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</si>
  <si>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</si>
  <si>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</si>
  <si>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</si>
  <si>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</si>
  <si>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</si>
  <si>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</si>
  <si>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</si>
  <si>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</si>
  <si>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</si>
  <si>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</si>
  <si>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</si>
  <si>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</si>
  <si>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</si>
  <si>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</si>
  <si>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</si>
  <si>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</si>
  <si>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</si>
  <si>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</si>
  <si>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</si>
  <si>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</si>
  <si>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</si>
  <si>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</si>
  <si>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</si>
  <si>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</si>
  <si>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</si>
  <si>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</si>
  <si>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</si>
  <si>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</si>
  <si>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</si>
  <si>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</si>
  <si>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</si>
  <si>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</si>
  <si>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</si>
  <si>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</si>
  <si>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</si>
  <si>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</si>
  <si>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</si>
  <si>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</si>
  <si>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</si>
  <si>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</si>
  <si>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</si>
  <si>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</si>
  <si>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</si>
  <si>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</si>
  <si>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</si>
  <si>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</si>
  <si>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</si>
  <si>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</si>
  <si>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</si>
  <si>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</si>
  <si>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</si>
  <si>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</si>
  <si>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</si>
  <si>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</si>
  <si>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</si>
  <si>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</si>
  <si>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</si>
  <si>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</si>
  <si>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</si>
  <si>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</si>
  <si>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</si>
  <si>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</si>
  <si>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</si>
  <si>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</si>
  <si>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</si>
  <si>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</si>
  <si>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</si>
  <si>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</si>
  <si>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</si>
  <si>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</si>
  <si>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</si>
  <si>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</si>
  <si>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</si>
  <si>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</si>
  <si>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</si>
  <si>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</si>
  <si>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</si>
  <si>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</si>
  <si>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</si>
  <si>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</si>
  <si>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</si>
  <si>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</si>
  <si>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</si>
  <si>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</si>
  <si>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</si>
  <si>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</si>
  <si>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</si>
  <si>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</si>
  <si>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</si>
  <si>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</si>
  <si>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</si>
  <si>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</si>
  <si>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</si>
  <si>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</si>
  <si>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</si>
  <si>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</si>
  <si>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</si>
  <si>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</si>
  <si>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</si>
  <si>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</si>
  <si>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</si>
  <si>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</si>
  <si>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</si>
  <si>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</si>
  <si>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</si>
  <si>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</si>
  <si>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</si>
  <si>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</si>
  <si>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</si>
  <si>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</si>
  <si>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</si>
  <si>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</si>
  <si>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</si>
  <si>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</si>
  <si>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</si>
  <si>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</si>
  <si>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</si>
  <si>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</si>
  <si>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</si>
  <si>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</si>
  <si>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</si>
  <si>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</si>
  <si>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</si>
  <si>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</si>
  <si>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</si>
  <si>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</si>
  <si>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</si>
  <si>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</si>
  <si>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</si>
  <si>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</si>
  <si>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</si>
  <si>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</si>
  <si>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</si>
  <si>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</si>
  <si>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</si>
  <si>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</si>
  <si>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</si>
  <si>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</si>
  <si>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</si>
  <si>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</si>
  <si>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</si>
  <si>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</si>
  <si>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</si>
  <si>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</si>
  <si>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</si>
  <si>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</si>
  <si>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</si>
  <si>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</si>
  <si>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</si>
  <si>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</si>
  <si>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</si>
  <si>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</si>
  <si>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</si>
  <si>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</si>
  <si>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</si>
  <si>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</si>
  <si>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</si>
  <si>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</si>
  <si>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</si>
  <si>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</si>
  <si>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</si>
  <si>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</si>
  <si>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</si>
  <si>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</si>
  <si>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</si>
  <si>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</si>
  <si>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</si>
  <si>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</si>
  <si>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</si>
  <si>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</si>
  <si>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</si>
  <si>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</si>
  <si>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</si>
  <si>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</si>
  <si>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</si>
  <si>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</si>
  <si>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</si>
  <si>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</si>
  <si>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</si>
  <si>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</si>
  <si>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</si>
  <si>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</si>
  <si>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</si>
  <si>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</si>
  <si>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</si>
  <si>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</si>
  <si>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</si>
  <si>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</si>
  <si>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</si>
  <si>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</si>
  <si>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</si>
  <si>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</si>
  <si>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</si>
  <si>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</si>
  <si>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</si>
  <si>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</si>
  <si>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</si>
  <si>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</si>
  <si>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</si>
  <si>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</si>
  <si>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</si>
  <si>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</si>
  <si>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</si>
  <si>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</si>
  <si>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</si>
  <si>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</si>
  <si>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</si>
  <si>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</si>
  <si>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</si>
  <si>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</si>
  <si>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</si>
  <si>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</si>
  <si>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</si>
  <si>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</si>
  <si>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</si>
  <si>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</si>
  <si>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</si>
  <si>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</si>
  <si>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</si>
  <si>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</si>
  <si>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</si>
  <si>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</si>
  <si>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</si>
  <si>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</si>
  <si>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</si>
  <si>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</si>
  <si>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</si>
  <si>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</si>
  <si>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</si>
  <si>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</si>
  <si>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</si>
  <si>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</si>
  <si>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</si>
  <si>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</si>
  <si>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</si>
  <si>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</si>
  <si>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</si>
  <si>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</si>
  <si>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</si>
  <si>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</si>
  <si>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</si>
  <si>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</si>
  <si>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</si>
  <si>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</si>
  <si>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</si>
  <si>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</si>
  <si>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</si>
  <si>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</si>
  <si>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</si>
  <si>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</si>
  <si>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</si>
  <si>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</si>
  <si>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</si>
  <si>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</si>
  <si>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</si>
  <si>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</si>
  <si>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</si>
  <si>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</si>
  <si>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</si>
  <si>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</si>
  <si>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</si>
  <si>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</si>
  <si>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</si>
  <si>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</si>
  <si>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</si>
  <si>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</si>
  <si>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</si>
  <si>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</si>
  <si>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</si>
  <si>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</si>
  <si>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</si>
  <si>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</si>
  <si>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</si>
  <si>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</si>
  <si>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</si>
  <si>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</si>
  <si>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</si>
  <si>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</si>
  <si>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</si>
  <si>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</si>
  <si>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</si>
  <si>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</si>
  <si>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</si>
  <si>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</si>
  <si>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</si>
  <si>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</si>
  <si>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</si>
  <si>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</si>
  <si>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</si>
  <si>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</si>
  <si>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</si>
  <si>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</si>
  <si>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</si>
  <si>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</si>
  <si>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</si>
  <si>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</si>
  <si>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</si>
  <si>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</si>
  <si>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</si>
  <si>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</si>
  <si>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</si>
  <si>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</si>
  <si>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</si>
  <si>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</si>
  <si>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</si>
  <si>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</si>
  <si>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</si>
  <si>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</si>
  <si>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</si>
  <si>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</si>
  <si>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</si>
  <si>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</si>
  <si>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</si>
  <si>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</si>
  <si>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</si>
  <si>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</si>
  <si>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</si>
  <si>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</si>
  <si>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</si>
  <si>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</si>
  <si>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</si>
  <si>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</si>
  <si>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</si>
  <si>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</si>
  <si>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</si>
  <si>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</si>
  <si>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</si>
  <si>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</si>
  <si>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</si>
  <si>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</si>
  <si>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</si>
  <si>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</si>
  <si>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</si>
  <si>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</si>
  <si>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</si>
  <si>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</si>
  <si>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</si>
  <si>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</si>
  <si>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</si>
  <si>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</si>
  <si>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</si>
  <si>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</si>
  <si>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</si>
  <si>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</si>
  <si>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</si>
  <si>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</si>
  <si>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</si>
  <si>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</si>
  <si>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</si>
  <si>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</si>
  <si>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</si>
  <si>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</si>
  <si>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</si>
  <si>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</si>
  <si>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</si>
  <si>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</si>
  <si>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</si>
  <si>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</si>
  <si>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</si>
  <si>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</si>
  <si>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</si>
  <si>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</si>
  <si>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</si>
  <si>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</si>
  <si>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</si>
  <si>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</si>
  <si>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</si>
  <si>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</si>
  <si>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</si>
  <si>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</si>
  <si>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</si>
  <si>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</si>
  <si>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</si>
  <si>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</si>
  <si>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</si>
  <si>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</si>
  <si>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</si>
  <si>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</si>
  <si>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</si>
  <si>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</si>
  <si>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</si>
  <si>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</si>
  <si>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</si>
  <si>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</si>
  <si>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</si>
  <si>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</si>
  <si>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</si>
  <si>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</si>
  <si>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</si>
  <si>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</si>
  <si>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</si>
  <si>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</si>
  <si>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</si>
  <si>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</si>
  <si>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</si>
  <si>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</si>
  <si>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</si>
  <si>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</si>
  <si>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</si>
  <si>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</si>
  <si>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</si>
  <si>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</si>
  <si>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</si>
  <si>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</si>
  <si>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</si>
  <si>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</si>
  <si>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</si>
  <si>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</si>
  <si>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</si>
  <si>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</si>
  <si>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</si>
  <si>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</si>
  <si>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</si>
  <si>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</si>
  <si>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</si>
  <si>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</si>
  <si>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</si>
  <si>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</si>
  <si>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</si>
  <si>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</si>
  <si>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</si>
  <si>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</si>
  <si>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</si>
  <si>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</si>
  <si>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</si>
  <si>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</si>
  <si>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</si>
  <si>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</si>
  <si>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</si>
  <si>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</si>
  <si>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</si>
  <si>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</si>
  <si>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</si>
  <si>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</si>
  <si>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</si>
  <si>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</si>
  <si>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</si>
  <si>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</si>
  <si>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</si>
  <si>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</si>
  <si>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</si>
  <si>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</si>
  <si>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</si>
  <si>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</si>
  <si>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</si>
  <si>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</si>
  <si>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</si>
  <si>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</si>
  <si>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</si>
  <si>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</si>
  <si>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</si>
  <si>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</si>
  <si>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</si>
  <si>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</si>
  <si>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</si>
  <si>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</si>
  <si>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</si>
  <si>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</si>
  <si>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</si>
  <si>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</si>
  <si>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</si>
  <si>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</si>
  <si>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</si>
  <si>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</si>
  <si>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</si>
  <si>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</si>
  <si>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</si>
  <si>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</si>
  <si>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</si>
  <si>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</si>
  <si>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</si>
  <si>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</si>
  <si>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</si>
  <si>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</si>
  <si>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</si>
  <si>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</si>
  <si>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</si>
  <si>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</si>
  <si>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</si>
  <si>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</si>
  <si>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</si>
  <si>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</si>
  <si>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</si>
  <si>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</si>
  <si>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</si>
  <si>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</si>
  <si>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</si>
  <si>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</si>
  <si>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</si>
  <si>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</si>
  <si>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</si>
  <si>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</si>
  <si>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</si>
  <si>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</si>
  <si>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</si>
  <si>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</si>
  <si>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</si>
  <si>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</si>
  <si>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</si>
  <si>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</si>
  <si>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</si>
  <si>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</si>
  <si>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</si>
  <si>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</si>
  <si>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</si>
  <si>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</si>
  <si>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</si>
  <si>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</si>
  <si>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</si>
  <si>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</si>
  <si>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</si>
  <si>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</si>
  <si>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</si>
  <si>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</si>
  <si>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</si>
  <si>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</si>
  <si>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</si>
  <si>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</si>
  <si>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</si>
  <si>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</si>
  <si>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</si>
  <si>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</si>
  <si>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</si>
  <si>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</si>
  <si>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</si>
  <si>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</si>
  <si>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</si>
  <si>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</si>
  <si>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</si>
  <si>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</si>
  <si>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</si>
  <si>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</si>
  <si>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</si>
  <si>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</si>
  <si>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</si>
  <si>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</si>
  <si>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</si>
  <si>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</si>
  <si>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</si>
  <si>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</si>
  <si>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</si>
  <si>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</si>
  <si>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</si>
  <si>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</si>
  <si>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</si>
  <si>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</si>
  <si>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</si>
  <si>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</si>
  <si>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</si>
  <si>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</si>
  <si>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</si>
  <si>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</si>
  <si>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</si>
  <si>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</si>
  <si>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</si>
  <si>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</si>
  <si>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</si>
  <si>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</si>
  <si>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</si>
  <si>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</si>
  <si>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</si>
  <si>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</si>
  <si>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</si>
  <si>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</si>
  <si>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</si>
  <si>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</si>
  <si>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</si>
  <si>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</si>
  <si>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</si>
  <si>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</si>
  <si>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</si>
  <si>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</si>
  <si>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</si>
  <si>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</si>
  <si>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</si>
  <si>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</si>
  <si>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</si>
  <si>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</si>
  <si>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</si>
  <si>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</si>
  <si>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</si>
  <si>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</si>
  <si>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</si>
  <si>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</si>
  <si>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</si>
  <si>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</si>
  <si>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</si>
  <si>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</si>
  <si>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</si>
  <si>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</si>
  <si>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</si>
  <si>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</si>
  <si>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</si>
  <si>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</si>
  <si>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</si>
  <si>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</si>
  <si>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</si>
  <si>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</si>
  <si>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</si>
  <si>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</si>
  <si>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</si>
  <si>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</si>
  <si>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</si>
  <si>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</si>
  <si>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</si>
  <si>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</si>
  <si>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</si>
  <si>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</si>
  <si>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</si>
  <si>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</si>
  <si>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</si>
  <si>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</si>
  <si>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</si>
  <si>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</si>
  <si>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</si>
  <si>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</si>
  <si>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</si>
  <si>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</si>
  <si>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</si>
  <si>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</si>
  <si>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</si>
  <si>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</si>
  <si>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</si>
  <si>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</si>
  <si>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</si>
  <si>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</si>
  <si>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</si>
  <si>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</si>
  <si>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</si>
  <si>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</si>
  <si>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</si>
  <si>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</si>
  <si>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</si>
  <si>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</si>
  <si>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</si>
  <si>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</si>
  <si>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</si>
  <si>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</si>
  <si>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</si>
  <si>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</si>
  <si>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</si>
  <si>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</si>
  <si>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</si>
  <si>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</si>
  <si>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</si>
  <si>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</si>
  <si>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</si>
  <si>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</si>
  <si>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</si>
  <si>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</si>
  <si>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</si>
  <si>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</si>
  <si>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</si>
  <si>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</si>
  <si>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</si>
  <si>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</si>
  <si>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</si>
  <si>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</si>
  <si>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</si>
  <si>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</si>
  <si>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</si>
  <si>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</si>
  <si>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</si>
  <si>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</si>
  <si>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</si>
  <si>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</si>
  <si>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</si>
  <si>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</si>
  <si>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</si>
  <si>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</si>
  <si>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</si>
  <si>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</si>
  <si>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</si>
  <si>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</si>
  <si>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</si>
  <si>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</si>
  <si>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</si>
  <si>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</si>
  <si>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</si>
  <si>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</si>
  <si>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</si>
  <si>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</si>
  <si>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</si>
  <si>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</si>
  <si>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</si>
  <si>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</si>
  <si>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</si>
  <si>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</si>
  <si>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</si>
  <si>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</si>
  <si>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</si>
  <si>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</si>
  <si>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</si>
  <si>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</si>
  <si>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</si>
  <si>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</si>
  <si>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</si>
  <si>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</si>
  <si>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</si>
  <si>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</si>
  <si>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</si>
  <si>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</si>
  <si>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</si>
  <si>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</si>
  <si>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</si>
  <si>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</si>
  <si>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</si>
  <si>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</si>
  <si>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</si>
  <si>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</si>
  <si>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</si>
  <si>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</si>
  <si>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</si>
  <si>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</si>
  <si>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</si>
  <si>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</si>
  <si>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</si>
  <si>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</si>
  <si>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</si>
  <si>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</si>
  <si>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</si>
  <si>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</si>
  <si>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</si>
  <si>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</si>
  <si>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</si>
  <si>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</si>
  <si>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</si>
  <si>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</si>
  <si>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</si>
  <si>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</si>
  <si>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</si>
  <si>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</si>
  <si>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</si>
  <si>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</si>
  <si>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</si>
  <si>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</si>
  <si>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</si>
  <si>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</si>
  <si>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</si>
  <si>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</si>
  <si>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</si>
  <si>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</si>
  <si>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</si>
  <si>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</si>
  <si>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</si>
  <si>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</si>
  <si>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</si>
  <si>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</si>
  <si>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</si>
  <si>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</si>
  <si>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</si>
  <si>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</si>
  <si>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</si>
  <si>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</si>
  <si>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</si>
  <si>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</si>
  <si>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</si>
  <si>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</si>
  <si>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</si>
  <si>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</si>
  <si>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</si>
  <si>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</si>
  <si>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</si>
  <si>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</si>
  <si>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</si>
  <si>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</si>
  <si>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</si>
  <si>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</si>
  <si>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</si>
  <si>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</si>
  <si>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</si>
  <si>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</si>
  <si>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</si>
  <si>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</si>
  <si>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</si>
  <si>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</si>
  <si>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</si>
  <si>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</si>
  <si>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</si>
  <si>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</si>
  <si>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</si>
  <si>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</si>
  <si>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</si>
  <si>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</si>
  <si>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</si>
  <si>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</si>
  <si>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</si>
  <si>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</si>
  <si>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</si>
  <si>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</si>
  <si>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</si>
  <si>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</si>
  <si>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</si>
  <si>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</si>
  <si>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</si>
  <si>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</si>
  <si>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</si>
  <si>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</si>
  <si>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</si>
  <si>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</si>
  <si>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</si>
  <si>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</si>
  <si>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</si>
  <si>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</si>
  <si>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</si>
  <si>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</si>
  <si>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</si>
  <si>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</si>
  <si>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</si>
  <si>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</si>
  <si>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</si>
  <si>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</si>
  <si>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</si>
  <si>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</si>
  <si>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</si>
  <si>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</si>
  <si>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</si>
  <si>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</si>
  <si>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</si>
  <si>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</si>
  <si>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</si>
  <si>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</si>
  <si>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</si>
  <si>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</si>
  <si>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</si>
  <si>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</si>
  <si>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</si>
  <si>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</si>
  <si>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</si>
  <si>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</si>
  <si>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</si>
  <si>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</si>
  <si>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</si>
  <si>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</si>
  <si>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</si>
  <si>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</si>
  <si>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</si>
  <si>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</si>
  <si>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</si>
  <si>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</si>
  <si>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</si>
  <si>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</si>
  <si>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</si>
  <si>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</si>
  <si>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</si>
  <si>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</si>
  <si>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</si>
  <si>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</si>
  <si>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</si>
  <si>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</si>
  <si>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</si>
  <si>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</si>
  <si>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</si>
  <si>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</si>
  <si>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</si>
  <si>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</si>
  <si>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</si>
  <si>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</si>
  <si>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</si>
  <si>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</si>
  <si>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</si>
  <si>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</si>
  <si>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</si>
  <si>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</si>
  <si>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</si>
  <si>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</si>
  <si>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</si>
  <si>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</si>
  <si>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</si>
  <si>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</si>
  <si>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</si>
  <si>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</si>
  <si>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</si>
  <si>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</si>
  <si>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</si>
  <si>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</si>
  <si>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</si>
  <si>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</si>
  <si>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</si>
  <si>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</si>
  <si>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</si>
  <si>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</si>
  <si>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</si>
  <si>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</si>
  <si>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</si>
  <si>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</si>
  <si>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</si>
  <si>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</si>
  <si>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</si>
  <si>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</si>
  <si>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</si>
  <si>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</si>
  <si>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</si>
  <si>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</si>
  <si>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</si>
  <si>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</si>
  <si>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</si>
  <si>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</si>
  <si>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</si>
  <si>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</si>
  <si>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</si>
  <si>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</si>
  <si>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</si>
  <si>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</si>
  <si>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</si>
  <si>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</si>
  <si>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</si>
  <si>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</si>
  <si>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</si>
  <si>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</si>
  <si>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</si>
  <si>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</si>
  <si>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</si>
  <si>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</si>
  <si>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</si>
  <si>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</si>
  <si>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</si>
  <si>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</si>
  <si>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</si>
  <si>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</si>
  <si>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</si>
  <si>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</si>
  <si>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</si>
  <si>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</si>
  <si>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</si>
  <si>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</si>
  <si>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</si>
  <si>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</si>
  <si>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</si>
  <si>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</si>
  <si>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</si>
  <si>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</si>
  <si>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</si>
  <si>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</si>
  <si>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</si>
  <si>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</si>
  <si>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</si>
  <si>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</si>
  <si>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</si>
  <si>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</si>
  <si>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</si>
  <si>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</si>
  <si>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</si>
  <si>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</si>
  <si>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</si>
  <si>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</si>
  <si>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</si>
  <si>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</si>
  <si>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</si>
  <si>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</si>
  <si>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</si>
  <si>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</si>
  <si>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</si>
  <si>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</si>
  <si>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</si>
  <si>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</si>
  <si>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</si>
  <si>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</si>
  <si>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</si>
  <si>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</si>
  <si>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</si>
  <si>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</si>
  <si>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</si>
  <si>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</si>
  <si>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</si>
  <si>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</si>
  <si>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</si>
  <si>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</si>
  <si>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</si>
  <si>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</si>
  <si>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</si>
  <si>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</si>
  <si>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</si>
  <si>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</si>
  <si>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</si>
  <si>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</si>
  <si>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</si>
  <si>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</si>
  <si>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</si>
  <si>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</si>
  <si>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</si>
  <si>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</si>
  <si>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</si>
  <si>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</si>
  <si>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</si>
  <si>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</si>
  <si>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</si>
  <si>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</si>
  <si>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</si>
  <si>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</si>
  <si>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</si>
  <si>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</si>
  <si>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</si>
  <si>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</si>
  <si>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</si>
  <si>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</si>
  <si>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</si>
  <si>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</si>
  <si>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</si>
  <si>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</si>
  <si>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</si>
  <si>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</si>
  <si>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</si>
  <si>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</si>
  <si>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</si>
  <si>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</si>
  <si>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</si>
  <si>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</si>
  <si>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</si>
  <si>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</si>
  <si>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</si>
  <si>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</si>
  <si>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</si>
  <si>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</si>
  <si>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</si>
  <si>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</si>
  <si>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</si>
  <si>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</si>
  <si>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</si>
  <si>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</si>
  <si>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</si>
  <si>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</si>
  <si>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</si>
  <si>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</si>
  <si>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</si>
  <si>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</si>
  <si>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</si>
  <si>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</si>
  <si>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</si>
  <si>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</si>
  <si>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</si>
  <si>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</si>
  <si>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</si>
  <si>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</si>
  <si>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</si>
  <si>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</si>
  <si>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</si>
  <si>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</si>
  <si>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</si>
  <si>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</si>
  <si>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</si>
  <si>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</si>
  <si>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</si>
  <si>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</si>
  <si>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</si>
  <si>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</si>
  <si>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</si>
  <si>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</si>
  <si>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</si>
  <si>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</si>
  <si>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</si>
  <si>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</si>
  <si>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</si>
  <si>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</si>
  <si>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</si>
  <si>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</si>
  <si>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</si>
  <si>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</si>
  <si>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</si>
  <si>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</si>
  <si>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</si>
  <si>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</si>
  <si>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</si>
  <si>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</si>
  <si>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</si>
  <si>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</si>
  <si>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</si>
  <si>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</si>
  <si>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</si>
  <si>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</si>
  <si>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</si>
  <si>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</si>
  <si>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</si>
  <si>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</si>
  <si>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</si>
  <si>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</si>
  <si>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</si>
  <si>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</si>
  <si>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</si>
  <si>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</si>
  <si>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</si>
  <si>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</si>
  <si>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</si>
  <si>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</si>
  <si>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</si>
  <si>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</si>
  <si>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</si>
  <si>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</si>
  <si>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</si>
  <si>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</si>
  <si>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</si>
  <si>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</si>
  <si>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</si>
  <si>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</si>
  <si>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</si>
  <si>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</si>
  <si>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</si>
  <si>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</si>
  <si>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</si>
  <si>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</si>
  <si>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</si>
  <si>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</si>
  <si>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</si>
  <si>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</si>
  <si>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</si>
  <si>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</si>
  <si>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</si>
  <si>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</si>
  <si>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</si>
  <si>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</si>
  <si>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</si>
  <si>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</si>
  <si>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</si>
  <si>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</si>
  <si>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</si>
  <si>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</si>
  <si>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</si>
  <si>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</si>
  <si>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</si>
  <si>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</si>
  <si>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</si>
  <si>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</si>
  <si>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</si>
  <si>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</si>
  <si>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</si>
  <si>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</si>
  <si>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</si>
  <si>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</si>
  <si>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</si>
  <si>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</si>
  <si>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</si>
  <si>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</si>
  <si>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</si>
  <si>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</si>
  <si>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</si>
  <si>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</si>
  <si>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</si>
  <si>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</si>
  <si>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</si>
  <si>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</si>
  <si>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</si>
  <si>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</si>
  <si>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</si>
  <si>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</si>
  <si>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</si>
  <si>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</si>
  <si>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</si>
  <si>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</si>
  <si>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</si>
  <si>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</si>
  <si>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</si>
  <si>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</si>
  <si>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</si>
  <si>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</si>
  <si>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</si>
  <si>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</si>
  <si>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</si>
  <si>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</si>
  <si>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</si>
  <si>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</si>
  <si>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</si>
  <si>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</si>
  <si>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</si>
  <si>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</si>
  <si>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</si>
  <si>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</si>
  <si>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</si>
  <si>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</si>
  <si>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</si>
  <si>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</si>
  <si>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</si>
  <si>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</si>
  <si>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</si>
  <si>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</si>
  <si>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</si>
  <si>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</si>
  <si>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</si>
  <si>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</si>
  <si>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</si>
  <si>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</si>
  <si>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</si>
  <si>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</si>
  <si>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</si>
  <si>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</si>
  <si>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</si>
  <si>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</si>
  <si>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</si>
  <si>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</si>
  <si>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</si>
  <si>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</si>
  <si>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</si>
  <si>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</si>
  <si>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</si>
  <si>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</si>
  <si>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</si>
  <si>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</si>
  <si>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</si>
  <si>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</si>
  <si>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</si>
  <si>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</si>
  <si>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</si>
  <si>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</si>
  <si>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</si>
  <si>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</si>
  <si>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</si>
  <si>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</si>
  <si>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</si>
  <si>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</si>
  <si>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</si>
  <si>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</si>
  <si>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</si>
  <si>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</si>
  <si>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</si>
  <si>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</si>
  <si>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</si>
  <si>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</si>
  <si>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</si>
  <si>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</si>
  <si>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</si>
  <si>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</si>
  <si>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</si>
  <si>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</si>
  <si>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</si>
  <si>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</si>
  <si>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</si>
  <si>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</si>
  <si>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</si>
  <si>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</si>
  <si>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</si>
  <si>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</si>
  <si>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</si>
  <si>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</si>
  <si>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</si>
  <si>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</si>
  <si>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</si>
  <si>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</si>
  <si>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</si>
  <si>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</si>
  <si>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</si>
  <si>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</si>
  <si>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</si>
  <si>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</si>
  <si>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</si>
  <si>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</si>
  <si>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</si>
  <si>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</si>
  <si>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</si>
  <si>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</si>
  <si>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</si>
  <si>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</si>
  <si>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</si>
  <si>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</si>
  <si>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</si>
  <si>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</si>
  <si>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</si>
  <si>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</si>
  <si>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</si>
  <si>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</si>
  <si>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</si>
  <si>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</si>
  <si>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</si>
  <si>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</si>
  <si>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</si>
  <si>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</si>
  <si>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</si>
  <si>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</si>
  <si>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</si>
  <si>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</si>
  <si>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</si>
  <si>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</si>
  <si>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</si>
  <si>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</si>
  <si>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</si>
  <si>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</si>
  <si>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</si>
  <si>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</si>
  <si>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</si>
  <si>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</si>
  <si>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</si>
  <si>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</si>
  <si>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</si>
  <si>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</si>
  <si>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</si>
  <si>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</si>
  <si>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</si>
  <si>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</si>
  <si>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</si>
  <si>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</si>
  <si>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</si>
  <si>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</si>
  <si>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</si>
  <si>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</si>
  <si>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</si>
  <si>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</si>
  <si>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</si>
  <si>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</si>
  <si>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</si>
  <si>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</si>
  <si>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</si>
  <si>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</si>
  <si>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</si>
  <si>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</si>
  <si>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</si>
  <si>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</si>
  <si>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</si>
  <si>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</si>
  <si>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</si>
  <si>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</si>
  <si>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</si>
  <si>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</si>
  <si>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</si>
  <si>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</si>
  <si>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</si>
  <si>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</si>
  <si>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</si>
  <si>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</si>
  <si>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</si>
  <si>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</si>
  <si>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</si>
  <si>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</si>
  <si>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</si>
  <si>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</si>
  <si>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</si>
  <si>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</si>
  <si>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</si>
  <si>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</si>
  <si>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</si>
  <si>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</si>
  <si>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</si>
  <si>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</si>
  <si>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</si>
  <si>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</si>
  <si>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</si>
  <si>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</si>
  <si>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</si>
  <si>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</si>
  <si>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</si>
  <si>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</si>
  <si>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</si>
  <si>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</si>
  <si>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</si>
  <si>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</si>
  <si>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</si>
  <si>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</si>
  <si>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</si>
  <si>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</si>
  <si>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</si>
  <si>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</si>
  <si>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</si>
  <si>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</si>
  <si>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</si>
  <si>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</si>
  <si>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</si>
  <si>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</si>
  <si>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</si>
  <si>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</si>
  <si>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</si>
  <si>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</si>
  <si>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</si>
  <si>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</si>
  <si>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</si>
  <si>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</si>
  <si>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</si>
  <si>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</si>
  <si>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</si>
  <si>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</si>
  <si>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</si>
  <si>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</si>
  <si>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</si>
  <si>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</si>
  <si>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</si>
  <si>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</si>
  <si>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</si>
  <si>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</si>
  <si>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</si>
  <si>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</si>
  <si>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</si>
  <si>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</si>
  <si>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</si>
  <si>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</si>
  <si>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</si>
  <si>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</si>
  <si>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</si>
  <si>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</si>
  <si>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</si>
  <si>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</si>
  <si>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</si>
  <si>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</si>
  <si>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</si>
  <si>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</si>
  <si>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</si>
  <si>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</si>
  <si>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</si>
  <si>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</si>
  <si>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</si>
  <si>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</si>
  <si>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</si>
  <si>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</si>
  <si>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</si>
  <si>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</si>
  <si>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</si>
  <si>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</si>
  <si>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</si>
  <si>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</si>
  <si>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</si>
  <si>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</si>
  <si>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</si>
  <si>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</si>
  <si>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</si>
  <si>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</si>
  <si>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</si>
  <si>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</si>
  <si>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</si>
  <si>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</si>
  <si>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</si>
  <si>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</si>
  <si>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</si>
  <si>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</si>
  <si>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</si>
  <si>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</si>
  <si>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</si>
  <si>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</si>
  <si>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</si>
  <si>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</si>
  <si>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</si>
  <si>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</si>
  <si>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</si>
  <si>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</si>
  <si>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</si>
  <si>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</si>
  <si>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</si>
  <si>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</si>
  <si>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</si>
  <si>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</si>
  <si>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</si>
  <si>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</si>
  <si>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</si>
  <si>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</si>
  <si>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</si>
  <si>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</si>
  <si>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</si>
  <si>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</si>
  <si>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</si>
  <si>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</si>
  <si>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</si>
  <si>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</si>
  <si>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</si>
  <si>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</si>
  <si>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</si>
  <si>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</si>
  <si>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</si>
  <si>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</si>
  <si>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</si>
  <si>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</si>
  <si>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</si>
  <si>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</si>
  <si>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</si>
  <si>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</si>
  <si>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</si>
  <si>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</si>
  <si>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</si>
  <si>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</si>
  <si>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</si>
  <si>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</si>
  <si>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</si>
  <si>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</si>
  <si>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</si>
  <si>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</si>
  <si>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</si>
  <si>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</si>
  <si>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</si>
  <si>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</si>
  <si>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</si>
  <si>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</si>
  <si>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</si>
  <si>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</si>
  <si>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</si>
  <si>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</si>
  <si>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</si>
  <si>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</si>
  <si>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</si>
  <si>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</si>
  <si>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</si>
  <si>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</si>
  <si>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</si>
  <si>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</si>
  <si>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</si>
  <si>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</si>
  <si>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</si>
  <si>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</si>
  <si>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</si>
  <si>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</si>
  <si>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</si>
  <si>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</si>
  <si>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</si>
  <si>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</si>
  <si>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</si>
  <si>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</si>
  <si>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</si>
  <si>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</si>
  <si>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</si>
  <si>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</si>
  <si>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</si>
  <si>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</si>
  <si>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</si>
  <si>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</si>
  <si>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</si>
  <si>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</si>
  <si>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</si>
  <si>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</si>
  <si>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</si>
  <si>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</si>
  <si>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</si>
  <si>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</si>
  <si>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</si>
  <si>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</si>
  <si>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</si>
  <si>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</si>
  <si>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</si>
  <si>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</si>
  <si>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</si>
  <si>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</si>
  <si>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</si>
  <si>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</si>
  <si>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</si>
  <si>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</si>
  <si>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</si>
  <si>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</si>
  <si>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</si>
  <si>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</si>
  <si>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</si>
  <si>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</si>
  <si>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</si>
  <si>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</si>
  <si>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</si>
  <si>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</si>
  <si>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</si>
  <si>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</si>
  <si>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</si>
  <si>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</si>
  <si>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</si>
  <si>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</si>
  <si>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</si>
  <si>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</si>
  <si>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</si>
  <si>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</si>
  <si>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</si>
  <si>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</si>
  <si>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</si>
  <si>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</si>
  <si>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</si>
  <si>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</si>
  <si>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</si>
  <si>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</si>
  <si>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</si>
  <si>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</si>
  <si>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</si>
  <si>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</si>
  <si>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</si>
  <si>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</si>
  <si>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</si>
  <si>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</si>
  <si>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</si>
  <si>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</si>
  <si>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</si>
  <si>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</si>
  <si>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</si>
  <si>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</si>
  <si>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</si>
  <si>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</si>
  <si>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</si>
  <si>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</si>
  <si>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</si>
  <si>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</si>
  <si>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</si>
  <si>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</si>
  <si>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</si>
  <si>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</si>
  <si>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</si>
  <si>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</si>
  <si>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</si>
  <si>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</si>
  <si>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</si>
  <si>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</si>
  <si>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</si>
  <si>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</si>
  <si>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</si>
  <si>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</si>
  <si>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</si>
  <si>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</si>
  <si>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</si>
  <si>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</si>
  <si>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</si>
  <si>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</si>
  <si>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</si>
  <si>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</si>
  <si>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</si>
  <si>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</si>
  <si>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</si>
  <si>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</si>
  <si>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</si>
  <si>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</si>
  <si>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</si>
  <si>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</si>
  <si>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</si>
  <si>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</si>
  <si>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</si>
  <si>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</si>
  <si>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</si>
  <si>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</si>
  <si>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</si>
  <si>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</si>
  <si>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</si>
  <si>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</si>
  <si>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</si>
  <si>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</si>
  <si>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</si>
  <si>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</si>
  <si>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</si>
  <si>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</si>
  <si>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</si>
  <si>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</si>
  <si>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</si>
  <si>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</si>
  <si>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</si>
  <si>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</si>
  <si>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</si>
  <si>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</si>
  <si>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</si>
  <si>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</si>
  <si>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</si>
  <si>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</si>
  <si>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</si>
  <si>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</si>
  <si>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</si>
  <si>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</si>
  <si>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</si>
  <si>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</si>
  <si>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</si>
  <si>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</si>
  <si>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</si>
  <si>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</si>
  <si>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</si>
  <si>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</si>
  <si>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</si>
  <si>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</si>
  <si>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</si>
  <si>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</si>
  <si>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</si>
  <si>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</si>
  <si>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</si>
  <si>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</si>
  <si>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</si>
  <si>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</si>
  <si>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</si>
  <si>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</si>
  <si>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</si>
  <si>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</si>
  <si>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</si>
  <si>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</si>
  <si>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</si>
  <si>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</si>
  <si>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</si>
  <si>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</si>
  <si>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</si>
  <si>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</si>
  <si>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</si>
  <si>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</si>
  <si>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</si>
  <si>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</si>
  <si>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</si>
  <si>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</si>
  <si>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</si>
  <si>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</si>
  <si>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</si>
  <si>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</si>
  <si>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</si>
  <si>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</si>
  <si>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</si>
  <si>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</si>
  <si>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</si>
  <si>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</si>
  <si>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</si>
  <si>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</si>
  <si>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</si>
  <si>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</si>
  <si>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</si>
  <si>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</si>
  <si>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</si>
  <si>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</si>
  <si>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</si>
  <si>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</si>
  <si>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</si>
  <si>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</si>
  <si>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</si>
  <si>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</si>
  <si>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</si>
  <si>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</si>
  <si>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</si>
  <si>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</si>
  <si>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</si>
  <si>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</si>
  <si>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</si>
  <si>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</si>
  <si>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</si>
  <si>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</si>
  <si>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</si>
  <si>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</si>
  <si>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</si>
  <si>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</si>
  <si>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</si>
  <si>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</si>
  <si>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</si>
  <si>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</si>
  <si>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</si>
  <si>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</si>
  <si>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</si>
  <si>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</si>
  <si>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</si>
  <si>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</si>
  <si>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</si>
  <si>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</si>
  <si>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</si>
  <si>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</si>
  <si>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</si>
  <si>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</si>
  <si>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</si>
  <si>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</si>
  <si>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</si>
  <si>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</si>
  <si>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</si>
  <si>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</si>
  <si>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</si>
  <si>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</si>
  <si>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</si>
  <si>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</si>
  <si>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</si>
  <si>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</si>
  <si>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</si>
  <si>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</si>
  <si>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</si>
  <si>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</si>
  <si>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</si>
  <si>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</si>
  <si>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</si>
  <si>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</si>
  <si>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</si>
  <si>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</si>
  <si>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</si>
  <si>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</si>
  <si>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</si>
  <si>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</si>
  <si>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</si>
  <si>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</si>
  <si>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</si>
  <si>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</si>
  <si>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</si>
  <si>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</si>
  <si>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</si>
  <si>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</si>
  <si>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</si>
  <si>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</si>
  <si>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</si>
  <si>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</si>
  <si>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</si>
  <si>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</si>
  <si>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</si>
  <si>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</si>
  <si>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</si>
  <si>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</si>
  <si>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</si>
  <si>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</si>
  <si>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</si>
  <si>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</si>
  <si>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</si>
  <si>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</si>
  <si>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</si>
  <si>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</si>
  <si>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</si>
  <si>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</si>
  <si>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</si>
  <si>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</si>
  <si>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</si>
  <si>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</si>
  <si>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</si>
  <si>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</si>
  <si>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</si>
  <si>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</si>
  <si>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</si>
  <si>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</si>
  <si>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</si>
  <si>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</si>
  <si>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</si>
  <si>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</si>
  <si>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</si>
  <si>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</si>
  <si>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</si>
  <si>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</si>
  <si>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</si>
  <si>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</si>
  <si>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</si>
  <si>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</si>
  <si>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</si>
  <si>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</si>
  <si>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</si>
  <si>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</si>
  <si>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</si>
  <si>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</si>
  <si>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</si>
  <si>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</si>
  <si>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</si>
  <si>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</si>
  <si>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</si>
  <si>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</si>
  <si>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</si>
  <si>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</si>
  <si>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</si>
  <si>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</si>
  <si>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</si>
  <si>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</si>
  <si>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</si>
  <si>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</si>
  <si>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</si>
  <si>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</si>
  <si>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</si>
  <si>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</si>
  <si>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</si>
  <si>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</si>
  <si>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</si>
  <si>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</si>
  <si>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</si>
  <si>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</si>
  <si>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</si>
  <si>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</si>
  <si>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</si>
  <si>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</si>
  <si>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</si>
  <si>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</si>
  <si>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</si>
  <si>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</si>
  <si>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</si>
  <si>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</si>
  <si>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</si>
  <si>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</si>
  <si>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</si>
  <si>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</si>
  <si>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</si>
  <si>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</si>
  <si>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</si>
  <si>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</si>
  <si>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</si>
  <si>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</si>
  <si>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</si>
  <si>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</si>
  <si>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</si>
  <si>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</si>
  <si>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</si>
  <si>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</si>
  <si>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</si>
  <si>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</si>
  <si>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</si>
  <si>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</si>
  <si>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</si>
  <si>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</si>
  <si>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</si>
  <si>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</si>
  <si>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</si>
  <si>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</si>
  <si>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</si>
  <si>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</si>
  <si>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</si>
  <si>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</si>
  <si>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</si>
  <si>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</si>
  <si>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</si>
  <si>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</si>
  <si>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</si>
  <si>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</si>
  <si>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</si>
  <si>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</si>
  <si>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</si>
  <si>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</si>
  <si>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</si>
  <si>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</si>
  <si>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</si>
  <si>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</si>
  <si>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</si>
  <si>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</si>
  <si>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</si>
  <si>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</si>
  <si>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</si>
  <si>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</si>
  <si>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</si>
  <si>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</si>
  <si>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</si>
  <si>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</si>
  <si>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</si>
  <si>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</si>
  <si>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</si>
  <si>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</si>
  <si>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</si>
  <si>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</si>
  <si>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</si>
  <si>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</si>
  <si>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</si>
  <si>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</si>
  <si>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</si>
  <si>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</si>
  <si>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</si>
  <si>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</si>
  <si>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</si>
  <si>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</si>
  <si>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</si>
  <si>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</si>
  <si>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</si>
  <si>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</si>
  <si>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</si>
  <si>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</si>
  <si>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</si>
  <si>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</si>
  <si>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</si>
  <si>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</si>
  <si>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</si>
  <si>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</si>
  <si>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</si>
  <si>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</si>
  <si>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</si>
  <si>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</si>
  <si>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</si>
  <si>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</si>
  <si>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</si>
  <si>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</si>
  <si>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</si>
  <si>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</si>
  <si>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</si>
  <si>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</si>
  <si>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</si>
  <si>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</si>
  <si>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</si>
  <si>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</si>
  <si>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</si>
  <si>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</si>
  <si>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</si>
  <si>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</si>
  <si>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</si>
  <si>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</si>
  <si>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</si>
  <si>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</si>
  <si>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</si>
  <si>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</si>
  <si>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</si>
  <si>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</si>
  <si>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</si>
  <si>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</si>
  <si>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</si>
  <si>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</si>
  <si>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</si>
  <si>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</si>
  <si>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</si>
  <si>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</si>
  <si>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</si>
  <si>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</si>
  <si>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</si>
  <si>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</si>
  <si>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</si>
  <si>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</si>
  <si>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</si>
  <si>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</si>
  <si>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</si>
  <si>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</si>
  <si>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</si>
  <si>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</si>
  <si>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</si>
  <si>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</si>
  <si>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</si>
  <si>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</si>
  <si>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</si>
  <si>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</si>
  <si>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</si>
  <si>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</si>
  <si>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</si>
  <si>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</si>
  <si>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</si>
  <si>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</si>
  <si>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</si>
  <si>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</si>
  <si>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</si>
  <si>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</si>
  <si>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</si>
  <si>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</si>
  <si>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</si>
  <si>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</si>
  <si>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</si>
  <si>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</si>
  <si>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</si>
  <si>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</si>
  <si>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</si>
  <si>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</si>
  <si>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</si>
  <si>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</si>
  <si>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</si>
  <si>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</si>
  <si>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</si>
  <si>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</si>
  <si>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</si>
  <si>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</si>
  <si>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</si>
  <si>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</si>
  <si>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</si>
  <si>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</si>
  <si>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</si>
  <si>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</si>
  <si>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</si>
  <si>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</si>
  <si>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</si>
  <si>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</si>
  <si>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</si>
  <si>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</si>
  <si>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</si>
  <si>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</si>
  <si>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</si>
  <si>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</si>
  <si>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</si>
  <si>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</si>
  <si>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</si>
  <si>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</si>
  <si>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</si>
  <si>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</si>
  <si>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</si>
  <si>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</si>
  <si>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</si>
  <si>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</si>
  <si>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</si>
  <si>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</si>
  <si>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</si>
  <si>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</si>
  <si>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</si>
  <si>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</si>
  <si>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</si>
  <si>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</si>
  <si>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</si>
  <si>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</si>
  <si>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</si>
  <si>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</si>
  <si>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</si>
  <si>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</si>
  <si>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</si>
  <si>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</si>
  <si>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</si>
  <si>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</si>
  <si>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</si>
  <si>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</si>
  <si>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</si>
  <si>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</si>
  <si>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</si>
  <si>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</si>
  <si>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</si>
  <si>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</si>
  <si>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</si>
  <si>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</si>
  <si>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</si>
  <si>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</si>
  <si>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</si>
  <si>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</si>
  <si>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</si>
  <si>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</si>
  <si>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</si>
  <si>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</si>
  <si>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</si>
  <si>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</si>
  <si>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</si>
  <si>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</si>
  <si>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</si>
  <si>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</si>
  <si>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</si>
  <si>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</si>
  <si>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</si>
  <si>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</si>
  <si>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</si>
  <si>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</si>
  <si>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</si>
  <si>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</si>
  <si>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</si>
  <si>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</si>
  <si>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</si>
  <si>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</si>
  <si>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</si>
  <si>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</si>
  <si>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</si>
  <si>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</si>
  <si>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</si>
  <si>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</si>
  <si>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</si>
  <si>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</si>
  <si>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</si>
  <si>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</si>
  <si>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</si>
  <si>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</si>
  <si>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</si>
  <si>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</si>
  <si>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</si>
  <si>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</si>
  <si>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</si>
  <si>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</si>
  <si>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</si>
  <si>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</si>
  <si>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</si>
  <si>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</si>
  <si>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</si>
  <si>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</si>
  <si>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</si>
  <si>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</si>
  <si>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</si>
  <si>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</si>
  <si>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</si>
  <si>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</si>
  <si>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</si>
  <si>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</si>
  <si>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</si>
  <si>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</si>
  <si>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</si>
  <si>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</si>
  <si>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</si>
  <si>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</si>
  <si>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</si>
  <si>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</si>
  <si>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</si>
  <si>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</si>
  <si>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</si>
  <si>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</si>
  <si>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</si>
  <si>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</si>
  <si>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</si>
  <si>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</si>
  <si>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</si>
  <si>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</si>
  <si>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</si>
  <si>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</si>
  <si>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</si>
  <si>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</si>
  <si>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</si>
  <si>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</si>
  <si>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</si>
  <si>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</si>
  <si>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</si>
  <si>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</si>
  <si>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</si>
  <si>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</si>
  <si>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</si>
  <si>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</si>
  <si>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</si>
  <si>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</si>
  <si>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</si>
  <si>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</si>
  <si>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</si>
  <si>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</si>
  <si>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</si>
  <si>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</si>
  <si>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</si>
  <si>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</si>
  <si>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</si>
  <si>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</si>
  <si>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</si>
  <si>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</si>
  <si>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</si>
  <si>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</si>
  <si>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</si>
  <si>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</si>
  <si>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</si>
  <si>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</si>
  <si>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</si>
  <si>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</si>
  <si>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</si>
  <si>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</si>
  <si>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</si>
  <si>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</si>
  <si>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</si>
  <si>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</si>
  <si>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</si>
  <si>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</si>
  <si>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</si>
  <si>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</si>
  <si>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</si>
  <si>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</si>
  <si>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</si>
  <si>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</si>
  <si>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</si>
  <si>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</si>
  <si>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</si>
  <si>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</si>
  <si>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</si>
  <si>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</si>
  <si>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</si>
  <si>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</si>
  <si>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</si>
  <si>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</si>
  <si>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</si>
  <si>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</si>
  <si>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</si>
  <si>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</si>
  <si>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</si>
  <si>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</si>
  <si>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</si>
  <si>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</si>
  <si>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</si>
  <si>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</si>
  <si>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</si>
  <si>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</si>
  <si>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</si>
  <si>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</si>
  <si>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</si>
  <si>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</si>
  <si>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</si>
  <si>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</si>
  <si>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</si>
  <si>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</si>
  <si>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</si>
  <si>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</si>
  <si>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</si>
  <si>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</si>
  <si>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</si>
  <si>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</si>
  <si>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</si>
  <si>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</si>
  <si>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</si>
  <si>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</si>
  <si>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</si>
  <si>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</si>
  <si>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</si>
  <si>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</si>
  <si>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</si>
  <si>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</si>
  <si>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</si>
  <si>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</si>
  <si>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</si>
  <si>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</si>
  <si>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</si>
  <si>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</si>
  <si>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</si>
  <si>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</si>
  <si>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</si>
  <si>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</si>
  <si>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</si>
  <si>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</si>
  <si>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</si>
  <si>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</si>
  <si>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</si>
  <si>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</si>
  <si>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</si>
  <si>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</si>
  <si>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</si>
  <si>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</si>
  <si>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</si>
  <si>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</si>
  <si>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</si>
  <si>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</si>
  <si>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</si>
  <si>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</si>
  <si>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</si>
  <si>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</si>
  <si>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</si>
  <si>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</si>
  <si>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</si>
  <si>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</si>
  <si>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</si>
  <si>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</si>
  <si>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</si>
  <si>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</si>
  <si>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</si>
  <si>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</si>
  <si>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</si>
  <si>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</si>
  <si>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</si>
  <si>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</si>
  <si>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</si>
  <si>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</si>
  <si>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</si>
  <si>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</si>
  <si>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</si>
  <si>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</si>
  <si>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</si>
  <si>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</si>
  <si>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</si>
  <si>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</si>
  <si>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</si>
  <si>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</si>
  <si>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</si>
  <si>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</si>
  <si>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</si>
  <si>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</si>
  <si>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</si>
  <si>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</si>
  <si>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</si>
  <si>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</si>
  <si>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</si>
  <si>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</si>
  <si>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</si>
  <si>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</si>
  <si>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</si>
  <si>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</si>
  <si>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</si>
  <si>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</si>
  <si>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</si>
  <si>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</si>
  <si>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</si>
  <si>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</si>
  <si>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</si>
  <si>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</si>
  <si>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</si>
  <si>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</si>
  <si>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</si>
  <si>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</si>
  <si>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</si>
  <si>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</si>
  <si>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</si>
  <si>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</si>
  <si>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</si>
  <si>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</si>
  <si>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</si>
  <si>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</si>
  <si>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</si>
  <si>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</si>
  <si>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</si>
  <si>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</si>
  <si>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</si>
  <si>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</si>
  <si>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</si>
  <si>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</si>
  <si>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</si>
  <si>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</si>
  <si>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</si>
  <si>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</si>
  <si>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</si>
  <si>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</si>
  <si>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</si>
  <si>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</si>
  <si>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</si>
  <si>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</si>
  <si>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</si>
  <si>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</si>
  <si>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</si>
  <si>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</si>
  <si>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</si>
  <si>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</si>
  <si>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</si>
  <si>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</si>
  <si>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</si>
  <si>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</si>
  <si>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</si>
  <si>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</si>
  <si>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</si>
  <si>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</si>
  <si>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</si>
  <si>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</si>
  <si>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</si>
  <si>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</si>
  <si>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</si>
  <si>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</si>
  <si>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</si>
  <si>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</si>
  <si>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</si>
  <si>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</si>
  <si>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</si>
  <si>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</si>
  <si>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</si>
  <si>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</si>
  <si>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</si>
  <si>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</si>
  <si>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</si>
  <si>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</si>
  <si>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</si>
  <si>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</si>
  <si>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</si>
  <si>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</si>
  <si>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</si>
  <si>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</si>
  <si>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</si>
  <si>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</si>
  <si>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</si>
  <si>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</si>
  <si>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</si>
  <si>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</si>
  <si>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</si>
  <si>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</si>
  <si>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</si>
  <si>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</si>
  <si>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</si>
  <si>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</si>
  <si>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</si>
  <si>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</si>
  <si>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</si>
  <si>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</si>
  <si>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</si>
  <si>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</si>
  <si>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</si>
  <si>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</si>
  <si>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</si>
  <si>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</si>
  <si>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</si>
  <si>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</si>
  <si>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</si>
  <si>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</si>
  <si>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</si>
  <si>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</si>
  <si>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</si>
  <si>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</si>
  <si>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</si>
  <si>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</si>
  <si>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</si>
  <si>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</si>
  <si>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</si>
  <si>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</si>
  <si>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</si>
  <si>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</si>
  <si>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</si>
  <si>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</si>
  <si>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</si>
  <si>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</si>
  <si>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</si>
  <si>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</si>
  <si>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</si>
  <si>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</si>
  <si>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</si>
  <si>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</si>
  <si>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</si>
  <si>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</si>
  <si>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</si>
  <si>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</si>
  <si>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</si>
  <si>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</si>
  <si>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</si>
  <si>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</si>
  <si>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</si>
  <si>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</si>
  <si>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</si>
  <si>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</si>
  <si>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</si>
  <si>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</si>
  <si>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</si>
  <si>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</si>
  <si>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</si>
  <si>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</si>
  <si>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</si>
  <si>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</si>
  <si>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</si>
  <si>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</si>
  <si>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</si>
  <si>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</si>
  <si>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</si>
  <si>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</si>
  <si>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</si>
  <si>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</si>
  <si>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</si>
  <si>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</si>
  <si>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</si>
  <si>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</si>
  <si>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</si>
  <si>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</si>
  <si>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</si>
  <si>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</si>
  <si>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</si>
  <si>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</si>
  <si>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</si>
  <si>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</si>
  <si>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</si>
  <si>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</si>
  <si>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</si>
  <si>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</si>
  <si>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</si>
  <si>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</si>
  <si>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</si>
  <si>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</si>
  <si>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</si>
  <si>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</si>
  <si>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</si>
  <si>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</si>
  <si>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</si>
  <si>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</si>
  <si>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</si>
  <si>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</si>
  <si>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</si>
  <si>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</si>
  <si>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</si>
  <si>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</si>
  <si>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</si>
  <si>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</si>
  <si>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</si>
  <si>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</si>
  <si>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</si>
  <si>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</si>
  <si>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</si>
  <si>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</si>
  <si>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</si>
  <si>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</si>
  <si>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</si>
  <si>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</si>
  <si>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</si>
  <si>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</si>
  <si>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</si>
  <si>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</si>
  <si>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</si>
  <si>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</si>
  <si>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</si>
  <si>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</si>
  <si>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</si>
  <si>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</si>
  <si>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</si>
  <si>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</si>
  <si>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</si>
  <si>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</si>
  <si>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</si>
  <si>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</si>
  <si>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</si>
  <si>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</si>
  <si>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</si>
  <si>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</si>
  <si>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</si>
  <si>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</si>
  <si>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</si>
  <si>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</si>
  <si>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</si>
  <si>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</si>
  <si>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</si>
  <si>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</si>
  <si>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</si>
  <si>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</si>
  <si>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</si>
  <si>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</si>
  <si>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</si>
  <si>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</si>
  <si>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</si>
  <si>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</si>
  <si>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</si>
  <si>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</si>
  <si>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</si>
  <si>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</si>
  <si>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</si>
  <si>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</si>
  <si>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</si>
  <si>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</si>
  <si>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</si>
  <si>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</si>
  <si>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</si>
  <si>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</si>
  <si>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</si>
  <si>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</si>
  <si>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</si>
  <si>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</si>
  <si>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</si>
  <si>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</si>
  <si>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</si>
  <si>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</si>
  <si>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</si>
  <si>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</si>
  <si>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</si>
  <si>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</si>
  <si>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</si>
  <si>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</si>
  <si>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</si>
  <si>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</si>
  <si>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</si>
  <si>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</si>
  <si>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</si>
  <si>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</si>
  <si>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</si>
  <si>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</si>
  <si>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</si>
  <si>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</si>
  <si>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</si>
  <si>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</si>
  <si>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</si>
  <si>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</si>
  <si>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</si>
  <si>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</si>
  <si>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</si>
  <si>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</si>
  <si>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</si>
  <si>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</si>
  <si>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</si>
  <si>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</si>
  <si>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</si>
  <si>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</si>
  <si>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</si>
  <si>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</si>
  <si>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</si>
  <si>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</si>
  <si>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</si>
  <si>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</si>
  <si>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</si>
  <si>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</si>
  <si>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</si>
  <si>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</si>
  <si>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</si>
  <si>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</si>
  <si>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</si>
  <si>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</si>
  <si>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</si>
  <si>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</si>
  <si>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</si>
  <si>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</si>
  <si>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</si>
  <si>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</si>
  <si>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</si>
  <si>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</si>
  <si>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</si>
  <si>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</si>
  <si>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</si>
  <si>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</si>
  <si>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</si>
  <si>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</si>
  <si>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</si>
  <si>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</si>
  <si>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</si>
  <si>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</si>
  <si>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</si>
  <si>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</si>
  <si>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</si>
  <si>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</si>
  <si>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</si>
  <si>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</si>
  <si>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</si>
  <si>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</si>
  <si>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</si>
  <si>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</si>
  <si>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</si>
  <si>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</si>
  <si>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</si>
  <si>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</si>
  <si>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</si>
  <si>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</si>
  <si>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</si>
  <si>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</si>
  <si>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</si>
  <si>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</si>
  <si>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</si>
  <si>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</si>
  <si>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</si>
  <si>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</si>
  <si>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</si>
  <si>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</si>
  <si>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</si>
  <si>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</si>
  <si>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</si>
  <si>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</si>
  <si>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</si>
  <si>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</si>
  <si>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</si>
  <si>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</si>
  <si>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</si>
  <si>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</si>
  <si>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</si>
  <si>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</si>
  <si>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</si>
  <si>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</si>
  <si>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</si>
  <si>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</si>
  <si>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</si>
  <si>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</si>
  <si>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</si>
  <si>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</si>
  <si>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</si>
  <si>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</si>
  <si>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</si>
  <si>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</si>
  <si>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</si>
  <si>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</si>
  <si>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</si>
  <si>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</si>
  <si>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</si>
  <si>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</si>
  <si>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</si>
  <si>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</si>
  <si>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</si>
  <si>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</si>
  <si>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</si>
  <si>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</si>
  <si>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</si>
  <si>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</si>
  <si>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</si>
  <si>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</si>
  <si>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</si>
  <si>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</si>
  <si>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</si>
  <si>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</si>
  <si>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</si>
  <si>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</si>
  <si>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</si>
  <si>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</si>
  <si>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</si>
  <si>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</si>
  <si>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</si>
  <si>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</si>
  <si>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</si>
  <si>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</si>
  <si>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</si>
  <si>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</si>
  <si>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</si>
  <si>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</si>
  <si>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</si>
  <si>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</si>
  <si>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</si>
  <si>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</si>
  <si>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</si>
  <si>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</si>
  <si>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</si>
  <si>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</si>
  <si>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</si>
  <si>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</si>
  <si>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</si>
  <si>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</si>
  <si>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</si>
  <si>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</si>
  <si>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</si>
  <si>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</si>
  <si>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</si>
  <si>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</si>
  <si>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</si>
  <si>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</si>
  <si>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</si>
  <si>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</si>
  <si>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</si>
  <si>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</si>
  <si>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</si>
  <si>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</si>
  <si>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</si>
  <si>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</si>
  <si>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</si>
  <si>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</si>
  <si>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</si>
  <si>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</si>
  <si>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</si>
  <si>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</si>
  <si>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</si>
  <si>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</si>
  <si>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</si>
  <si>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</si>
  <si>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</si>
  <si>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</si>
  <si>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</si>
  <si>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</si>
  <si>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</si>
  <si>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</si>
  <si>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</si>
  <si>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</si>
  <si>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</si>
  <si>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</si>
  <si>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</si>
  <si>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</si>
  <si>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</si>
  <si>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</si>
  <si>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</si>
  <si>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</si>
  <si>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</si>
  <si>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</si>
  <si>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</si>
  <si>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</si>
  <si>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</si>
  <si>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</si>
  <si>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</si>
  <si>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</si>
  <si>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</si>
  <si>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</si>
  <si>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</si>
  <si>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</si>
  <si>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</si>
  <si>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</si>
  <si>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</si>
  <si>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</si>
  <si>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</si>
  <si>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</si>
  <si>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</si>
  <si>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</si>
  <si>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</si>
  <si>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</si>
  <si>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</si>
  <si>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</si>
  <si>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</si>
  <si>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</si>
  <si>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</si>
  <si>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</si>
  <si>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</si>
  <si>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</si>
  <si>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</si>
  <si>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</si>
  <si>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</si>
  <si>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</si>
  <si>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</si>
  <si>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</si>
  <si>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</si>
  <si>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</si>
  <si>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</si>
  <si>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</si>
  <si>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</si>
  <si>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</si>
  <si>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</si>
  <si>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</si>
  <si>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</si>
  <si>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</si>
  <si>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</si>
  <si>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</si>
  <si>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</si>
  <si>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</si>
  <si>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</si>
  <si>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</si>
  <si>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</si>
  <si>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</si>
  <si>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</si>
  <si>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</si>
  <si>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</si>
  <si>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</si>
  <si>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</si>
  <si>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</si>
  <si>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</si>
  <si>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</si>
  <si>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</si>
  <si>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</si>
  <si>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</si>
  <si>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</si>
  <si>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</si>
  <si>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</si>
  <si>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</si>
  <si>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</si>
  <si>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</si>
  <si>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</si>
  <si>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</si>
  <si>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</si>
  <si>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</si>
  <si>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</si>
  <si>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</si>
  <si>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</si>
  <si>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</si>
  <si>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</si>
  <si>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</si>
  <si>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</si>
  <si>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</si>
  <si>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</si>
  <si>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</si>
  <si>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</si>
  <si>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</si>
  <si>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</si>
  <si>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</si>
  <si>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</si>
  <si>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</si>
  <si>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</si>
  <si>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</si>
  <si>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</si>
  <si>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</si>
  <si>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</si>
  <si>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</si>
  <si>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</si>
  <si>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</si>
  <si>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</si>
  <si>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</si>
  <si>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</si>
  <si>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</si>
  <si>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</si>
  <si>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</si>
  <si>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</si>
  <si>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</si>
  <si>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</si>
  <si>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</si>
  <si>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</si>
  <si>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</si>
  <si>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</si>
  <si>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</si>
  <si>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</si>
  <si>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</si>
  <si>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</si>
  <si>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</si>
  <si>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</si>
  <si>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</si>
  <si>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</si>
  <si>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</si>
  <si>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</si>
  <si>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</si>
  <si>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</si>
  <si>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</si>
  <si>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</si>
  <si>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</si>
  <si>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</si>
  <si>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</si>
  <si>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</si>
  <si>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</si>
  <si>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</si>
  <si>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</si>
  <si>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</si>
  <si>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</si>
  <si>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</si>
  <si>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</si>
  <si>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</si>
  <si>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</si>
  <si>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</si>
  <si>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</si>
  <si>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</si>
  <si>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</si>
  <si>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</si>
  <si>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</si>
  <si>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</si>
  <si>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</si>
  <si>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</si>
  <si>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</si>
  <si>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</si>
  <si>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</si>
  <si>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</si>
  <si>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</si>
  <si>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</si>
  <si>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</si>
  <si>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</si>
  <si>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</si>
  <si>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</si>
  <si>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</si>
  <si>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</si>
  <si>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</si>
  <si>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</si>
  <si>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</si>
  <si>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</si>
  <si>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</si>
  <si>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</si>
  <si>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</si>
  <si>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</si>
  <si>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</si>
  <si>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</si>
  <si>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</si>
  <si>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</si>
  <si>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</si>
  <si>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</si>
  <si>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</si>
  <si>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</si>
  <si>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</si>
  <si>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</si>
  <si>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</si>
  <si>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</si>
  <si>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</si>
  <si>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</si>
  <si>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</si>
  <si>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</si>
  <si>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</si>
  <si>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</si>
  <si>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</si>
  <si>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</si>
  <si>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</si>
  <si>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</si>
  <si>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</si>
  <si>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</si>
  <si>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</si>
  <si>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</si>
  <si>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</si>
  <si>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</si>
  <si>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</si>
  <si>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</si>
  <si>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</si>
  <si>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</si>
  <si>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</si>
  <si>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</si>
  <si>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</si>
  <si>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</si>
  <si>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</si>
  <si>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</si>
  <si>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</si>
  <si>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</si>
  <si>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</si>
  <si>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</si>
  <si>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</si>
  <si>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</si>
  <si>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</si>
  <si>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</si>
  <si>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</si>
  <si>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</si>
  <si>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</si>
  <si>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</si>
  <si>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</si>
  <si>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</si>
  <si>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</si>
  <si>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</si>
  <si>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</si>
  <si>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</si>
  <si>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</si>
  <si>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</si>
  <si>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</si>
  <si>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</si>
  <si>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</si>
  <si>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</si>
  <si>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</si>
  <si>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</si>
  <si>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</si>
  <si>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</si>
  <si>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</si>
  <si>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</si>
  <si>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</si>
  <si>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</si>
  <si>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</si>
  <si>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</si>
  <si>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</si>
  <si>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</si>
  <si>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</si>
  <si>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</si>
  <si>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</si>
  <si>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</si>
  <si>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</si>
  <si>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</si>
  <si>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</si>
  <si>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</si>
  <si>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</si>
  <si>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</si>
  <si>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</si>
  <si>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</si>
  <si>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</si>
  <si>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</si>
  <si>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</si>
  <si>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</si>
  <si>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</si>
  <si>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</si>
  <si>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</si>
  <si>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</si>
  <si>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</si>
  <si>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</si>
  <si>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</si>
  <si>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</si>
  <si>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</si>
  <si>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</si>
  <si>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</si>
  <si>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</si>
  <si>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</si>
  <si>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</si>
  <si>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</si>
  <si>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</si>
  <si>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</si>
  <si>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</si>
  <si>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</si>
  <si>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</si>
  <si>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</si>
  <si>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</si>
  <si>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</si>
  <si>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</si>
  <si>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</si>
  <si>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</si>
  <si>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</si>
  <si>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</si>
  <si>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</si>
  <si>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</si>
  <si>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</si>
  <si>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</si>
  <si>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</si>
  <si>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</si>
  <si>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</si>
  <si>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</si>
  <si>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</si>
  <si>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</si>
  <si>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</si>
  <si>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</si>
  <si>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</si>
  <si>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</si>
  <si>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</si>
  <si>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</si>
  <si>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</si>
  <si>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</si>
  <si>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</si>
  <si>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</si>
  <si>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</si>
  <si>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</si>
  <si>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</si>
  <si>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</si>
  <si>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</si>
  <si>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</si>
  <si>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</si>
  <si>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</si>
  <si>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</si>
  <si>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</si>
  <si>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</si>
  <si>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</si>
  <si>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</si>
  <si>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</si>
  <si>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</si>
  <si>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</si>
  <si>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</si>
  <si>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</si>
  <si>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</si>
  <si>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</si>
  <si>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</si>
  <si>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</si>
  <si>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</si>
  <si>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</si>
  <si>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</si>
  <si>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</si>
  <si>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</si>
  <si>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</si>
  <si>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</si>
  <si>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</si>
  <si>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</si>
  <si>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</si>
  <si>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</si>
  <si>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</si>
  <si>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</si>
  <si>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</si>
  <si>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</si>
  <si>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</si>
  <si>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</si>
  <si>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</si>
  <si>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</si>
  <si>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</si>
  <si>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</si>
  <si>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</si>
  <si>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</si>
  <si>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</si>
  <si>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</si>
  <si>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</si>
  <si>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</si>
  <si>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</si>
  <si>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</si>
  <si>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</si>
  <si>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</si>
  <si>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</si>
  <si>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</si>
  <si>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</si>
  <si>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</si>
  <si>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</si>
  <si>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</si>
  <si>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</si>
  <si>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</si>
  <si>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</si>
  <si>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</si>
  <si>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</si>
  <si>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</si>
  <si>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</si>
  <si>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</si>
  <si>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</si>
  <si>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</si>
  <si>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</si>
  <si>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</si>
  <si>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</si>
  <si>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</si>
  <si>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</si>
  <si>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</si>
  <si>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</si>
  <si>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</si>
  <si>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</si>
  <si>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</si>
  <si>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</si>
  <si>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</si>
  <si>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</si>
  <si>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</si>
  <si>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</si>
  <si>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</si>
  <si>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</si>
  <si>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</si>
  <si>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</si>
  <si>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</si>
  <si>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</si>
  <si>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</si>
  <si>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</si>
  <si>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</si>
  <si>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</si>
  <si>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</si>
  <si>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</si>
  <si>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</si>
  <si>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</si>
  <si>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</si>
  <si>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</si>
  <si>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</si>
  <si>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</si>
  <si>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</si>
  <si>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</si>
  <si>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</si>
  <si>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</si>
  <si>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</si>
  <si>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</si>
  <si>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</si>
  <si>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</si>
  <si>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</si>
  <si>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</si>
  <si>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</si>
  <si>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</si>
  <si>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</si>
  <si>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</si>
  <si>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</si>
  <si>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</si>
  <si>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</si>
  <si>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</si>
  <si>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</si>
  <si>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</si>
  <si>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</si>
  <si>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</si>
  <si>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</si>
  <si>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</si>
  <si>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</si>
  <si>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</si>
  <si>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</si>
  <si>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</si>
  <si>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</si>
  <si>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</si>
  <si>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</si>
  <si>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</si>
  <si>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</si>
  <si>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</si>
  <si>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</si>
  <si>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</si>
  <si>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</si>
  <si>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</si>
  <si>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</si>
  <si>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</si>
  <si>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</si>
  <si>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</si>
  <si>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</si>
  <si>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</si>
  <si>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</si>
  <si>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</si>
  <si>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</si>
  <si>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</si>
  <si>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</si>
  <si>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</si>
  <si>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</si>
  <si>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</si>
  <si>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</si>
  <si>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</si>
  <si>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</si>
  <si>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</si>
  <si>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</si>
  <si>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</si>
  <si>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</si>
  <si>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</si>
  <si>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</si>
  <si>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</si>
  <si>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</si>
  <si>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</si>
  <si>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</si>
  <si>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</si>
  <si>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</si>
  <si>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</si>
  <si>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</si>
  <si>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</si>
  <si>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</si>
  <si>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</si>
  <si>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</si>
  <si>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</si>
  <si>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</si>
  <si>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</si>
  <si>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</si>
  <si>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</si>
  <si>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</si>
  <si>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</si>
  <si>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</si>
  <si>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</si>
  <si>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</si>
  <si>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</si>
  <si>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</si>
  <si>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</si>
  <si>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</si>
  <si>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</si>
  <si>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</si>
  <si>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</si>
  <si>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</si>
  <si>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</si>
  <si>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</si>
  <si>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</si>
  <si>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</si>
  <si>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</si>
  <si>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</si>
  <si>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</si>
  <si>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</si>
  <si>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</si>
  <si>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</si>
  <si>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</si>
  <si>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</si>
  <si>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</si>
  <si>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</si>
  <si>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</si>
  <si>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</si>
  <si>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</si>
  <si>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</si>
  <si>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</si>
  <si>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</si>
  <si>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</si>
  <si>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</si>
  <si>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</si>
  <si>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</si>
  <si>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</si>
  <si>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</si>
  <si>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</si>
  <si>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</si>
  <si>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</si>
  <si>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</si>
  <si>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</si>
  <si>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</si>
  <si>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</si>
  <si>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</si>
  <si>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</si>
  <si>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</si>
  <si>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</si>
  <si>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</si>
  <si>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</si>
  <si>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</si>
  <si>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</si>
  <si>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</si>
  <si>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</si>
  <si>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</si>
  <si>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</si>
  <si>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</si>
  <si>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</si>
  <si>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</si>
  <si>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</si>
  <si>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</si>
  <si>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</si>
  <si>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</si>
  <si>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</si>
  <si>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</si>
  <si>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</si>
  <si>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</si>
  <si>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</si>
  <si>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</si>
  <si>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</si>
  <si>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</si>
  <si>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</si>
  <si>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</si>
  <si>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</si>
  <si>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</si>
  <si>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</si>
  <si>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</si>
  <si>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</si>
  <si>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</si>
  <si>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</si>
  <si>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</si>
  <si>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</si>
  <si>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</si>
  <si>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</si>
  <si>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</si>
  <si>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</si>
  <si>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</si>
  <si>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</si>
  <si>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</si>
  <si>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</si>
  <si>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</si>
  <si>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</si>
  <si>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</si>
  <si>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</si>
  <si>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</si>
  <si>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</si>
  <si>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</si>
  <si>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</si>
  <si>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</si>
  <si>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</si>
  <si>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</si>
  <si>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</si>
  <si>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</si>
  <si>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</si>
  <si>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</si>
  <si>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</si>
  <si>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</si>
  <si>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</si>
  <si>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</si>
  <si>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</si>
  <si>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</si>
  <si>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</si>
  <si>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</si>
  <si>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</si>
  <si>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</si>
  <si>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</si>
  <si>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</si>
  <si>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</si>
  <si>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</si>
  <si>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</si>
  <si>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</si>
  <si>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</si>
  <si>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</si>
  <si>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</si>
  <si>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</si>
  <si>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</si>
  <si>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</si>
  <si>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</si>
  <si>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</si>
  <si>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</si>
  <si>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</si>
  <si>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</si>
  <si>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</si>
  <si>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</si>
  <si>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</si>
  <si>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</si>
  <si>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</si>
  <si>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</si>
  <si>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</si>
  <si>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</si>
  <si>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</si>
  <si>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</si>
  <si>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</si>
  <si>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</si>
  <si>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</si>
  <si>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</si>
  <si>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</si>
  <si>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</si>
  <si>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</si>
  <si>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</si>
  <si>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</si>
  <si>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</si>
  <si>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</si>
  <si>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</si>
  <si>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</si>
  <si>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</si>
  <si>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</si>
  <si>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</si>
  <si>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</si>
  <si>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</si>
  <si>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</si>
  <si>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</si>
  <si>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</si>
  <si>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</si>
  <si>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</si>
  <si>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</si>
  <si>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</si>
  <si>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</si>
  <si>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</si>
  <si>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</si>
  <si>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</si>
  <si>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</si>
  <si>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</si>
  <si>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</si>
  <si>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</si>
  <si>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</si>
  <si>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</si>
  <si>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</si>
  <si>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</si>
  <si>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</si>
  <si>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</si>
  <si>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</si>
  <si>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</si>
  <si>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</si>
  <si>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</si>
  <si>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</si>
  <si>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</si>
  <si>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</si>
  <si>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</si>
  <si>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</si>
  <si>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</si>
  <si>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</si>
  <si>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</si>
  <si>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</si>
  <si>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</si>
  <si>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</si>
  <si>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</si>
  <si>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</si>
  <si>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</si>
  <si>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</si>
  <si>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</si>
  <si>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</si>
  <si>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</si>
  <si>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</si>
  <si>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</si>
  <si>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</si>
  <si>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</si>
  <si>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</si>
  <si>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</si>
  <si>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</si>
  <si>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</si>
  <si>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</si>
  <si>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</si>
  <si>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</si>
  <si>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</si>
  <si>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</si>
  <si>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</si>
  <si>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</si>
  <si>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</si>
  <si>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</si>
  <si>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</si>
  <si>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</si>
  <si>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</si>
  <si>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</si>
  <si>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</si>
  <si>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</si>
  <si>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</si>
  <si>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</si>
  <si>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</si>
  <si>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</si>
  <si>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</si>
  <si>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</si>
  <si>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</si>
  <si>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</si>
  <si>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</si>
  <si>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</si>
  <si>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</si>
  <si>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</si>
  <si>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</si>
  <si>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</si>
  <si>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</si>
  <si>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</si>
  <si>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</si>
  <si>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</si>
  <si>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</si>
  <si>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</si>
  <si>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</si>
  <si>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</si>
  <si>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</si>
  <si>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</si>
  <si>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</si>
  <si>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</si>
  <si>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</si>
  <si>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</si>
  <si>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</si>
  <si>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</si>
  <si>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</si>
  <si>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</si>
  <si>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</si>
  <si>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</si>
  <si>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</si>
  <si>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</si>
  <si>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</si>
  <si>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</si>
  <si>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</si>
  <si>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</si>
  <si>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</si>
  <si>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</si>
  <si>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</si>
  <si>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</si>
  <si>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</si>
  <si>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</si>
  <si>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</si>
  <si>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</si>
  <si>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</si>
  <si>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</si>
  <si>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</si>
  <si>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</si>
  <si>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</si>
  <si>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</si>
  <si>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</si>
  <si>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</si>
  <si>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</si>
  <si>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</si>
  <si>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</si>
  <si>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</si>
  <si>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</si>
  <si>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</si>
  <si>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</si>
  <si>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</si>
  <si>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</si>
  <si>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</si>
  <si>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</si>
  <si>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</si>
  <si>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</si>
  <si>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</si>
  <si>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</si>
  <si>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</si>
  <si>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</si>
  <si>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</si>
  <si>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</si>
  <si>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</si>
  <si>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</si>
  <si>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</si>
  <si>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</si>
  <si>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</si>
  <si>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</si>
  <si>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</si>
  <si>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</si>
  <si>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</si>
  <si>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</si>
  <si>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</si>
  <si>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</si>
  <si>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</si>
  <si>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</si>
  <si>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</si>
  <si>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</si>
  <si>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</si>
  <si>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</si>
  <si>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</si>
  <si>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</si>
  <si>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</si>
  <si>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</si>
  <si>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</si>
  <si>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</si>
  <si>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</si>
  <si>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</si>
  <si>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</si>
  <si>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</si>
  <si>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</si>
  <si>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</si>
  <si>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</si>
  <si>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</si>
  <si>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</si>
  <si>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</si>
  <si>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</si>
  <si>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</si>
  <si>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</si>
  <si>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</si>
  <si>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</si>
  <si>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</si>
  <si>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</si>
  <si>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</si>
  <si>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</si>
  <si>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</si>
  <si>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</si>
  <si>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</si>
  <si>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</si>
  <si>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</si>
  <si>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</si>
  <si>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</si>
  <si>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</si>
  <si>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</si>
  <si>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</si>
  <si>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</si>
  <si>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</si>
  <si>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</si>
  <si>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</si>
  <si>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</si>
  <si>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</si>
  <si>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</si>
  <si>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</si>
  <si>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</si>
  <si>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</si>
  <si>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</si>
  <si>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</si>
  <si>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</si>
  <si>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</si>
  <si>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</si>
  <si>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</si>
  <si>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</si>
  <si>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</si>
  <si>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</si>
  <si>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</si>
  <si>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</si>
  <si>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</si>
  <si>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</si>
  <si>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</si>
  <si>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</si>
  <si>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</si>
  <si>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</si>
  <si>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</si>
  <si>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</si>
  <si>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</si>
  <si>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</si>
  <si>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</si>
  <si>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</si>
  <si>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</si>
  <si>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</si>
  <si>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</si>
  <si>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</si>
  <si>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</si>
  <si>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</si>
  <si>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</si>
  <si>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</si>
  <si>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</si>
  <si>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</si>
  <si>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</si>
  <si>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</si>
  <si>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</si>
  <si>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</si>
  <si>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</si>
  <si>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</si>
  <si>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</si>
  <si>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</si>
  <si>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</si>
  <si>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</si>
  <si>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</si>
  <si>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</si>
  <si>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</si>
  <si>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</si>
  <si>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</si>
  <si>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</si>
  <si>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</si>
  <si>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</si>
  <si>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</si>
  <si>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</si>
  <si>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</si>
  <si>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</si>
  <si>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</si>
  <si>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</si>
  <si>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</si>
  <si>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</si>
  <si>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</si>
  <si>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</si>
  <si>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</si>
  <si>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</si>
  <si>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</si>
  <si>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</si>
  <si>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</si>
  <si>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</si>
  <si>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</si>
  <si>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</si>
  <si>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</si>
  <si>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</si>
  <si>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</si>
  <si>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</si>
  <si>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</si>
  <si>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</si>
  <si>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</si>
  <si>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</si>
  <si>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</si>
  <si>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</si>
  <si>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</si>
  <si>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</si>
  <si>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</si>
  <si>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</si>
  <si>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</si>
  <si>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</si>
  <si>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</si>
  <si>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</si>
  <si>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</si>
  <si>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</si>
  <si>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</si>
  <si>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</si>
  <si>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</si>
  <si>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</si>
  <si>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</si>
  <si>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</si>
  <si>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</si>
  <si>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</si>
  <si>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</si>
  <si>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</si>
  <si>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</si>
  <si>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</si>
  <si>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</si>
  <si>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</si>
  <si>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</si>
  <si>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</si>
  <si>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</si>
  <si>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</si>
  <si>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</si>
  <si>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</si>
  <si>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</si>
  <si>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</si>
  <si>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</si>
  <si>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</si>
  <si>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</si>
  <si>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</si>
  <si>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</si>
  <si>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</si>
  <si>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</si>
  <si>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</si>
  <si>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</si>
  <si>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</si>
  <si>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</si>
  <si>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</si>
  <si>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</si>
  <si>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</si>
  <si>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</si>
  <si>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</si>
  <si>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</si>
  <si>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</si>
  <si>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</si>
  <si>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</si>
  <si>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</si>
  <si>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</si>
  <si>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</si>
  <si>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</si>
  <si>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</si>
  <si>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</si>
  <si>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</si>
  <si>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</si>
  <si>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</si>
  <si>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</si>
  <si>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</si>
  <si>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</si>
  <si>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</si>
  <si>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</si>
  <si>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</si>
  <si>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</si>
  <si>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</si>
  <si>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</si>
  <si>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</si>
  <si>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</si>
  <si>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</si>
  <si>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</si>
  <si>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</si>
  <si>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</si>
  <si>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</si>
  <si>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</si>
  <si>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</si>
  <si>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</si>
  <si>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</si>
  <si>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</si>
  <si>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</si>
  <si>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</si>
  <si>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</si>
  <si>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</si>
  <si>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</si>
  <si>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</si>
  <si>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</si>
  <si>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</si>
  <si>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</si>
  <si>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</si>
  <si>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</si>
  <si>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</si>
  <si>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</si>
  <si>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</si>
  <si>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</si>
  <si>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</si>
  <si>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</si>
  <si>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</si>
  <si>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</si>
  <si>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</si>
  <si>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</si>
  <si>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</si>
  <si>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</si>
  <si>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</si>
  <si>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</si>
  <si>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</si>
  <si>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</si>
  <si>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</si>
  <si>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</si>
  <si>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</si>
  <si>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</si>
  <si>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</si>
  <si>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</si>
  <si>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</si>
  <si>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</si>
  <si>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</si>
  <si>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</si>
  <si>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</si>
  <si>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</si>
  <si>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</si>
  <si>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</si>
  <si>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</si>
  <si>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</si>
  <si>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</si>
  <si>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</si>
  <si>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</si>
  <si>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</si>
  <si>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</si>
  <si>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</si>
  <si>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</si>
  <si>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</si>
  <si>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</si>
  <si>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</si>
  <si>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</si>
  <si>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</si>
  <si>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</si>
  <si>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</si>
  <si>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</si>
  <si>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</si>
  <si>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</si>
  <si>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</si>
  <si>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</si>
  <si>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</si>
  <si>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</si>
  <si>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</si>
  <si>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</si>
  <si>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</si>
  <si>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</si>
  <si>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</si>
  <si>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</si>
  <si>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</si>
  <si>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</si>
  <si>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</si>
  <si>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</si>
  <si>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</si>
  <si>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</si>
  <si>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</si>
  <si>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</si>
  <si>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</si>
  <si>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</si>
  <si>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</si>
  <si>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</si>
  <si>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</si>
  <si>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</si>
  <si>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</si>
  <si>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</si>
  <si>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</si>
  <si>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</si>
  <si>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</si>
  <si>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</si>
  <si>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</si>
  <si>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</si>
  <si>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</si>
  <si>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</si>
  <si>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</si>
  <si>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</si>
  <si>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</si>
  <si>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</si>
  <si>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</si>
  <si>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</si>
  <si>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</si>
  <si>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</si>
  <si>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</si>
  <si>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</si>
  <si>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</si>
  <si>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</si>
  <si>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</si>
  <si>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</si>
  <si>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</si>
  <si>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</si>
  <si>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</si>
  <si>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</si>
  <si>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</si>
  <si>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</si>
  <si>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</si>
  <si>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</si>
  <si>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</si>
  <si>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</si>
  <si>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</si>
  <si>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</si>
  <si>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</si>
  <si>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</si>
  <si>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</si>
  <si>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</si>
  <si>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</si>
  <si>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</si>
  <si>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</si>
  <si>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</si>
  <si>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</si>
  <si>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</si>
  <si>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</si>
  <si>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</si>
  <si>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</si>
  <si>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</si>
  <si>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</si>
  <si>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</si>
  <si>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</si>
  <si>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</si>
  <si>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</si>
  <si>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</si>
  <si>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</si>
  <si>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</si>
  <si>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</si>
  <si>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</si>
  <si>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</si>
  <si>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</si>
  <si>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</si>
  <si>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</si>
  <si>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</si>
  <si>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</si>
  <si>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</si>
  <si>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</si>
  <si>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</si>
  <si>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</si>
  <si>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</si>
  <si>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</si>
  <si>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</si>
  <si>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</si>
  <si>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</si>
  <si>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</si>
  <si>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</si>
  <si>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</si>
  <si>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</si>
  <si>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</si>
  <si>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</si>
  <si>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</si>
  <si>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</si>
  <si>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</si>
  <si>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</si>
  <si>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</si>
  <si>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</si>
  <si>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</si>
  <si>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</si>
  <si>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</si>
  <si>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</si>
  <si>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</si>
  <si>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</si>
  <si>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</si>
  <si>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</si>
  <si>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</si>
  <si>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</si>
  <si>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</si>
  <si>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</si>
  <si>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</si>
  <si>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</si>
  <si>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</si>
  <si>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</si>
  <si>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</si>
  <si>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</si>
  <si>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</si>
  <si>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</si>
  <si>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</si>
  <si>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</si>
  <si>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</si>
  <si>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</si>
  <si>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</si>
  <si>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</si>
  <si>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</si>
  <si>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</si>
  <si>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</si>
  <si>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</si>
  <si>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</si>
  <si>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</si>
  <si>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</si>
  <si>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</si>
  <si>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</si>
  <si>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</si>
  <si>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</si>
  <si>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</si>
  <si>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</si>
  <si>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</si>
  <si>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</si>
  <si>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</si>
  <si>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</si>
  <si>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</si>
  <si>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</si>
  <si>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</si>
  <si>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</si>
  <si>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</si>
  <si>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</si>
  <si>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</si>
  <si>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</si>
  <si>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</si>
  <si>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</si>
  <si>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</si>
  <si>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</si>
  <si>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</si>
  <si>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</si>
  <si>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</si>
  <si>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</si>
  <si>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</si>
  <si>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</si>
  <si>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</si>
  <si>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</si>
  <si>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</si>
  <si>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</si>
  <si>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</si>
  <si>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</si>
  <si>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</si>
  <si>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</si>
  <si>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</si>
  <si>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</si>
  <si>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</si>
  <si>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</si>
  <si>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</si>
  <si>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</si>
  <si>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</si>
  <si>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</si>
  <si>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</si>
  <si>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</si>
  <si>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</si>
  <si>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</si>
  <si>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</si>
  <si>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</si>
  <si>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</si>
  <si>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</si>
  <si>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</si>
  <si>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</si>
  <si>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</si>
  <si>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</si>
  <si>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</si>
  <si>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</si>
  <si>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</si>
  <si>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</si>
  <si>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</si>
  <si>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</si>
  <si>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</si>
  <si>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</si>
  <si>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</si>
  <si>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</si>
  <si>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</si>
  <si>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</si>
  <si>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</si>
  <si>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</si>
  <si>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</si>
  <si>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</si>
  <si>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</si>
  <si>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</si>
  <si>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</si>
  <si>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</si>
  <si>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</si>
  <si>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</si>
  <si>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</si>
  <si>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</si>
  <si>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</si>
  <si>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</si>
  <si>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</si>
  <si>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</si>
  <si>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</si>
  <si>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</si>
  <si>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</si>
  <si>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</si>
  <si>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</si>
  <si>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</si>
  <si>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</si>
  <si>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</si>
  <si>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</si>
  <si>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</si>
  <si>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</si>
  <si>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</si>
  <si>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</si>
  <si>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</si>
  <si>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</si>
  <si>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</si>
  <si>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</si>
  <si>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IIL invoice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</si>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</sst>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123" fillId="3" borderId="1" xfId="0" applyFont="1" applyFill="1" applyBorder="1" applyAlignment="1">
      <alignment horizontal="center" vertical="center"/>
    </xf>
    <xf numFmtId="0" fontId="123" fillId="3" borderId="1" xfId="0" applyFont="1" applyFill="1" applyBorder="1" applyAlignment="1">
      <alignment vertical="center" wrapText="1"/>
    </xf>
    <xf numFmtId="165" fontId="123" fillId="3" borderId="1" xfId="1" applyNumberFormat="1" applyFont="1" applyFill="1" applyBorder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38" workbookViewId="0">
      <selection activeCell="A2660" sqref="A2660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6"/>
      <c r="B1" s="766"/>
      <c r="C1" s="766"/>
      <c r="D1" s="766"/>
      <c r="E1" s="767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8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9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9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9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0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1" t="s">
        <v>3196</v>
      </c>
      <c r="F1120" s="771"/>
      <c r="G1120" s="771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2" t="s">
        <v>4117</v>
      </c>
      <c r="B1490" s="774"/>
      <c r="C1490" s="776" t="s">
        <v>4118</v>
      </c>
      <c r="D1490" s="778"/>
      <c r="E1490" s="778"/>
    </row>
    <row r="1491" spans="1:5" ht="26.45" customHeight="1" x14ac:dyDescent="0.25">
      <c r="A1491" s="773"/>
      <c r="B1491" s="775"/>
      <c r="C1491" s="777"/>
      <c r="D1491" s="779"/>
      <c r="E1491" s="779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0" t="s">
        <v>4925</v>
      </c>
      <c r="D1803" s="780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1" t="s">
        <v>5164</v>
      </c>
      <c r="I1893" s="781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2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2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3" t="s">
        <v>5481</v>
      </c>
      <c r="E2010" s="784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5" t="s">
        <v>5573</v>
      </c>
      <c r="G2048" s="785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5" t="s">
        <v>5904</v>
      </c>
      <c r="D2183" s="765"/>
      <c r="E2183" s="765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2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3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3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4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7"/>
      <c r="B2303" s="63" t="s">
        <v>6193</v>
      </c>
      <c r="C2303" s="241"/>
      <c r="D2303" s="289"/>
      <c r="E2303" s="200"/>
    </row>
    <row r="2304" spans="1:5" ht="20.25" customHeight="1" x14ac:dyDescent="0.3">
      <c r="A2304" s="75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9" t="s">
        <v>6516</v>
      </c>
      <c r="E2443" s="75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0" t="s">
        <v>6524</v>
      </c>
      <c r="C2446" s="76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61" t="s">
        <v>8123</v>
      </c>
      <c r="C2687" s="761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6" t="s">
        <v>7380</v>
      </c>
      <c r="B1" s="787"/>
      <c r="C1" s="541"/>
      <c r="D1" s="786" t="s">
        <v>7379</v>
      </c>
      <c r="E1" s="787"/>
      <c r="F1" s="541"/>
      <c r="G1" s="786" t="s">
        <v>7370</v>
      </c>
      <c r="H1" s="787"/>
      <c r="I1" s="541"/>
      <c r="J1" s="786" t="s">
        <v>7364</v>
      </c>
      <c r="K1" s="787"/>
      <c r="L1" s="541"/>
      <c r="M1" s="786" t="s">
        <v>7351</v>
      </c>
      <c r="N1" s="787"/>
      <c r="O1" s="541"/>
      <c r="P1" s="786" t="s">
        <v>7350</v>
      </c>
      <c r="Q1" s="787"/>
      <c r="R1" s="541"/>
      <c r="S1" s="786" t="s">
        <v>7340</v>
      </c>
      <c r="T1" s="787"/>
      <c r="U1" s="541"/>
      <c r="V1" s="786" t="s">
        <v>7316</v>
      </c>
      <c r="W1" s="787"/>
      <c r="X1" s="541"/>
      <c r="Y1" s="786" t="s">
        <v>7301</v>
      </c>
      <c r="Z1" s="787"/>
      <c r="AA1" s="541"/>
      <c r="AB1" s="786" t="s">
        <v>7298</v>
      </c>
      <c r="AC1" s="787"/>
      <c r="AD1" s="541"/>
      <c r="AE1" s="786" t="s">
        <v>7295</v>
      </c>
      <c r="AF1" s="787"/>
      <c r="AG1" s="541"/>
      <c r="AH1" s="786" t="s">
        <v>7282</v>
      </c>
      <c r="AI1" s="787"/>
      <c r="AJ1" s="541"/>
      <c r="AK1" s="786" t="s">
        <v>7262</v>
      </c>
      <c r="AL1" s="787"/>
      <c r="AM1" s="541"/>
      <c r="AN1" s="786" t="s">
        <v>7258</v>
      </c>
      <c r="AO1" s="787"/>
      <c r="AP1" s="541"/>
      <c r="AQ1" s="786" t="s">
        <v>7255</v>
      </c>
      <c r="AR1" s="787"/>
      <c r="AS1" s="541"/>
      <c r="AT1" s="786" t="s">
        <v>7185</v>
      </c>
      <c r="AU1" s="787"/>
      <c r="AV1" s="541"/>
      <c r="AW1" s="786" t="s">
        <v>7186</v>
      </c>
      <c r="AX1" s="787"/>
      <c r="AY1" s="542"/>
      <c r="AZ1" s="786" t="s">
        <v>7187</v>
      </c>
      <c r="BA1" s="787"/>
      <c r="BC1" s="786" t="s">
        <v>7188</v>
      </c>
      <c r="BD1" s="787"/>
      <c r="BE1" s="542"/>
      <c r="BF1" s="786" t="s">
        <v>7189</v>
      </c>
      <c r="BG1" s="787"/>
      <c r="BI1" s="786" t="s">
        <v>7190</v>
      </c>
      <c r="BJ1" s="787"/>
      <c r="BK1" s="543"/>
      <c r="BL1" s="790" t="s">
        <v>7191</v>
      </c>
      <c r="BM1" s="791"/>
      <c r="BN1" s="543"/>
      <c r="BO1" s="543"/>
      <c r="BP1" s="790" t="s">
        <v>7191</v>
      </c>
      <c r="BQ1" s="791"/>
      <c r="BS1" s="790" t="s">
        <v>7192</v>
      </c>
      <c r="BT1" s="791"/>
      <c r="BV1" s="790" t="s">
        <v>7192</v>
      </c>
      <c r="BW1" s="791"/>
      <c r="BY1" s="790" t="s">
        <v>7192</v>
      </c>
      <c r="BZ1" s="791"/>
    </row>
    <row r="2" spans="1:78" s="449" customFormat="1" ht="18" customHeight="1" x14ac:dyDescent="0.35">
      <c r="A2" s="788"/>
      <c r="B2" s="789"/>
      <c r="C2" s="544"/>
      <c r="D2" s="788"/>
      <c r="E2" s="789"/>
      <c r="F2" s="544"/>
      <c r="G2" s="788"/>
      <c r="H2" s="789"/>
      <c r="I2" s="544"/>
      <c r="J2" s="788"/>
      <c r="K2" s="789"/>
      <c r="L2" s="544"/>
      <c r="M2" s="788"/>
      <c r="N2" s="789"/>
      <c r="O2" s="544"/>
      <c r="P2" s="788"/>
      <c r="Q2" s="789"/>
      <c r="R2" s="544"/>
      <c r="S2" s="788"/>
      <c r="T2" s="789"/>
      <c r="U2" s="544"/>
      <c r="V2" s="788"/>
      <c r="W2" s="789"/>
      <c r="X2" s="544"/>
      <c r="Y2" s="788"/>
      <c r="Z2" s="789"/>
      <c r="AA2" s="544"/>
      <c r="AB2" s="788"/>
      <c r="AC2" s="789"/>
      <c r="AD2" s="544"/>
      <c r="AE2" s="788"/>
      <c r="AF2" s="789"/>
      <c r="AG2" s="544"/>
      <c r="AH2" s="788"/>
      <c r="AI2" s="789"/>
      <c r="AJ2" s="544"/>
      <c r="AK2" s="788"/>
      <c r="AL2" s="789"/>
      <c r="AM2" s="544"/>
      <c r="AN2" s="788"/>
      <c r="AO2" s="789"/>
      <c r="AP2" s="544"/>
      <c r="AQ2" s="788"/>
      <c r="AR2" s="789"/>
      <c r="AS2" s="544"/>
      <c r="AT2" s="788"/>
      <c r="AU2" s="789"/>
      <c r="AV2" s="544"/>
      <c r="AW2" s="788"/>
      <c r="AX2" s="789"/>
      <c r="AY2" s="545"/>
      <c r="AZ2" s="788"/>
      <c r="BA2" s="789"/>
      <c r="BC2" s="788"/>
      <c r="BD2" s="789"/>
      <c r="BE2" s="545"/>
      <c r="BF2" s="788"/>
      <c r="BG2" s="789"/>
      <c r="BI2" s="788"/>
      <c r="BJ2" s="789"/>
      <c r="BK2" s="546"/>
      <c r="BL2" s="792"/>
      <c r="BM2" s="793"/>
      <c r="BN2" s="546"/>
      <c r="BO2" s="546"/>
      <c r="BP2" s="792"/>
      <c r="BQ2" s="793"/>
      <c r="BS2" s="792"/>
      <c r="BT2" s="793"/>
      <c r="BV2" s="792"/>
      <c r="BW2" s="793"/>
      <c r="BY2" s="792"/>
      <c r="BZ2" s="793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79"/>
  <sheetViews>
    <sheetView tabSelected="1" zoomScaleNormal="100" workbookViewId="0">
      <pane ySplit="2" topLeftCell="A541" activePane="bottomLeft" state="frozen"/>
      <selection pane="bottomLeft" activeCell="O569" sqref="I556:O569"/>
    </sheetView>
  </sheetViews>
  <sheetFormatPr defaultRowHeight="18.75" x14ac:dyDescent="0.3"/>
  <cols>
    <col min="1" max="1" width="9" style="702" bestFit="1" customWidth="1"/>
    <col min="2" max="2" width="11.42578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4" t="s">
        <v>7387</v>
      </c>
      <c r="B1" s="794"/>
      <c r="C1" s="794"/>
      <c r="D1" s="794"/>
      <c r="E1" s="794"/>
      <c r="F1" s="794"/>
      <c r="G1" s="794"/>
      <c r="I1" s="794" t="s">
        <v>7489</v>
      </c>
      <c r="J1" s="794"/>
      <c r="K1" s="794"/>
      <c r="L1" s="794"/>
      <c r="M1" s="794"/>
      <c r="N1" s="794"/>
      <c r="O1" s="794"/>
      <c r="R1" s="795" t="s">
        <v>7529</v>
      </c>
      <c r="S1" s="795"/>
      <c r="T1" s="795"/>
      <c r="U1" s="795"/>
      <c r="V1" s="795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SUM(E288:E1148)</f>
        <v>83645991.849999994</v>
      </c>
      <c r="Q4" s="373">
        <f>P4+P5</f>
        <v>172357422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SUM(M93:M1907)</f>
        <v>88711430.149999991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130577609.84999999</v>
      </c>
      <c r="Q8" s="9">
        <f>SUM(M:M)</f>
        <v>112398434.47999999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130838593</v>
      </c>
      <c r="Q9" s="9">
        <f>SUM(N:N)</f>
        <v>114797199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260983.15000000596</v>
      </c>
      <c r="Q11" s="373">
        <f>Q9-Q8</f>
        <v>2398764.5200000107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SUM(F374:F35001)</f>
        <v>46503754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SUM(N262:N26498)</f>
        <v>52338623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98842377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36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45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8380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8383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8383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8386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45600</v>
      </c>
      <c r="J545" s="739" t="s">
        <v>8391</v>
      </c>
      <c r="K545" s="739" t="s">
        <v>7985</v>
      </c>
      <c r="L545" s="719" t="s">
        <v>8392</v>
      </c>
      <c r="M545" s="709">
        <v>50000</v>
      </c>
      <c r="N545" s="737"/>
      <c r="O545" s="711">
        <f t="shared" si="27"/>
        <v>3745151.5199999996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8394</v>
      </c>
      <c r="K546" s="739" t="s">
        <v>7985</v>
      </c>
      <c r="L546" s="719" t="s">
        <v>8393</v>
      </c>
      <c r="M546" s="709">
        <v>50000</v>
      </c>
      <c r="N546" s="737"/>
      <c r="O546" s="711">
        <f t="shared" ref="O546" si="28">N546+O545-M546</f>
        <v>3695151.5199999996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45601</v>
      </c>
      <c r="J547" s="739" t="s">
        <v>7976</v>
      </c>
      <c r="K547" s="739" t="s">
        <v>7985</v>
      </c>
      <c r="L547" s="719" t="s">
        <v>8395</v>
      </c>
      <c r="M547" s="709">
        <v>123000</v>
      </c>
      <c r="N547" s="737"/>
      <c r="O547" s="711">
        <f t="shared" ref="O547:O548" si="29">N547+O546-M547</f>
        <v>3572151.5199999996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8005</v>
      </c>
      <c r="K548" s="739" t="s">
        <v>8396</v>
      </c>
      <c r="L548" s="719" t="s">
        <v>8397</v>
      </c>
      <c r="M548" s="709">
        <v>50000</v>
      </c>
      <c r="N548" s="737"/>
      <c r="O548" s="711">
        <f t="shared" si="29"/>
        <v>3522151.5199999996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45602</v>
      </c>
      <c r="J549" s="739" t="s">
        <v>8005</v>
      </c>
      <c r="K549" s="739" t="s">
        <v>8398</v>
      </c>
      <c r="L549" s="719" t="s">
        <v>8399</v>
      </c>
      <c r="M549" s="709">
        <v>500000</v>
      </c>
      <c r="N549" s="737"/>
      <c r="O549" s="711">
        <f t="shared" ref="O549:O555" si="30">N549+O548-M549</f>
        <v>3022151.5199999996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45603</v>
      </c>
      <c r="J550" s="739" t="s">
        <v>8005</v>
      </c>
      <c r="K550" s="739"/>
      <c r="L550" s="719" t="s">
        <v>7903</v>
      </c>
      <c r="M550" s="709">
        <v>1500000</v>
      </c>
      <c r="N550" s="737"/>
      <c r="O550" s="711">
        <f t="shared" si="30"/>
        <v>1522151.5199999996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/>
      <c r="K551" s="739"/>
      <c r="L551" s="719" t="s">
        <v>8400</v>
      </c>
      <c r="M551" s="709"/>
      <c r="N551" s="709">
        <v>3202203</v>
      </c>
      <c r="O551" s="711">
        <f t="shared" si="30"/>
        <v>4724354.5199999996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8401</v>
      </c>
      <c r="M552" s="709"/>
      <c r="N552" s="709">
        <v>2004811</v>
      </c>
      <c r="O552" s="711">
        <f t="shared" si="30"/>
        <v>6729165.5199999996</v>
      </c>
    </row>
    <row r="553" spans="1:15" x14ac:dyDescent="0.3">
      <c r="A553" s="707">
        <v>45595</v>
      </c>
      <c r="B553" s="739" t="s">
        <v>8098</v>
      </c>
      <c r="C553" s="739" t="s">
        <v>8373</v>
      </c>
      <c r="D553" s="719" t="s">
        <v>8374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8402</v>
      </c>
      <c r="M553" s="709"/>
      <c r="N553" s="709">
        <v>1001189</v>
      </c>
      <c r="O553" s="711">
        <f t="shared" si="30"/>
        <v>7730354.5199999996</v>
      </c>
    </row>
    <row r="554" spans="1:15" ht="24" x14ac:dyDescent="0.3">
      <c r="A554" s="707">
        <v>45595</v>
      </c>
      <c r="B554" s="739"/>
      <c r="C554" s="739" t="s">
        <v>8376</v>
      </c>
      <c r="D554" s="719" t="s">
        <v>8375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 t="s">
        <v>7976</v>
      </c>
      <c r="K554" s="739" t="s">
        <v>7985</v>
      </c>
      <c r="L554" s="719" t="s">
        <v>8404</v>
      </c>
      <c r="M554" s="709">
        <v>45000</v>
      </c>
      <c r="N554" s="737"/>
      <c r="O554" s="711">
        <f t="shared" si="30"/>
        <v>7685354.5199999996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8377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 t="s">
        <v>8405</v>
      </c>
      <c r="K555" s="739" t="s">
        <v>8021</v>
      </c>
      <c r="L555" s="719" t="s">
        <v>8406</v>
      </c>
      <c r="M555" s="709">
        <v>121060</v>
      </c>
      <c r="N555" s="737"/>
      <c r="O555" s="711">
        <f t="shared" si="30"/>
        <v>7564294.5199999996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8378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8056</v>
      </c>
      <c r="K556" s="739" t="s">
        <v>8021</v>
      </c>
      <c r="L556" s="719" t="s">
        <v>8407</v>
      </c>
      <c r="M556" s="709">
        <v>110000</v>
      </c>
      <c r="N556" s="737"/>
      <c r="O556" s="711">
        <f t="shared" ref="O556" si="31">N556+O555-M556</f>
        <v>7454294.5199999996</v>
      </c>
    </row>
    <row r="557" spans="1:15" x14ac:dyDescent="0.3">
      <c r="A557" s="707">
        <v>45596</v>
      </c>
      <c r="B557" s="739"/>
      <c r="C557" s="739"/>
      <c r="D557" s="719" t="s">
        <v>8379</v>
      </c>
      <c r="E557" s="709">
        <v>100000</v>
      </c>
      <c r="F557" s="709"/>
      <c r="G557" s="711">
        <f t="shared" si="24"/>
        <v>1827668.1500000004</v>
      </c>
      <c r="I557" s="707">
        <v>45604</v>
      </c>
      <c r="J557" s="739" t="s">
        <v>8409</v>
      </c>
      <c r="K557" s="739" t="s">
        <v>8182</v>
      </c>
      <c r="L557" s="719" t="s">
        <v>8408</v>
      </c>
      <c r="M557" s="709">
        <v>200000</v>
      </c>
      <c r="N557" s="737"/>
      <c r="O557" s="711">
        <f t="shared" ref="O557" si="32">N557+O556-M557</f>
        <v>7254294.5199999996</v>
      </c>
    </row>
    <row r="558" spans="1:15" ht="24" x14ac:dyDescent="0.3">
      <c r="A558" s="707">
        <v>45597</v>
      </c>
      <c r="B558" s="739" t="s">
        <v>8112</v>
      </c>
      <c r="C558" s="739" t="s">
        <v>8384</v>
      </c>
      <c r="D558" s="719" t="s">
        <v>8385</v>
      </c>
      <c r="E558" s="709">
        <v>46500</v>
      </c>
      <c r="F558" s="709"/>
      <c r="G558" s="711">
        <f t="shared" si="24"/>
        <v>1781168.1500000004</v>
      </c>
      <c r="I558" s="707">
        <v>45604</v>
      </c>
      <c r="J558" s="739" t="s">
        <v>8411</v>
      </c>
      <c r="K558" s="739" t="s">
        <v>8417</v>
      </c>
      <c r="L558" s="719" t="s">
        <v>8410</v>
      </c>
      <c r="M558" s="709">
        <v>300000</v>
      </c>
      <c r="N558" s="737"/>
      <c r="O558" s="711">
        <f t="shared" ref="O558" si="33">N558+O557-M558</f>
        <v>6954294.5199999996</v>
      </c>
    </row>
    <row r="559" spans="1:15" ht="24" x14ac:dyDescent="0.3">
      <c r="A559" s="707">
        <v>45597</v>
      </c>
      <c r="B559" s="739"/>
      <c r="C559" s="739" t="s">
        <v>8381</v>
      </c>
      <c r="D559" s="719" t="s">
        <v>8382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/>
      <c r="K559" s="739"/>
      <c r="L559" s="719" t="s">
        <v>8414</v>
      </c>
      <c r="M559" s="709">
        <v>3200000</v>
      </c>
      <c r="N559" s="737"/>
      <c r="O559" s="711">
        <f t="shared" ref="O559" si="34">N559+O558-M559</f>
        <v>3754294.5199999996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45605</v>
      </c>
      <c r="J560" s="739" t="s">
        <v>8418</v>
      </c>
      <c r="K560" s="739" t="s">
        <v>8175</v>
      </c>
      <c r="L560" s="719" t="s">
        <v>8176</v>
      </c>
      <c r="M560" s="709">
        <v>100000</v>
      </c>
      <c r="N560" s="737"/>
      <c r="O560" s="711">
        <f t="shared" ref="O560" si="35">N560+O559-M560</f>
        <v>3654294.5199999996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8388</v>
      </c>
      <c r="E561" s="709">
        <v>31857</v>
      </c>
      <c r="F561" s="709"/>
      <c r="G561" s="711">
        <f t="shared" si="24"/>
        <v>1099311.1500000004</v>
      </c>
      <c r="I561" s="707">
        <v>45607</v>
      </c>
      <c r="J561" s="739" t="s">
        <v>8031</v>
      </c>
      <c r="K561" s="739" t="s">
        <v>8158</v>
      </c>
      <c r="L561" s="719" t="s">
        <v>8419</v>
      </c>
      <c r="M561" s="709">
        <v>140000</v>
      </c>
      <c r="N561" s="737"/>
      <c r="O561" s="711">
        <f t="shared" ref="O561" si="36">N561+O560-M561</f>
        <v>3514294.5199999996</v>
      </c>
    </row>
    <row r="562" spans="1:15" ht="48" x14ac:dyDescent="0.3">
      <c r="A562" s="707">
        <v>45600</v>
      </c>
      <c r="B562" s="739" t="s">
        <v>8030</v>
      </c>
      <c r="C562" s="739" t="s">
        <v>8075</v>
      </c>
      <c r="D562" s="719" t="s">
        <v>8387</v>
      </c>
      <c r="E562" s="709">
        <v>32000</v>
      </c>
      <c r="F562" s="709"/>
      <c r="G562" s="711">
        <f t="shared" si="24"/>
        <v>1067311.1500000004</v>
      </c>
      <c r="I562" s="707">
        <v>45607</v>
      </c>
      <c r="J562" s="740" t="s">
        <v>8030</v>
      </c>
      <c r="K562" s="740" t="s">
        <v>8207</v>
      </c>
      <c r="L562" s="719" t="s">
        <v>8420</v>
      </c>
      <c r="M562" s="709">
        <v>160000</v>
      </c>
      <c r="N562" s="737"/>
      <c r="O562" s="711">
        <f t="shared" ref="O562" si="37">N562+O561-M562</f>
        <v>3354294.5199999996</v>
      </c>
    </row>
    <row r="563" spans="1:15" ht="48" x14ac:dyDescent="0.3">
      <c r="A563" s="707">
        <v>45600</v>
      </c>
      <c r="B563" s="739" t="s">
        <v>8098</v>
      </c>
      <c r="C563" s="739" t="s">
        <v>8075</v>
      </c>
      <c r="D563" s="719" t="s">
        <v>8389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40" t="s">
        <v>8298</v>
      </c>
      <c r="K563" s="740" t="s">
        <v>8207</v>
      </c>
      <c r="L563" s="719" t="s">
        <v>8421</v>
      </c>
      <c r="M563" s="709">
        <v>84000</v>
      </c>
      <c r="N563" s="737"/>
      <c r="O563" s="711">
        <f t="shared" ref="O563:O564" si="38">N563+O562-M563</f>
        <v>3270294.5199999996</v>
      </c>
    </row>
    <row r="564" spans="1:15" ht="36" x14ac:dyDescent="0.3">
      <c r="A564" s="707">
        <v>45600</v>
      </c>
      <c r="B564" s="739" t="s">
        <v>8098</v>
      </c>
      <c r="C564" s="739" t="s">
        <v>8024</v>
      </c>
      <c r="D564" s="719" t="s">
        <v>8390</v>
      </c>
      <c r="E564" s="709">
        <v>30000</v>
      </c>
      <c r="F564" s="709"/>
      <c r="G564" s="711">
        <f t="shared" si="24"/>
        <v>1015411.1500000004</v>
      </c>
      <c r="I564" s="707">
        <v>45608</v>
      </c>
      <c r="J564" s="740" t="s">
        <v>8298</v>
      </c>
      <c r="K564" s="740" t="s">
        <v>8428</v>
      </c>
      <c r="L564" s="719" t="s">
        <v>8426</v>
      </c>
      <c r="M564" s="709">
        <v>300000</v>
      </c>
      <c r="N564" s="737"/>
      <c r="O564" s="711">
        <f t="shared" si="38"/>
        <v>2970294.5199999996</v>
      </c>
    </row>
    <row r="565" spans="1:15" ht="36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45608</v>
      </c>
      <c r="J565" s="740" t="s">
        <v>8098</v>
      </c>
      <c r="K565" s="740" t="s">
        <v>8239</v>
      </c>
      <c r="L565" s="719" t="s">
        <v>8427</v>
      </c>
      <c r="M565" s="709">
        <v>196800</v>
      </c>
      <c r="N565" s="737"/>
      <c r="O565" s="711">
        <f t="shared" ref="O565" si="39">N565+O564-M565</f>
        <v>2773494.5199999996</v>
      </c>
    </row>
    <row r="566" spans="1:15" ht="24" x14ac:dyDescent="0.3">
      <c r="A566" s="707">
        <v>45603</v>
      </c>
      <c r="B566" s="745"/>
      <c r="C566" s="745"/>
      <c r="D566" s="717" t="s">
        <v>8403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/>
      <c r="K566" s="740" t="s">
        <v>8144</v>
      </c>
      <c r="L566" s="719" t="s">
        <v>8139</v>
      </c>
      <c r="M566" s="709">
        <v>55760</v>
      </c>
      <c r="N566" s="737"/>
      <c r="O566" s="711">
        <f t="shared" ref="O566:O568" si="40">N566+O565-M566</f>
        <v>2717734.5199999996</v>
      </c>
    </row>
    <row r="567" spans="1:15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45609</v>
      </c>
      <c r="J567" s="739" t="s">
        <v>8029</v>
      </c>
      <c r="K567" s="739" t="s">
        <v>8302</v>
      </c>
      <c r="L567" s="719" t="s">
        <v>8431</v>
      </c>
      <c r="M567" s="709">
        <v>75000</v>
      </c>
      <c r="N567" s="737"/>
      <c r="O567" s="711">
        <f t="shared" si="40"/>
        <v>2642734.5199999996</v>
      </c>
    </row>
    <row r="568" spans="1:15" ht="24" x14ac:dyDescent="0.3">
      <c r="A568" s="707">
        <v>45603</v>
      </c>
      <c r="B568" s="745" t="s">
        <v>8189</v>
      </c>
      <c r="C568" s="745" t="s">
        <v>8413</v>
      </c>
      <c r="D568" s="719" t="s">
        <v>8412</v>
      </c>
      <c r="E568" s="709">
        <v>500000</v>
      </c>
      <c r="F568" s="709"/>
      <c r="G568" s="711">
        <f t="shared" si="24"/>
        <v>3974992.1500000004</v>
      </c>
      <c r="I568" s="707">
        <v>45610</v>
      </c>
      <c r="J568" s="740" t="s">
        <v>8298</v>
      </c>
      <c r="K568" s="739" t="s">
        <v>8016</v>
      </c>
      <c r="L568" s="719" t="s">
        <v>8433</v>
      </c>
      <c r="M568" s="709">
        <v>74000</v>
      </c>
      <c r="N568" s="737"/>
      <c r="O568" s="711">
        <f t="shared" si="40"/>
        <v>2568734.5199999996</v>
      </c>
    </row>
    <row r="569" spans="1:15" ht="36" x14ac:dyDescent="0.3">
      <c r="A569" s="707">
        <v>45604</v>
      </c>
      <c r="B569" s="745" t="s">
        <v>8352</v>
      </c>
      <c r="C569" s="745" t="s">
        <v>8416</v>
      </c>
      <c r="D569" s="717" t="s">
        <v>8415</v>
      </c>
      <c r="E569" s="709">
        <v>850000</v>
      </c>
      <c r="F569" s="709"/>
      <c r="G569" s="711">
        <f t="shared" si="24"/>
        <v>3124992.1500000004</v>
      </c>
      <c r="I569" s="707">
        <v>45610</v>
      </c>
      <c r="J569" s="739" t="s">
        <v>8005</v>
      </c>
      <c r="K569" s="739" t="s">
        <v>7985</v>
      </c>
      <c r="L569" s="719" t="s">
        <v>8434</v>
      </c>
      <c r="M569" s="709">
        <v>169970</v>
      </c>
      <c r="N569" s="737"/>
      <c r="O569" s="711">
        <f t="shared" ref="O569" si="41">N569+O568-M569</f>
        <v>2398764.5199999996</v>
      </c>
    </row>
    <row r="570" spans="1:15" ht="25.5" x14ac:dyDescent="0.3">
      <c r="A570" s="707">
        <v>45607</v>
      </c>
      <c r="B570" s="745" t="s">
        <v>8271</v>
      </c>
      <c r="C570" s="745" t="s">
        <v>8422</v>
      </c>
      <c r="D570" s="717" t="s">
        <v>8423</v>
      </c>
      <c r="E570" s="709">
        <v>70000</v>
      </c>
      <c r="F570" s="709"/>
      <c r="G570" s="711">
        <f t="shared" ref="G570:G579" si="42">G569-E570+F570</f>
        <v>3054992.1500000004</v>
      </c>
      <c r="I570" s="737"/>
      <c r="J570" s="739"/>
      <c r="K570" s="739"/>
      <c r="L570" s="719"/>
      <c r="M570" s="709"/>
      <c r="N570" s="737"/>
      <c r="O570" s="737"/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8425</v>
      </c>
      <c r="E571" s="709">
        <v>80000</v>
      </c>
      <c r="F571" s="709"/>
      <c r="G571" s="711">
        <f t="shared" si="42"/>
        <v>2974992.1500000004</v>
      </c>
    </row>
    <row r="572" spans="1:15" ht="36" x14ac:dyDescent="0.3">
      <c r="A572" s="707">
        <v>45608</v>
      </c>
      <c r="B572" s="739" t="s">
        <v>8189</v>
      </c>
      <c r="C572" s="739" t="s">
        <v>8075</v>
      </c>
      <c r="D572" s="719" t="s">
        <v>8424</v>
      </c>
      <c r="E572" s="709">
        <v>50000</v>
      </c>
      <c r="F572" s="709"/>
      <c r="G572" s="711">
        <f t="shared" si="42"/>
        <v>2924992.1500000004</v>
      </c>
    </row>
    <row r="573" spans="1:15" x14ac:dyDescent="0.3">
      <c r="A573" s="707">
        <v>45608</v>
      </c>
      <c r="B573" s="745" t="s">
        <v>8352</v>
      </c>
      <c r="C573" s="745" t="s">
        <v>8416</v>
      </c>
      <c r="D573" s="717" t="s">
        <v>8415</v>
      </c>
      <c r="E573" s="709">
        <v>1150000</v>
      </c>
      <c r="F573" s="709"/>
      <c r="G573" s="711">
        <f t="shared" si="42"/>
        <v>1774992.1500000004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8429</v>
      </c>
      <c r="E574" s="709">
        <v>44000</v>
      </c>
      <c r="F574" s="709"/>
      <c r="G574" s="711">
        <f t="shared" si="42"/>
        <v>1730992.1500000004</v>
      </c>
    </row>
    <row r="575" spans="1:15" ht="25.5" x14ac:dyDescent="0.3">
      <c r="A575" s="707">
        <v>45609</v>
      </c>
      <c r="B575" s="745"/>
      <c r="C575" s="745" t="s">
        <v>8430</v>
      </c>
      <c r="D575" s="717" t="s">
        <v>8432</v>
      </c>
      <c r="E575" s="709">
        <v>40000</v>
      </c>
      <c r="F575" s="709"/>
      <c r="G575" s="711">
        <f t="shared" si="42"/>
        <v>1690992.1500000004</v>
      </c>
    </row>
    <row r="576" spans="1:15" ht="36" x14ac:dyDescent="0.3">
      <c r="A576" s="707">
        <v>45609</v>
      </c>
      <c r="B576" s="754" t="s">
        <v>8056</v>
      </c>
      <c r="C576" s="754" t="s">
        <v>8075</v>
      </c>
      <c r="D576" s="755" t="s">
        <v>8425</v>
      </c>
      <c r="E576" s="756">
        <v>80000</v>
      </c>
      <c r="F576" s="756"/>
      <c r="G576" s="711">
        <f t="shared" si="42"/>
        <v>1610992.1500000004</v>
      </c>
    </row>
    <row r="577" spans="1:7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42"/>
        <v>1260992.1500000004</v>
      </c>
    </row>
    <row r="578" spans="1:7" x14ac:dyDescent="0.3">
      <c r="A578" s="707">
        <v>45610</v>
      </c>
      <c r="B578" s="745"/>
      <c r="C578" s="745"/>
      <c r="D578" s="719" t="s">
        <v>7505</v>
      </c>
      <c r="E578" s="743">
        <v>1000000</v>
      </c>
      <c r="G578" s="711">
        <f t="shared" si="42"/>
        <v>260992.15000000037</v>
      </c>
    </row>
    <row r="579" spans="1:7" x14ac:dyDescent="0.3">
      <c r="G579" s="711"/>
    </row>
  </sheetData>
  <autoFilter ref="A2:O572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8" t="s">
        <v>37</v>
      </c>
      <c r="B1" s="799"/>
      <c r="C1" s="799"/>
      <c r="D1" s="799"/>
      <c r="E1" s="799"/>
      <c r="F1" s="799"/>
      <c r="G1" s="799"/>
      <c r="H1" s="799"/>
      <c r="I1" s="799"/>
      <c r="J1" s="799"/>
      <c r="K1" s="799"/>
      <c r="L1" s="799"/>
      <c r="M1" s="20"/>
      <c r="N1" s="21"/>
    </row>
    <row r="2" spans="1:14" ht="30.75" customHeight="1" x14ac:dyDescent="0.25">
      <c r="A2" s="800" t="s">
        <v>38</v>
      </c>
      <c r="B2" s="801"/>
      <c r="C2" s="801"/>
      <c r="D2" s="801"/>
      <c r="E2" s="801"/>
      <c r="F2" s="801"/>
      <c r="G2" s="801"/>
      <c r="H2" s="801"/>
      <c r="I2" s="801"/>
      <c r="J2" s="801"/>
      <c r="K2" s="801"/>
      <c r="L2" s="801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6" t="s">
        <v>7051</v>
      </c>
      <c r="B62" s="797"/>
      <c r="C62" s="797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1"/>
  <sheetViews>
    <sheetView zoomScaleNormal="100" zoomScaleSheetLayoutView="110" workbookViewId="0">
      <pane ySplit="1" topLeftCell="A505" activePane="bottomLeft" state="frozen"/>
      <selection pane="bottomLeft" activeCell="I515" sqref="I51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8" t="s">
        <v>65</v>
      </c>
      <c r="C4" s="809"/>
      <c r="D4" s="809"/>
      <c r="E4" s="809"/>
      <c r="F4" s="810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8" t="s">
        <v>65</v>
      </c>
      <c r="C7" s="809"/>
      <c r="D7" s="809"/>
      <c r="E7" s="809"/>
      <c r="F7" s="810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8" t="s">
        <v>65</v>
      </c>
      <c r="C9" s="809"/>
      <c r="D9" s="809"/>
      <c r="E9" s="809"/>
      <c r="F9" s="810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8" t="s">
        <v>65</v>
      </c>
      <c r="C10" s="809"/>
      <c r="D10" s="809"/>
      <c r="E10" s="809"/>
      <c r="F10" s="810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8" t="s">
        <v>65</v>
      </c>
      <c r="C11" s="809"/>
      <c r="D11" s="809"/>
      <c r="E11" s="809"/>
      <c r="F11" s="810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8" t="s">
        <v>65</v>
      </c>
      <c r="C18" s="809"/>
      <c r="D18" s="809"/>
      <c r="E18" s="809"/>
      <c r="F18" s="810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8" t="s">
        <v>65</v>
      </c>
      <c r="C19" s="809"/>
      <c r="D19" s="809"/>
      <c r="E19" s="809"/>
      <c r="F19" s="810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8" t="s">
        <v>65</v>
      </c>
      <c r="C20" s="809"/>
      <c r="D20" s="809"/>
      <c r="E20" s="809"/>
      <c r="F20" s="810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8" t="s">
        <v>65</v>
      </c>
      <c r="C26" s="809"/>
      <c r="D26" s="809"/>
      <c r="E26" s="809"/>
      <c r="F26" s="810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8" t="s">
        <v>65</v>
      </c>
      <c r="C31" s="809"/>
      <c r="D31" s="809"/>
      <c r="E31" s="809"/>
      <c r="F31" s="810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8" t="s">
        <v>65</v>
      </c>
      <c r="C36" s="809"/>
      <c r="D36" s="809"/>
      <c r="E36" s="809"/>
      <c r="F36" s="810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8" t="s">
        <v>65</v>
      </c>
      <c r="C37" s="809"/>
      <c r="D37" s="809"/>
      <c r="E37" s="809"/>
      <c r="F37" s="810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8" t="s">
        <v>65</v>
      </c>
      <c r="C43" s="809"/>
      <c r="D43" s="809"/>
      <c r="E43" s="809"/>
      <c r="F43" s="810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8" t="s">
        <v>65</v>
      </c>
      <c r="C44" s="809"/>
      <c r="D44" s="809"/>
      <c r="E44" s="809"/>
      <c r="F44" s="810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8" t="s">
        <v>65</v>
      </c>
      <c r="C46" s="809"/>
      <c r="D46" s="809"/>
      <c r="E46" s="809"/>
      <c r="F46" s="810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8" t="s">
        <v>65</v>
      </c>
      <c r="C49" s="809"/>
      <c r="D49" s="809"/>
      <c r="E49" s="809"/>
      <c r="F49" s="810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8" t="s">
        <v>65</v>
      </c>
      <c r="C50" s="809"/>
      <c r="D50" s="809"/>
      <c r="E50" s="809"/>
      <c r="F50" s="810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8" t="s">
        <v>65</v>
      </c>
      <c r="C69" s="809"/>
      <c r="D69" s="809"/>
      <c r="E69" s="809"/>
      <c r="F69" s="810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8" t="s">
        <v>65</v>
      </c>
      <c r="C82" s="809"/>
      <c r="D82" s="809"/>
      <c r="E82" s="809"/>
      <c r="F82" s="810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1" t="s">
        <v>7706</v>
      </c>
      <c r="B327" s="812"/>
      <c r="C327" s="812"/>
      <c r="D327" s="812"/>
      <c r="E327" s="812"/>
      <c r="F327" s="812"/>
      <c r="G327" s="812"/>
      <c r="H327" s="813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1" t="s">
        <v>7705</v>
      </c>
      <c r="B353" s="812"/>
      <c r="C353" s="812"/>
      <c r="D353" s="812"/>
      <c r="E353" s="812"/>
      <c r="F353" s="812"/>
      <c r="G353" s="812"/>
      <c r="H353" s="813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1" t="s">
        <v>7745</v>
      </c>
      <c r="B371" s="812"/>
      <c r="C371" s="812"/>
      <c r="D371" s="812"/>
      <c r="E371" s="812"/>
      <c r="F371" s="812"/>
      <c r="G371" s="812"/>
      <c r="H371" s="813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4" t="s">
        <v>7907</v>
      </c>
      <c r="B384" s="815"/>
      <c r="C384" s="815"/>
      <c r="D384" s="815"/>
      <c r="E384" s="815"/>
      <c r="F384" s="815"/>
      <c r="G384" s="815"/>
      <c r="H384" s="651"/>
    </row>
    <row r="385" spans="1:9" s="7" customFormat="1" ht="28.5" x14ac:dyDescent="0.25">
      <c r="A385" s="814"/>
      <c r="B385" s="815"/>
      <c r="C385" s="815"/>
      <c r="D385" s="815"/>
      <c r="E385" s="815"/>
      <c r="F385" s="815"/>
      <c r="G385" s="815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6" t="s">
        <v>7907</v>
      </c>
      <c r="B391" s="807"/>
      <c r="C391" s="807"/>
      <c r="D391" s="807"/>
      <c r="E391" s="807"/>
      <c r="F391" s="807"/>
      <c r="G391" s="807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2" t="s">
        <v>7792</v>
      </c>
      <c r="B399" s="803"/>
      <c r="C399" s="803"/>
      <c r="D399" s="803"/>
      <c r="E399" s="803"/>
      <c r="F399" s="803"/>
      <c r="G399" s="803"/>
      <c r="H399" s="804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4" t="s">
        <v>7849</v>
      </c>
      <c r="B410" s="815"/>
      <c r="C410" s="815"/>
      <c r="D410" s="815"/>
      <c r="E410" s="815"/>
      <c r="F410" s="815"/>
      <c r="G410" s="815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2" t="s">
        <v>7870</v>
      </c>
      <c r="B424" s="803"/>
      <c r="C424" s="803"/>
      <c r="D424" s="803"/>
      <c r="E424" s="803"/>
      <c r="F424" s="803"/>
      <c r="G424" s="803"/>
      <c r="H424" s="804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5" t="s">
        <v>7920</v>
      </c>
      <c r="K425" s="805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6" t="s">
        <v>7908</v>
      </c>
      <c r="B440" s="807"/>
      <c r="C440" s="807"/>
      <c r="D440" s="807"/>
      <c r="E440" s="807"/>
      <c r="F440" s="807"/>
      <c r="G440" s="807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5" t="s">
        <v>7920</v>
      </c>
      <c r="K442" s="805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2" t="s">
        <v>7946</v>
      </c>
      <c r="B451" s="803"/>
      <c r="C451" s="803"/>
      <c r="D451" s="803"/>
      <c r="E451" s="803"/>
      <c r="F451" s="803"/>
      <c r="G451" s="803"/>
      <c r="H451" s="804"/>
      <c r="J451" s="805" t="s">
        <v>7920</v>
      </c>
      <c r="K451" s="805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6" t="s">
        <v>7953</v>
      </c>
      <c r="B462" s="807"/>
      <c r="C462" s="807"/>
      <c r="D462" s="807"/>
      <c r="E462" s="807"/>
      <c r="F462" s="807"/>
      <c r="G462" s="807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5"/>
      <c r="K464" s="805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2" t="s">
        <v>7955</v>
      </c>
      <c r="B472" s="803"/>
      <c r="C472" s="803"/>
      <c r="D472" s="803"/>
      <c r="E472" s="803"/>
      <c r="F472" s="803"/>
      <c r="G472" s="803"/>
      <c r="H472" s="804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5"/>
      <c r="K477" s="805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6" t="s">
        <v>8170</v>
      </c>
      <c r="B482" s="807"/>
      <c r="C482" s="807"/>
      <c r="D482" s="807"/>
      <c r="E482" s="807"/>
      <c r="F482" s="807"/>
      <c r="G482" s="807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2" t="s">
        <v>8263</v>
      </c>
      <c r="B490" s="803"/>
      <c r="C490" s="803"/>
      <c r="D490" s="803"/>
      <c r="E490" s="803"/>
      <c r="F490" s="803"/>
      <c r="G490" s="803"/>
      <c r="H490" s="804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5"/>
      <c r="K495" s="805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6" t="s">
        <v>8276</v>
      </c>
      <c r="B500" s="807"/>
      <c r="C500" s="807"/>
      <c r="D500" s="807"/>
      <c r="E500" s="807"/>
      <c r="F500" s="807"/>
      <c r="G500" s="807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2" t="s">
        <v>8277</v>
      </c>
      <c r="B509" s="803"/>
      <c r="C509" s="803"/>
      <c r="D509" s="803"/>
      <c r="E509" s="803"/>
      <c r="F509" s="803"/>
      <c r="G509" s="803"/>
      <c r="H509" s="804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5"/>
      <c r="K514" s="805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6" t="s">
        <v>8367</v>
      </c>
      <c r="B519" s="807"/>
      <c r="C519" s="807"/>
      <c r="D519" s="807"/>
      <c r="E519" s="807"/>
      <c r="F519" s="807"/>
      <c r="G519" s="807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1052</v>
      </c>
      <c r="B521" s="751" t="s">
        <v>64</v>
      </c>
      <c r="C521" s="410">
        <v>587810</v>
      </c>
      <c r="D521" s="25">
        <v>0.15</v>
      </c>
      <c r="E521" s="10">
        <f t="shared" ref="E521:E522" si="82">D521*C521</f>
        <v>88171.5</v>
      </c>
      <c r="F521" s="10">
        <f t="shared" ref="F521:F522" si="83">E521+C521</f>
        <v>675981.5</v>
      </c>
      <c r="G521" s="450" t="s">
        <v>7168</v>
      </c>
      <c r="H521" s="627">
        <v>45505</v>
      </c>
      <c r="I521" s="7" t="s">
        <v>8126</v>
      </c>
      <c r="K521" s="9"/>
    </row>
    <row r="522" spans="1:11" s="7" customFormat="1" ht="15" customHeight="1" x14ac:dyDescent="0.25">
      <c r="A522" s="489">
        <v>1053</v>
      </c>
      <c r="B522" s="751" t="s">
        <v>64</v>
      </c>
      <c r="C522" s="410">
        <v>122500</v>
      </c>
      <c r="D522" s="25">
        <v>0.15</v>
      </c>
      <c r="E522" s="10">
        <f t="shared" si="82"/>
        <v>18375</v>
      </c>
      <c r="F522" s="10">
        <f t="shared" si="83"/>
        <v>140875</v>
      </c>
      <c r="G522" s="450" t="s">
        <v>7168</v>
      </c>
      <c r="H522" s="627">
        <v>45505</v>
      </c>
      <c r="I522" s="7" t="s">
        <v>8127</v>
      </c>
      <c r="K522" s="632"/>
    </row>
    <row r="523" spans="1:11" s="7" customFormat="1" ht="15" customHeight="1" x14ac:dyDescent="0.25">
      <c r="A523" s="489">
        <v>1055</v>
      </c>
      <c r="B523" s="751" t="s">
        <v>7438</v>
      </c>
      <c r="C523" s="10">
        <v>18000</v>
      </c>
      <c r="D523" s="25">
        <v>0.15</v>
      </c>
      <c r="E523" s="10">
        <f>D523*C523</f>
        <v>2700</v>
      </c>
      <c r="F523" s="10">
        <f>E523+C523</f>
        <v>20700</v>
      </c>
      <c r="G523" s="450" t="s">
        <v>7168</v>
      </c>
      <c r="H523" s="627">
        <v>45505</v>
      </c>
      <c r="I523" s="7" t="s">
        <v>7940</v>
      </c>
      <c r="K523" s="590"/>
    </row>
    <row r="524" spans="1:11" s="7" customFormat="1" ht="15" customHeight="1" x14ac:dyDescent="0.25">
      <c r="A524" s="489">
        <v>1056</v>
      </c>
      <c r="B524" s="751" t="s">
        <v>64</v>
      </c>
      <c r="C524" s="410">
        <v>209750</v>
      </c>
      <c r="D524" s="25">
        <v>0.15</v>
      </c>
      <c r="E524" s="10">
        <f>D524*C524</f>
        <v>31462.5</v>
      </c>
      <c r="F524" s="10">
        <f>E524+C524</f>
        <v>241212.5</v>
      </c>
      <c r="G524" s="450" t="s">
        <v>7168</v>
      </c>
      <c r="H524" s="627">
        <v>45505</v>
      </c>
      <c r="I524" s="7" t="s">
        <v>8128</v>
      </c>
      <c r="J524" s="7" t="s">
        <v>8372</v>
      </c>
      <c r="K524" s="632">
        <v>739692</v>
      </c>
    </row>
    <row r="525" spans="1:11" s="7" customFormat="1" ht="15.75" x14ac:dyDescent="0.25">
      <c r="A525" s="489"/>
      <c r="B525" s="751" t="s">
        <v>8094</v>
      </c>
      <c r="C525" s="410">
        <v>275000</v>
      </c>
      <c r="D525" s="25">
        <v>0.15</v>
      </c>
      <c r="E525" s="10">
        <f>D525*C525</f>
        <v>41250</v>
      </c>
      <c r="F525" s="10">
        <f>E525+C525</f>
        <v>316250</v>
      </c>
      <c r="G525" s="450" t="s">
        <v>7168</v>
      </c>
      <c r="H525" s="31"/>
      <c r="J525" s="615">
        <v>0.18</v>
      </c>
      <c r="K525" s="632">
        <f>K524*18%</f>
        <v>133144.56</v>
      </c>
    </row>
    <row r="526" spans="1:11" s="7" customFormat="1" ht="15" customHeight="1" x14ac:dyDescent="0.25">
      <c r="A526" s="489"/>
      <c r="B526" s="673" t="s">
        <v>8094</v>
      </c>
      <c r="C526" s="410">
        <v>275000</v>
      </c>
      <c r="D526" s="25">
        <v>0.15</v>
      </c>
      <c r="E526" s="10">
        <f>D526*C526</f>
        <v>41250</v>
      </c>
      <c r="F526" s="10">
        <f>E526+C526</f>
        <v>316250</v>
      </c>
      <c r="G526" s="450" t="s">
        <v>7168</v>
      </c>
      <c r="H526" s="627">
        <v>45505</v>
      </c>
      <c r="I526" s="7" t="s">
        <v>8095</v>
      </c>
      <c r="K526" s="590">
        <f>K525+K524</f>
        <v>872836.56</v>
      </c>
    </row>
    <row r="527" spans="1:11" s="7" customFormat="1" ht="15.75" x14ac:dyDescent="0.25">
      <c r="A527" s="696"/>
      <c r="B527" s="673" t="s">
        <v>7637</v>
      </c>
      <c r="C527" s="674">
        <v>1960000</v>
      </c>
      <c r="D527" s="675">
        <v>0.15</v>
      </c>
      <c r="E527" s="674">
        <f t="shared" ref="E527" si="84">D527*C527</f>
        <v>294000</v>
      </c>
      <c r="F527" s="674">
        <f t="shared" ref="F527" si="85">E527+C527</f>
        <v>2254000</v>
      </c>
      <c r="G527" s="450" t="s">
        <v>7168</v>
      </c>
      <c r="H527" s="627">
        <v>45505</v>
      </c>
      <c r="I527" s="7" t="s">
        <v>8261</v>
      </c>
      <c r="K527" s="590"/>
    </row>
    <row r="528" spans="1:11" s="7" customFormat="1" ht="15.75" x14ac:dyDescent="0.25">
      <c r="A528" s="31"/>
      <c r="G528" s="31"/>
      <c r="H528" s="31"/>
    </row>
    <row r="529" spans="1:11" s="7" customFormat="1" ht="23.25" x14ac:dyDescent="0.25">
      <c r="A529" s="802" t="s">
        <v>8277</v>
      </c>
      <c r="B529" s="803"/>
      <c r="C529" s="803"/>
      <c r="D529" s="803"/>
      <c r="E529" s="803"/>
      <c r="F529" s="803"/>
      <c r="G529" s="803"/>
      <c r="H529" s="804"/>
    </row>
    <row r="530" spans="1:11" s="7" customFormat="1" ht="15.75" x14ac:dyDescent="0.25">
      <c r="A530" s="645"/>
      <c r="B530" s="646"/>
      <c r="C530" s="647">
        <f>SUM(C525:C527)</f>
        <v>2510000</v>
      </c>
      <c r="D530" s="648"/>
      <c r="E530" s="657" t="s">
        <v>7620</v>
      </c>
      <c r="F530" s="657"/>
      <c r="G530" s="650"/>
      <c r="H530" s="651"/>
      <c r="K530" s="632"/>
    </row>
    <row r="531" spans="1:11" s="7" customFormat="1" ht="15.75" x14ac:dyDescent="0.25">
      <c r="A531" s="645"/>
      <c r="B531" s="658" t="s">
        <v>7754</v>
      </c>
      <c r="C531" s="647">
        <f>C530*60%</f>
        <v>1506000</v>
      </c>
      <c r="D531" s="648"/>
      <c r="E531" s="647"/>
      <c r="F531" s="647"/>
      <c r="G531" s="650" t="s">
        <v>7663</v>
      </c>
      <c r="H531" s="659">
        <f>SUM(E523:E527)</f>
        <v>410662.5</v>
      </c>
      <c r="K531" s="632"/>
    </row>
    <row r="532" spans="1:11" s="7" customFormat="1" ht="15.75" x14ac:dyDescent="0.25">
      <c r="A532" s="645"/>
      <c r="B532" s="658" t="s">
        <v>7753</v>
      </c>
      <c r="C532" s="647">
        <f>C530*40%</f>
        <v>1004000</v>
      </c>
      <c r="D532" s="648"/>
      <c r="E532" s="660"/>
      <c r="F532" s="660">
        <f>K530</f>
        <v>0</v>
      </c>
      <c r="G532" s="661">
        <v>0.8</v>
      </c>
      <c r="H532" s="662">
        <f>H531*80%</f>
        <v>328530</v>
      </c>
      <c r="K532" s="590"/>
    </row>
    <row r="533" spans="1:11" s="7" customFormat="1" ht="15.75" x14ac:dyDescent="0.25">
      <c r="A533" s="645"/>
      <c r="B533" s="658"/>
      <c r="C533" s="647"/>
      <c r="D533" s="648"/>
      <c r="E533" s="663">
        <v>0.15</v>
      </c>
      <c r="F533" s="660">
        <f>F532*15%</f>
        <v>0</v>
      </c>
      <c r="G533" s="650"/>
      <c r="H533" s="651"/>
      <c r="I533" s="633"/>
      <c r="K533" s="632"/>
    </row>
    <row r="534" spans="1:11" s="7" customFormat="1" ht="15.75" x14ac:dyDescent="0.25">
      <c r="A534" s="645"/>
      <c r="B534" s="658" t="s">
        <v>7665</v>
      </c>
      <c r="C534" s="647">
        <f>C531</f>
        <v>1506000</v>
      </c>
      <c r="D534" s="648"/>
      <c r="E534" s="660"/>
      <c r="F534" s="660"/>
      <c r="G534" s="650" t="s">
        <v>7881</v>
      </c>
      <c r="H534" s="659">
        <f>F533</f>
        <v>0</v>
      </c>
      <c r="J534" s="805"/>
      <c r="K534" s="805"/>
    </row>
    <row r="535" spans="1:11" s="7" customFormat="1" ht="15.75" x14ac:dyDescent="0.25">
      <c r="A535" s="645"/>
      <c r="B535" s="658" t="s">
        <v>7623</v>
      </c>
      <c r="C535" s="647">
        <f>C534</f>
        <v>1506000</v>
      </c>
      <c r="D535" s="648"/>
      <c r="E535" s="663"/>
      <c r="F535" s="660"/>
      <c r="G535" s="650" t="s">
        <v>7882</v>
      </c>
      <c r="H535" s="659">
        <f>H532-H534</f>
        <v>328530</v>
      </c>
      <c r="K535" s="9"/>
    </row>
    <row r="536" spans="1:11" s="7" customFormat="1" ht="15.75" x14ac:dyDescent="0.25">
      <c r="A536" s="645"/>
      <c r="B536" s="664">
        <v>0.22</v>
      </c>
      <c r="C536" s="647">
        <f>C535*22%</f>
        <v>331320</v>
      </c>
      <c r="D536" s="648"/>
      <c r="E536" s="663"/>
      <c r="F536" s="660"/>
      <c r="G536" s="650"/>
      <c r="H536" s="651"/>
      <c r="K536" s="632"/>
    </row>
    <row r="537" spans="1:11" s="7" customFormat="1" ht="16.5" thickBot="1" x14ac:dyDescent="0.3">
      <c r="A537" s="618"/>
      <c r="B537" s="698"/>
      <c r="C537" s="698"/>
      <c r="D537" s="698"/>
      <c r="E537" s="698"/>
      <c r="F537" s="698"/>
      <c r="G537" s="699"/>
      <c r="H537" s="700"/>
      <c r="K537" s="590"/>
    </row>
    <row r="538" spans="1:11" s="7" customFormat="1" ht="15.75" x14ac:dyDescent="0.25">
      <c r="A538" s="31"/>
      <c r="G538" s="31"/>
      <c r="H538" s="31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31"/>
      <c r="G540" s="31"/>
      <c r="H540" s="31"/>
    </row>
    <row r="541" spans="1:11" s="7" customFormat="1" ht="15.75" x14ac:dyDescent="0.25">
      <c r="A541" s="31"/>
      <c r="G541" s="31"/>
      <c r="H541" s="31"/>
    </row>
    <row r="542" spans="1:11" s="7" customFormat="1" ht="15.75" x14ac:dyDescent="0.25">
      <c r="A542" s="31"/>
      <c r="G542" s="31"/>
      <c r="H542" s="31"/>
    </row>
    <row r="543" spans="1:11" s="7" customFormat="1" ht="15.75" x14ac:dyDescent="0.25">
      <c r="A543" s="31"/>
      <c r="G543" s="31"/>
      <c r="H543" s="31"/>
    </row>
    <row r="544" spans="1:11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</sheetData>
  <autoFilter ref="A1:J269" xr:uid="{00000000-0001-0000-0400-000000000000}"/>
  <mergeCells count="46">
    <mergeCell ref="A519:G519"/>
    <mergeCell ref="A529:H529"/>
    <mergeCell ref="J534:K534"/>
    <mergeCell ref="A500:G500"/>
    <mergeCell ref="A509:H509"/>
    <mergeCell ref="J514:K514"/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90:H490"/>
    <mergeCell ref="J495:K495"/>
    <mergeCell ref="A462:G462"/>
    <mergeCell ref="J464:K464"/>
    <mergeCell ref="A472:H472"/>
    <mergeCell ref="J477:K477"/>
    <mergeCell ref="A482:G482"/>
  </mergeCells>
  <conditionalFormatting sqref="G1:G324 G326 G328:G352 G354:G370 G372:G383 G386:G388 G392:G398 G400:G409 G411:G423 G425:G439 G441:G450 G452:G461 G463:G471 G473:G481 G483:G489 G491:G499 G501:G508 G510:G518 G520:G528 G530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28" workbookViewId="0">
      <selection activeCell="E14" sqref="E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1" t="s">
        <v>6983</v>
      </c>
      <c r="B1" s="832"/>
      <c r="C1" s="832"/>
      <c r="D1" s="832"/>
      <c r="E1" s="833"/>
      <c r="G1" s="837" t="s">
        <v>6984</v>
      </c>
      <c r="H1" s="837"/>
      <c r="I1" s="837"/>
      <c r="J1" s="837"/>
      <c r="K1" s="324"/>
      <c r="L1" s="816" t="s">
        <v>7290</v>
      </c>
      <c r="M1" s="816"/>
      <c r="N1" s="816"/>
      <c r="O1" s="816"/>
      <c r="P1" s="816"/>
      <c r="R1" s="816" t="s">
        <v>6986</v>
      </c>
      <c r="S1" s="816"/>
      <c r="T1" s="816"/>
      <c r="U1" s="816"/>
    </row>
    <row r="2" spans="1:28" ht="28.15" customHeight="1" x14ac:dyDescent="0.25">
      <c r="A2" s="834"/>
      <c r="B2" s="835"/>
      <c r="C2" s="835"/>
      <c r="D2" s="835"/>
      <c r="E2" s="836"/>
      <c r="G2" s="837"/>
      <c r="H2" s="837"/>
      <c r="I2" s="837"/>
      <c r="J2" s="837"/>
      <c r="K2" s="324"/>
      <c r="L2" s="816"/>
      <c r="M2" s="816"/>
      <c r="N2" s="816"/>
      <c r="O2" s="816"/>
      <c r="P2" s="816"/>
      <c r="R2" s="816"/>
      <c r="S2" s="816"/>
      <c r="T2" s="816"/>
      <c r="U2" s="816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31" t="s">
        <v>6983</v>
      </c>
      <c r="B36" s="832"/>
      <c r="C36" s="832"/>
      <c r="D36" s="832"/>
      <c r="E36" s="833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4"/>
      <c r="B37" s="835"/>
      <c r="C37" s="835"/>
      <c r="D37" s="835"/>
      <c r="E37" s="836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6" t="s">
        <v>6986</v>
      </c>
      <c r="S38" s="816"/>
      <c r="T38" s="816"/>
      <c r="U38" s="816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6"/>
      <c r="S39" s="816"/>
      <c r="T39" s="816"/>
      <c r="U39" s="816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6" t="s">
        <v>7022</v>
      </c>
      <c r="H44" s="816"/>
      <c r="I44" s="816"/>
      <c r="J44" s="816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6"/>
      <c r="H45" s="816"/>
      <c r="I45" s="816"/>
      <c r="J45" s="816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6" t="s">
        <v>6985</v>
      </c>
      <c r="M50" s="816"/>
      <c r="N50" s="816"/>
      <c r="O50" s="816"/>
      <c r="P50" s="816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7" t="s">
        <v>7031</v>
      </c>
      <c r="H51" s="817"/>
      <c r="I51" s="817"/>
      <c r="J51" s="407">
        <f>J49+I48</f>
        <v>73164</v>
      </c>
      <c r="K51" s="406"/>
      <c r="L51" s="816"/>
      <c r="M51" s="816"/>
      <c r="N51" s="816"/>
      <c r="O51" s="816"/>
      <c r="P51" s="816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31" t="s">
        <v>7009</v>
      </c>
      <c r="B53" s="832"/>
      <c r="C53" s="832"/>
      <c r="D53" s="832"/>
      <c r="E53" s="833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4"/>
      <c r="B54" s="835"/>
      <c r="C54" s="835"/>
      <c r="D54" s="835"/>
      <c r="E54" s="836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30" t="s">
        <v>6985</v>
      </c>
      <c r="M66" s="830"/>
      <c r="N66" s="830"/>
      <c r="O66" s="830"/>
      <c r="P66" s="830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6"/>
      <c r="M67" s="816"/>
      <c r="N67" s="816"/>
      <c r="O67" s="816"/>
      <c r="P67" s="816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8" t="s">
        <v>7018</v>
      </c>
      <c r="B69" s="819"/>
      <c r="C69" s="819"/>
      <c r="D69" s="819"/>
      <c r="E69" s="820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1"/>
      <c r="B70" s="822"/>
      <c r="C70" s="822"/>
      <c r="D70" s="822"/>
      <c r="E70" s="823"/>
      <c r="L70" s="334">
        <v>43922</v>
      </c>
      <c r="M70" s="335">
        <v>61900</v>
      </c>
      <c r="N70" s="336" t="s">
        <v>214</v>
      </c>
      <c r="O70" s="336"/>
      <c r="P70" s="349"/>
      <c r="R70" s="816" t="s">
        <v>6986</v>
      </c>
      <c r="S70" s="816"/>
      <c r="T70" s="816"/>
      <c r="U70" s="816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6"/>
      <c r="S71" s="816"/>
      <c r="T71" s="816"/>
      <c r="U71" s="816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4">
        <v>30000</v>
      </c>
      <c r="U74" s="827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5"/>
      <c r="U75" s="828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6"/>
      <c r="U76" s="829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6" t="s">
        <v>7022</v>
      </c>
      <c r="M109" s="816"/>
      <c r="N109" s="816"/>
      <c r="O109" s="816"/>
      <c r="P109" s="816"/>
    </row>
    <row r="110" spans="3:16" x14ac:dyDescent="0.25">
      <c r="L110" s="816"/>
      <c r="M110" s="816"/>
      <c r="N110" s="816"/>
      <c r="O110" s="816"/>
      <c r="P110" s="816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7" t="s">
        <v>7031</v>
      </c>
      <c r="M116" s="817"/>
      <c r="N116" s="81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2024-11-14T13:22:51Z</dcterms:modified>
</cp:coreProperties>
</file>