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I:\Documents\IK\Engro\Engro Office Renovation Phase-II THF\MEP\Vendors\Pioneer\After Discussion\"/>
    </mc:Choice>
  </mc:AlternateContent>
  <bookViews>
    <workbookView xWindow="-120" yWindow="-120" windowWidth="29040" windowHeight="15840" activeTab="2"/>
  </bookViews>
  <sheets>
    <sheet name="3F " sheetId="1" r:id="rId1"/>
    <sheet name="7-F" sheetId="2" r:id="rId2"/>
    <sheet name="8F" sheetId="4" r:id="rId3"/>
  </sheets>
  <definedNames>
    <definedName name="_xlnm.Print_Area" localSheetId="0">'3F '!$A$1:$N$39</definedName>
    <definedName name="_xlnm.Print_Area" localSheetId="1">'7-F'!$A$1:$O$39</definedName>
    <definedName name="_xlnm.Print_Area" localSheetId="2">'8F'!$A$1:$L$39</definedName>
    <definedName name="_xlnm.Print_Titles" localSheetId="0">'3F '!$2:$4</definedName>
    <definedName name="_xlnm.Print_Titles" localSheetId="1">'7-F'!$2:$4</definedName>
    <definedName name="_xlnm.Print_Titles" localSheetId="2">'8F'!$2:$4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10" i="1" l="1"/>
  <c r="Q9" i="1"/>
  <c r="Q8" i="1"/>
  <c r="Q7" i="1"/>
  <c r="J36" i="4" l="1"/>
  <c r="J32" i="4"/>
  <c r="J31" i="4"/>
  <c r="J28" i="4"/>
  <c r="J21" i="4"/>
  <c r="J20" i="4"/>
  <c r="J16" i="4"/>
  <c r="I34" i="4"/>
  <c r="J34" i="4" s="1"/>
  <c r="I32" i="4"/>
  <c r="I31" i="4"/>
  <c r="I30" i="4"/>
  <c r="J30" i="4" s="1"/>
  <c r="I29" i="4"/>
  <c r="J29" i="4" s="1"/>
  <c r="I28" i="4"/>
  <c r="I26" i="4"/>
  <c r="I23" i="4"/>
  <c r="J23" i="4" s="1"/>
  <c r="I22" i="4"/>
  <c r="J22" i="4" s="1"/>
  <c r="I21" i="4"/>
  <c r="I20" i="4"/>
  <c r="I18" i="4"/>
  <c r="J18" i="4" s="1"/>
  <c r="I17" i="4"/>
  <c r="J17" i="4" s="1"/>
  <c r="I16" i="4"/>
  <c r="G34" i="4"/>
  <c r="G31" i="4"/>
  <c r="G30" i="4"/>
  <c r="G29" i="4"/>
  <c r="G28" i="4"/>
  <c r="G26" i="4"/>
  <c r="J26" i="4" s="1"/>
  <c r="J37" i="4" s="1"/>
  <c r="G23" i="4"/>
  <c r="G22" i="4"/>
  <c r="G21" i="4"/>
  <c r="G20" i="4"/>
  <c r="G18" i="4"/>
  <c r="G17" i="4"/>
  <c r="G16" i="4"/>
  <c r="O31" i="2"/>
  <c r="O27" i="2"/>
  <c r="O21" i="2"/>
  <c r="O15" i="2"/>
  <c r="N34" i="2"/>
  <c r="O34" i="2" s="1"/>
  <c r="O37" i="2" s="1"/>
  <c r="N31" i="2"/>
  <c r="N30" i="2"/>
  <c r="O30" i="2" s="1"/>
  <c r="N29" i="2"/>
  <c r="N28" i="2"/>
  <c r="O28" i="2" s="1"/>
  <c r="N27" i="2"/>
  <c r="N25" i="2"/>
  <c r="O25" i="2" s="1"/>
  <c r="N23" i="2"/>
  <c r="N22" i="2"/>
  <c r="O22" i="2" s="1"/>
  <c r="N21" i="2"/>
  <c r="N20" i="2"/>
  <c r="O20" i="2" s="1"/>
  <c r="N17" i="2"/>
  <c r="N16" i="2"/>
  <c r="O16" i="2" s="1"/>
  <c r="N15" i="2"/>
  <c r="L34" i="2"/>
  <c r="L31" i="2"/>
  <c r="L30" i="2"/>
  <c r="L29" i="2"/>
  <c r="O29" i="2" s="1"/>
  <c r="L28" i="2"/>
  <c r="L27" i="2"/>
  <c r="L25" i="2"/>
  <c r="L23" i="2"/>
  <c r="O23" i="2" s="1"/>
  <c r="L22" i="2"/>
  <c r="L21" i="2"/>
  <c r="L20" i="2"/>
  <c r="L17" i="2"/>
  <c r="O17" i="2" s="1"/>
  <c r="L16" i="2"/>
  <c r="L15" i="2"/>
  <c r="M36" i="1"/>
  <c r="N36" i="1" s="1"/>
  <c r="M34" i="1"/>
  <c r="N34" i="1" s="1"/>
  <c r="N37" i="1" s="1"/>
  <c r="M31" i="1"/>
  <c r="M30" i="1"/>
  <c r="N30" i="1" s="1"/>
  <c r="M29" i="1"/>
  <c r="N29" i="1" s="1"/>
  <c r="M28" i="1"/>
  <c r="N28" i="1" s="1"/>
  <c r="M27" i="1"/>
  <c r="M24" i="1"/>
  <c r="N24" i="1" s="1"/>
  <c r="M23" i="1"/>
  <c r="N23" i="1" s="1"/>
  <c r="M22" i="1"/>
  <c r="N22" i="1" s="1"/>
  <c r="M21" i="1"/>
  <c r="M18" i="1"/>
  <c r="N18" i="1" s="1"/>
  <c r="M17" i="1"/>
  <c r="N17" i="1" s="1"/>
  <c r="M16" i="1"/>
  <c r="N16" i="1" s="1"/>
  <c r="M15" i="1"/>
  <c r="K36" i="1"/>
  <c r="K34" i="1"/>
  <c r="K31" i="1"/>
  <c r="N31" i="1" s="1"/>
  <c r="K30" i="1"/>
  <c r="K29" i="1"/>
  <c r="K28" i="1"/>
  <c r="K27" i="1"/>
  <c r="N27" i="1" s="1"/>
  <c r="K24" i="1"/>
  <c r="K23" i="1"/>
  <c r="K22" i="1"/>
  <c r="K21" i="1"/>
  <c r="N21" i="1" s="1"/>
  <c r="N32" i="1" s="1"/>
  <c r="K18" i="1"/>
  <c r="K17" i="1"/>
  <c r="K16" i="1"/>
  <c r="K15" i="1"/>
  <c r="N15" i="1" s="1"/>
  <c r="H17" i="2"/>
  <c r="G17" i="2"/>
  <c r="G18" i="1"/>
  <c r="E26" i="4"/>
  <c r="E23" i="4"/>
  <c r="E22" i="4"/>
  <c r="E21" i="4"/>
  <c r="E20" i="4"/>
  <c r="E17" i="4"/>
  <c r="E16" i="4"/>
  <c r="D15" i="4"/>
  <c r="I15" i="4" s="1"/>
  <c r="E15" i="4"/>
  <c r="D13" i="4"/>
  <c r="I13" i="4" s="1"/>
  <c r="D12" i="4"/>
  <c r="G12" i="4" s="1"/>
  <c r="D11" i="4"/>
  <c r="I11" i="4" s="1"/>
  <c r="D10" i="4"/>
  <c r="I10" i="4" s="1"/>
  <c r="D9" i="4"/>
  <c r="I9" i="4" s="1"/>
  <c r="D8" i="4"/>
  <c r="G8" i="4" s="1"/>
  <c r="D7" i="4"/>
  <c r="I7" i="4" s="1"/>
  <c r="H25" i="2"/>
  <c r="H23" i="2"/>
  <c r="H22" i="2"/>
  <c r="H21" i="2"/>
  <c r="H20" i="2"/>
  <c r="H16" i="2"/>
  <c r="H15" i="2"/>
  <c r="E13" i="2"/>
  <c r="D13" i="2"/>
  <c r="N13" i="2" s="1"/>
  <c r="D12" i="2"/>
  <c r="N12" i="2" s="1"/>
  <c r="E11" i="2"/>
  <c r="D11" i="2"/>
  <c r="L11" i="2" s="1"/>
  <c r="E10" i="2"/>
  <c r="D10" i="2"/>
  <c r="N10" i="2" s="1"/>
  <c r="D9" i="2"/>
  <c r="N9" i="2" s="1"/>
  <c r="D8" i="2"/>
  <c r="N8" i="2" s="1"/>
  <c r="D7" i="2"/>
  <c r="L7" i="2" s="1"/>
  <c r="G24" i="1"/>
  <c r="G23" i="1"/>
  <c r="G22" i="1"/>
  <c r="G21" i="1"/>
  <c r="G17" i="1"/>
  <c r="G16" i="1"/>
  <c r="G15" i="1"/>
  <c r="D13" i="1"/>
  <c r="K13" i="1" s="1"/>
  <c r="D12" i="1"/>
  <c r="K12" i="1" s="1"/>
  <c r="D11" i="1"/>
  <c r="M11" i="1" s="1"/>
  <c r="D10" i="1"/>
  <c r="M10" i="1" s="1"/>
  <c r="D9" i="1"/>
  <c r="K9" i="1" s="1"/>
  <c r="D8" i="1"/>
  <c r="K8" i="1" s="1"/>
  <c r="D7" i="1"/>
  <c r="M7" i="1" s="1"/>
  <c r="O8" i="2" l="1"/>
  <c r="J7" i="4"/>
  <c r="O9" i="2"/>
  <c r="J15" i="4"/>
  <c r="J9" i="4"/>
  <c r="O32" i="2"/>
  <c r="K10" i="1"/>
  <c r="N10" i="1" s="1"/>
  <c r="M8" i="1"/>
  <c r="N8" i="1" s="1"/>
  <c r="M12" i="1"/>
  <c r="N12" i="1" s="1"/>
  <c r="L8" i="2"/>
  <c r="L12" i="2"/>
  <c r="O12" i="2" s="1"/>
  <c r="N7" i="2"/>
  <c r="O7" i="2" s="1"/>
  <c r="N11" i="2"/>
  <c r="O11" i="2" s="1"/>
  <c r="G9" i="4"/>
  <c r="G13" i="4"/>
  <c r="J13" i="4" s="1"/>
  <c r="I8" i="4"/>
  <c r="J8" i="4" s="1"/>
  <c r="I12" i="4"/>
  <c r="J12" i="4" s="1"/>
  <c r="K7" i="1"/>
  <c r="N7" i="1" s="1"/>
  <c r="K11" i="1"/>
  <c r="N11" i="1" s="1"/>
  <c r="M9" i="1"/>
  <c r="N9" i="1" s="1"/>
  <c r="M13" i="1"/>
  <c r="N13" i="1" s="1"/>
  <c r="L9" i="2"/>
  <c r="L13" i="2"/>
  <c r="O13" i="2" s="1"/>
  <c r="G10" i="4"/>
  <c r="J10" i="4" s="1"/>
  <c r="G15" i="4"/>
  <c r="L10" i="2"/>
  <c r="O10" i="2" s="1"/>
  <c r="G7" i="4"/>
  <c r="G11" i="4"/>
  <c r="J11" i="4" s="1"/>
  <c r="N19" i="1" l="1"/>
  <c r="N39" i="1" s="1"/>
  <c r="O18" i="2"/>
  <c r="O39" i="2" s="1"/>
  <c r="J24" i="4"/>
  <c r="J39" i="4" s="1"/>
  <c r="N41" i="1" l="1"/>
  <c r="P39" i="1"/>
</calcChain>
</file>

<file path=xl/sharedStrings.xml><?xml version="1.0" encoding="utf-8"?>
<sst xmlns="http://schemas.openxmlformats.org/spreadsheetml/2006/main" count="299" uniqueCount="83">
  <si>
    <t>BOQ
No.</t>
  </si>
  <si>
    <t>Specification Reference</t>
  </si>
  <si>
    <t>Description</t>
  </si>
  <si>
    <t>Qty</t>
  </si>
  <si>
    <t>Unit</t>
  </si>
  <si>
    <t>Rate</t>
  </si>
  <si>
    <t>Amount</t>
  </si>
  <si>
    <t>Material
Unit Rate</t>
  </si>
  <si>
    <t>Material  Cost</t>
  </si>
  <si>
    <t>Installation Unit Rate</t>
  </si>
  <si>
    <t>Installation Cost</t>
  </si>
  <si>
    <t>Total Cost</t>
  </si>
  <si>
    <t>Sample Board</t>
  </si>
  <si>
    <t>6 x 4</t>
  </si>
  <si>
    <t>8 x 4</t>
  </si>
  <si>
    <t>9 + 7</t>
  </si>
  <si>
    <t>Fire Fighting</t>
  </si>
  <si>
    <t>OLD</t>
  </si>
  <si>
    <t>21 11 00</t>
  </si>
  <si>
    <t>Supply, install and commission of Mild Steel Schedule 40 pipe including all special fittings and Hangers including the cost of breaking through wall  and roof complete in all respects shown on drawings &amp; specifications.</t>
  </si>
  <si>
    <t>√</t>
  </si>
  <si>
    <t>A</t>
  </si>
  <si>
    <t>4"  Diameter</t>
  </si>
  <si>
    <t>Rft.</t>
  </si>
  <si>
    <t>B</t>
  </si>
  <si>
    <t>3"  Diameter</t>
  </si>
  <si>
    <t>C</t>
  </si>
  <si>
    <t>2.5"  Diameter</t>
  </si>
  <si>
    <t>D</t>
  </si>
  <si>
    <t>2" Diameter</t>
  </si>
  <si>
    <t>E</t>
  </si>
  <si>
    <t>1.5" Diameter</t>
  </si>
  <si>
    <t>F</t>
  </si>
  <si>
    <t>1.25" Diameter</t>
  </si>
  <si>
    <t>G</t>
  </si>
  <si>
    <t>1" Diameter</t>
  </si>
  <si>
    <t>Supply, install and commissioning of  Sprinklers including all accessories complete in all respects as per drawings &amp; specifications.</t>
  </si>
  <si>
    <t>H</t>
  </si>
  <si>
    <t>Concealed Pendent Sprinkler with Paint Finish (Quick Response)</t>
  </si>
  <si>
    <t>I</t>
  </si>
  <si>
    <t>Extended Coverage horizontal Side Wall Chrome Sprinkler</t>
  </si>
  <si>
    <t>Upright Sprinkler Head Quick Response</t>
  </si>
  <si>
    <t>Sub Total (Page 1)</t>
  </si>
  <si>
    <t>21 20 00</t>
  </si>
  <si>
    <t>Supply, install and commission Fire Extinguisher as per drawing &amp; specification.</t>
  </si>
  <si>
    <t>Class-K Type Fire Extinguisher Capacity 6 Litres</t>
  </si>
  <si>
    <t>Fire Blanket</t>
  </si>
  <si>
    <t>CO2 Extinguisher Capacity</t>
  </si>
  <si>
    <t>Dry Powder Extinguisher Capacity</t>
  </si>
  <si>
    <t>Supply, installation, testing &amp; commissioning of FM200 fire supression system with all valves and accessories,control panels,control switches etc:- complete as per drawings &amp; specifications.</t>
  </si>
  <si>
    <t>Miscellaneous</t>
  </si>
  <si>
    <t>01 46 00</t>
  </si>
  <si>
    <t>Supply, Installation &amp; Commissioning of brass tags of  2" dia tags for valves and fixed with chains complete as per drawings &amp; specifications.</t>
  </si>
  <si>
    <t>Job</t>
  </si>
  <si>
    <t>Supply, Installation &amp; Commissioning of hangers and supports for pipes and Equipments including roller type (if required) as per drawings &amp; specifications.</t>
  </si>
  <si>
    <t>07 84 00</t>
  </si>
  <si>
    <t xml:space="preserve">Supply, installation and commision fire stopping aid as per specifications and drawings complete in all respect.  </t>
  </si>
  <si>
    <t>22 11 00</t>
  </si>
  <si>
    <t>Painting of equipment / Hangers, Supports, Pipe etc as per specifications.</t>
  </si>
  <si>
    <t>J</t>
  </si>
  <si>
    <t>21 05 05</t>
  </si>
  <si>
    <t>Testing, adjusting, Balancing &amp; commissioning of Fire Fighting System.</t>
  </si>
  <si>
    <t>Sub Total (Page 2)</t>
  </si>
  <si>
    <t>Drawings</t>
  </si>
  <si>
    <t>21 05 01</t>
  </si>
  <si>
    <t>Shop drawings and As Built Drawings as per specifications.</t>
  </si>
  <si>
    <t>Sundries</t>
  </si>
  <si>
    <t>Supply, installing and commissioning of items not listed in BOQ but required.(Contractors to provide list)</t>
  </si>
  <si>
    <t>I.T Rooms ( Volume=720 ft3)</t>
  </si>
  <si>
    <t>Sub Total (Page 3)</t>
  </si>
  <si>
    <t>GRAND TOTAL FOR FIRE FIGHTING WORKS (LEVEL-07)</t>
  </si>
  <si>
    <t>GRAND TOTAL FOR FIRE FIGHTING WORKS (LEVEL-03)</t>
  </si>
  <si>
    <t>K</t>
  </si>
  <si>
    <t>L</t>
  </si>
  <si>
    <t>M</t>
  </si>
  <si>
    <t>GRAND TOTAL FOR FIRE FIGHTING WORKS (LEVEL-08)</t>
  </si>
  <si>
    <t>SECTION III/C: BILL OF QUANTITIES FOR FIRE FIGHTING WORKS (LEVEL-08)</t>
  </si>
  <si>
    <t>SECTION III/C: BILL OF QUANTITIES FOR FIRE FIGHTING WORKS (LEVEL-03)</t>
  </si>
  <si>
    <t>SECTION III/C: BILL OF QUANTITIES FOR FIRE FIGHTING WORKS (LEVEL-07)</t>
  </si>
  <si>
    <t xml:space="preserve">Corrugated Stainless Steel Flexible Connector 1inch x 3ft (ULFM) </t>
  </si>
  <si>
    <t>Nos.</t>
  </si>
  <si>
    <t>N</t>
  </si>
  <si>
    <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</si>
</sst>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_-* #,##0.00_-;\-* #,##0.00_-;_-* &quot;-&quot;??_-;_-@_-"/>
    <numFmt numFmtId="165" formatCode="_-* #,##0.00_-;_-* #,##0.00\-;_-* &quot;-&quot;??_-;_-@_-"/>
    <numFmt numFmtId="166" formatCode="_-* #,##0_-;\-* #,##0_-;_-* &quot;-&quot;??_-;_-@_-"/>
    <numFmt numFmtId="167" formatCode="_(* #,##0.0_);_(* \(#,##0.0\);_(* &quot;-&quot;?_);_(@_)"/>
  </numFmts>
  <fonts count="20" x14ac:knownFonts="1">
    <font>
      <sz val="11"/>
      <color theme="1"/>
      <name val="Calibri"/>
      <family val="2"/>
      <scheme val="minor"/>
    </font>
    <font>
      <sz val="11"/>
      <color theme="1"/>
      <name val="Calibri"/>
      <family val="2"/>
      <scheme val="minor"/>
    </font>
    <font>
      <b/>
      <sz val="16"/>
      <color theme="0"/>
      <name val="Calibri"/>
      <family val="2"/>
      <scheme val="minor"/>
    </font>
    <font>
      <b/>
      <sz val="14"/>
      <color theme="0"/>
      <name val="Calibri"/>
      <family val="2"/>
      <scheme val="minor"/>
    </font>
    <font>
      <sz val="10"/>
      <name val="Calibri"/>
      <family val="2"/>
      <scheme val="minor"/>
    </font>
    <font>
      <b/>
      <sz val="10"/>
      <name val="Calibri"/>
      <family val="2"/>
      <scheme val="minor"/>
    </font>
    <font>
      <b/>
      <sz val="11"/>
      <name val="Calibri"/>
      <family val="2"/>
      <scheme val="minor"/>
    </font>
    <font>
      <sz val="11"/>
      <name val="Calibri"/>
      <family val="2"/>
      <scheme val="minor"/>
    </font>
    <font>
      <sz val="10"/>
      <color theme="1"/>
      <name val="Calibri"/>
      <family val="2"/>
      <scheme val="minor"/>
    </font>
    <font>
      <b/>
      <u/>
      <sz val="10"/>
      <color theme="1"/>
      <name val="Calibri"/>
      <family val="2"/>
      <scheme val="minor"/>
    </font>
    <font>
      <b/>
      <sz val="10"/>
      <color theme="1"/>
      <name val="Calibri"/>
      <family val="2"/>
      <scheme val="minor"/>
    </font>
    <font>
      <sz val="10"/>
      <color theme="1"/>
      <name val="Calibri"/>
      <family val="2"/>
    </font>
    <font>
      <sz val="10"/>
      <name val="Century Gothic"/>
      <family val="2"/>
    </font>
    <font>
      <b/>
      <sz val="12"/>
      <name val="Calibri"/>
      <family val="2"/>
      <scheme val="minor"/>
    </font>
    <font>
      <b/>
      <sz val="12"/>
      <color theme="1"/>
      <name val="Calibri"/>
      <family val="2"/>
      <scheme val="minor"/>
    </font>
    <font>
      <sz val="10"/>
      <name val="Arial"/>
      <family val="2"/>
    </font>
    <font>
      <sz val="9"/>
      <color theme="1"/>
      <name val="Century Gothic"/>
      <family val="2"/>
    </font>
    <font>
      <b/>
      <sz val="14"/>
      <name val="Calibri"/>
      <family val="2"/>
      <scheme val="minor"/>
    </font>
    <font>
      <b/>
      <sz val="12"/>
      <color rgb="FFFF0000"/>
      <name val="Calibri"/>
      <family val="2"/>
      <scheme val="minor"/>
    </font>
    <font>
      <b/>
      <sz val="11"/>
      <color rgb="FFFF0000"/>
      <name val="Calibri"/>
      <family val="2"/>
      <scheme val="minor"/>
    </font>
  </fonts>
  <fills count="7">
    <fill>
      <patternFill patternType="none"/>
    </fill>
    <fill>
      <patternFill patternType="gray125"/>
    </fill>
    <fill>
      <patternFill patternType="solid">
        <fgColor theme="4"/>
        <bgColor indexed="64"/>
      </patternFill>
    </fill>
    <fill>
      <patternFill patternType="solid">
        <fgColor theme="4" tint="0.79998168889431442"/>
        <bgColor indexed="64"/>
      </patternFill>
    </fill>
    <fill>
      <patternFill patternType="solid">
        <fgColor rgb="FFD3DFEE"/>
        <bgColor indexed="64"/>
      </patternFill>
    </fill>
    <fill>
      <patternFill patternType="solid">
        <fgColor theme="0"/>
        <bgColor indexed="64"/>
      </patternFill>
    </fill>
    <fill>
      <patternFill patternType="solid">
        <fgColor rgb="FF92D050"/>
        <bgColor indexed="64"/>
      </patternFill>
    </fill>
  </fills>
  <borders count="6">
    <border>
      <left/>
      <right/>
      <top/>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
      <left/>
      <right/>
      <top/>
      <bottom style="thin">
        <color theme="4"/>
      </bottom>
      <diagonal/>
    </border>
    <border>
      <left style="thin">
        <color theme="4"/>
      </left>
      <right style="thin">
        <color theme="4"/>
      </right>
      <top style="thin">
        <color theme="4"/>
      </top>
      <bottom style="thin">
        <color theme="4"/>
      </bottom>
      <diagonal/>
    </border>
  </borders>
  <cellStyleXfs count="12">
    <xf numFmtId="0" fontId="0" fillId="0" borderId="0"/>
    <xf numFmtId="9" fontId="1" fillId="0" borderId="0" applyFont="0" applyFill="0" applyBorder="0" applyAlignment="0" applyProtection="0"/>
    <xf numFmtId="0" fontId="12" fillId="0" borderId="0" applyProtection="0">
      <alignment horizontal="justify" vertical="top" wrapText="1"/>
    </xf>
    <xf numFmtId="0" fontId="12" fillId="0" borderId="0" applyProtection="0">
      <alignment horizontal="justify" vertical="top" wrapText="1"/>
    </xf>
    <xf numFmtId="165" fontId="15" fillId="0" borderId="0" applyFont="0" applyFill="0" applyBorder="0" applyAlignment="0" applyProtection="0"/>
    <xf numFmtId="0" fontId="15" fillId="0" borderId="0"/>
    <xf numFmtId="0" fontId="15" fillId="0" borderId="0"/>
    <xf numFmtId="43" fontId="15" fillId="0" borderId="0" applyFont="0" applyFill="0" applyBorder="0" applyAlignment="0" applyProtection="0"/>
    <xf numFmtId="0" fontId="12" fillId="0" borderId="0" applyProtection="0">
      <alignment horizontal="justify" vertical="top" wrapText="1"/>
    </xf>
    <xf numFmtId="0" fontId="1" fillId="0" borderId="0"/>
    <xf numFmtId="0" fontId="1" fillId="0" borderId="0"/>
    <xf numFmtId="164" fontId="1" fillId="0" borderId="0" applyFont="0" applyFill="0" applyBorder="0" applyAlignment="0" applyProtection="0"/>
  </cellStyleXfs>
  <cellXfs count="81">
    <xf numFmtId="0" fontId="0" fillId="0" borderId="0" xfId="0"/>
    <xf numFmtId="0" fontId="2" fillId="2" borderId="1" xfId="0" applyFont="1" applyFill="1" applyBorder="1" applyAlignment="1" applyProtection="1">
      <alignment horizontal="left" vertical="center"/>
      <protection locked="0"/>
    </xf>
    <xf numFmtId="0" fontId="2" fillId="2" borderId="2" xfId="0" applyFont="1" applyFill="1" applyBorder="1" applyAlignment="1" applyProtection="1">
      <alignment horizontal="center" vertical="center"/>
      <protection locked="0"/>
    </xf>
    <xf numFmtId="0" fontId="2" fillId="2" borderId="2" xfId="0" applyFont="1" applyFill="1" applyBorder="1" applyAlignment="1" applyProtection="1">
      <alignment vertical="center"/>
      <protection locked="0"/>
    </xf>
    <xf numFmtId="0" fontId="2" fillId="2" borderId="3" xfId="0" applyFont="1" applyFill="1" applyBorder="1" applyAlignment="1" applyProtection="1">
      <alignment vertical="center"/>
      <protection locked="0"/>
    </xf>
    <xf numFmtId="0" fontId="3" fillId="2" borderId="4" xfId="0" applyFont="1" applyFill="1" applyBorder="1" applyAlignment="1" applyProtection="1">
      <alignment horizontal="left" vertical="center"/>
      <protection hidden="1"/>
    </xf>
    <xf numFmtId="0" fontId="4" fillId="0" borderId="0" xfId="0" applyFont="1" applyAlignment="1" applyProtection="1">
      <alignment horizontal="left" vertical="center" wrapText="1"/>
      <protection locked="0"/>
    </xf>
    <xf numFmtId="0" fontId="5" fillId="3" borderId="5" xfId="0" applyFont="1" applyFill="1" applyBorder="1" applyAlignment="1">
      <alignment horizontal="center" vertical="center" wrapText="1"/>
    </xf>
    <xf numFmtId="0" fontId="4" fillId="0" borderId="0" xfId="0" applyFont="1" applyAlignment="1">
      <alignment horizontal="center" vertical="center" wrapText="1"/>
    </xf>
    <xf numFmtId="0" fontId="6" fillId="3" borderId="5" xfId="0" applyFont="1" applyFill="1" applyBorder="1" applyAlignment="1" applyProtection="1">
      <alignment horizontal="center" vertical="center" wrapText="1"/>
      <protection locked="0"/>
    </xf>
    <xf numFmtId="0" fontId="7" fillId="0" borderId="0" xfId="0" applyFont="1" applyAlignment="1" applyProtection="1">
      <alignment horizontal="center" vertical="center" wrapText="1"/>
      <protection locked="0"/>
    </xf>
    <xf numFmtId="0" fontId="5" fillId="3" borderId="5" xfId="0" applyFont="1" applyFill="1" applyBorder="1" applyAlignment="1" applyProtection="1">
      <alignment horizontal="center" vertical="center" wrapText="1"/>
      <protection locked="0"/>
    </xf>
    <xf numFmtId="0" fontId="4" fillId="0" borderId="0" xfId="0" applyFont="1" applyAlignment="1" applyProtection="1">
      <alignment horizontal="center" vertical="center" wrapText="1"/>
      <protection locked="0"/>
    </xf>
    <xf numFmtId="0" fontId="4" fillId="0" borderId="0" xfId="0" applyFont="1" applyAlignment="1" applyProtection="1">
      <alignment horizontal="center" vertical="center" wrapText="1"/>
      <protection hidden="1"/>
    </xf>
    <xf numFmtId="0" fontId="8" fillId="0" borderId="5" xfId="0" applyFont="1" applyBorder="1" applyAlignment="1">
      <alignment horizontal="center" vertical="center"/>
    </xf>
    <xf numFmtId="0" fontId="9" fillId="0" borderId="5" xfId="0" applyFont="1" applyBorder="1" applyAlignment="1">
      <alignment horizontal="justify" vertical="center"/>
    </xf>
    <xf numFmtId="0" fontId="5" fillId="0" borderId="5" xfId="0" applyFont="1" applyBorder="1" applyAlignment="1">
      <alignment horizontal="center" vertical="center"/>
    </xf>
    <xf numFmtId="0" fontId="10" fillId="0" borderId="5" xfId="0" applyFont="1" applyBorder="1" applyAlignment="1">
      <alignment horizontal="center" vertical="center"/>
    </xf>
    <xf numFmtId="0" fontId="8" fillId="0" borderId="5" xfId="0" applyFont="1" applyBorder="1"/>
    <xf numFmtId="0" fontId="8" fillId="0" borderId="0" xfId="0" applyFont="1"/>
    <xf numFmtId="0" fontId="10" fillId="0" borderId="5" xfId="0" applyFont="1" applyBorder="1" applyAlignment="1">
      <alignment horizontal="justify" vertical="center"/>
    </xf>
    <xf numFmtId="0" fontId="4" fillId="0" borderId="5" xfId="0" applyFont="1" applyBorder="1" applyAlignment="1">
      <alignment horizontal="center" vertical="center"/>
    </xf>
    <xf numFmtId="0" fontId="11" fillId="0" borderId="5" xfId="0" applyFont="1" applyBorder="1" applyAlignment="1">
      <alignment horizontal="center" vertical="center"/>
    </xf>
    <xf numFmtId="0" fontId="8" fillId="0" borderId="5" xfId="0" applyFont="1" applyBorder="1" applyAlignment="1">
      <alignment horizontal="justify" vertical="center"/>
    </xf>
    <xf numFmtId="37" fontId="8" fillId="0" borderId="5" xfId="0" applyNumberFormat="1" applyFont="1" applyBorder="1" applyAlignment="1">
      <alignment horizontal="center" vertical="center"/>
    </xf>
    <xf numFmtId="9" fontId="8" fillId="0" borderId="5" xfId="1" applyFont="1" applyBorder="1" applyAlignment="1">
      <alignment horizontal="center" vertical="center"/>
    </xf>
    <xf numFmtId="37" fontId="4" fillId="0" borderId="5" xfId="0" applyNumberFormat="1" applyFont="1" applyBorder="1" applyAlignment="1">
      <alignment horizontal="center" vertical="center"/>
    </xf>
    <xf numFmtId="0" fontId="4" fillId="0" borderId="5" xfId="0" applyFont="1" applyBorder="1" applyAlignment="1" applyProtection="1">
      <alignment horizontal="center" vertical="center" wrapText="1"/>
      <protection hidden="1"/>
    </xf>
    <xf numFmtId="4" fontId="5" fillId="4" borderId="5" xfId="0" applyNumberFormat="1" applyFont="1" applyFill="1" applyBorder="1" applyAlignment="1" applyProtection="1">
      <alignment horizontal="center" vertical="center" wrapText="1"/>
      <protection hidden="1"/>
    </xf>
    <xf numFmtId="0" fontId="5" fillId="4" borderId="5" xfId="0" applyFont="1" applyFill="1" applyBorder="1" applyAlignment="1" applyProtection="1">
      <alignment horizontal="center" vertical="center" wrapText="1"/>
      <protection hidden="1"/>
    </xf>
    <xf numFmtId="37" fontId="5" fillId="4" borderId="5" xfId="0" applyNumberFormat="1" applyFont="1" applyFill="1" applyBorder="1" applyAlignment="1" applyProtection="1">
      <alignment horizontal="center" vertical="center" wrapText="1"/>
      <protection hidden="1"/>
    </xf>
    <xf numFmtId="0" fontId="5" fillId="0" borderId="0" xfId="0" applyFont="1" applyAlignment="1" applyProtection="1">
      <alignment horizontal="justify" vertical="center" wrapText="1"/>
      <protection hidden="1"/>
    </xf>
    <xf numFmtId="0" fontId="6" fillId="0" borderId="0" xfId="0" applyFont="1" applyAlignment="1" applyProtection="1">
      <alignment horizontal="justify" vertical="center" wrapText="1"/>
      <protection hidden="1"/>
    </xf>
    <xf numFmtId="0" fontId="4" fillId="5" borderId="5" xfId="0" applyFont="1" applyFill="1" applyBorder="1" applyAlignment="1">
      <alignment horizontal="center" vertical="center"/>
    </xf>
    <xf numFmtId="37" fontId="4" fillId="0" borderId="5" xfId="0" applyNumberFormat="1" applyFont="1" applyBorder="1" applyAlignment="1" applyProtection="1">
      <alignment horizontal="center" vertical="center" wrapText="1"/>
      <protection locked="0"/>
    </xf>
    <xf numFmtId="0" fontId="4" fillId="0" borderId="0" xfId="0" applyFont="1" applyAlignment="1" applyProtection="1">
      <alignment horizontal="justify" vertical="center" wrapText="1"/>
      <protection locked="0"/>
    </xf>
    <xf numFmtId="0" fontId="0" fillId="0" borderId="0" xfId="0" applyAlignment="1" applyProtection="1">
      <alignment horizontal="justify" vertical="center" wrapText="1"/>
      <protection locked="0"/>
    </xf>
    <xf numFmtId="0" fontId="10" fillId="0" borderId="5" xfId="2" applyFont="1" applyBorder="1" applyAlignment="1" applyProtection="1">
      <alignment horizontal="justify" vertical="center" wrapText="1"/>
    </xf>
    <xf numFmtId="0" fontId="4" fillId="0" borderId="5" xfId="0" applyFont="1" applyBorder="1" applyAlignment="1">
      <alignment horizontal="center" vertical="center" wrapText="1"/>
    </xf>
    <xf numFmtId="0" fontId="5" fillId="0" borderId="2" xfId="0" applyFont="1" applyBorder="1" applyAlignment="1" applyProtection="1">
      <alignment horizontal="center" vertical="center" wrapText="1"/>
      <protection hidden="1"/>
    </xf>
    <xf numFmtId="37" fontId="5" fillId="0" borderId="2" xfId="0" applyNumberFormat="1" applyFont="1" applyBorder="1" applyAlignment="1" applyProtection="1">
      <alignment horizontal="center" vertical="center" wrapText="1"/>
      <protection hidden="1"/>
    </xf>
    <xf numFmtId="37" fontId="5" fillId="0" borderId="3" xfId="0" applyNumberFormat="1" applyFont="1" applyBorder="1" applyAlignment="1" applyProtection="1">
      <alignment horizontal="center" vertical="center" wrapText="1"/>
      <protection hidden="1"/>
    </xf>
    <xf numFmtId="0" fontId="4" fillId="0" borderId="5" xfId="0" applyFont="1" applyBorder="1" applyAlignment="1" applyProtection="1">
      <alignment horizontal="justify" vertical="top" wrapText="1"/>
      <protection hidden="1"/>
    </xf>
    <xf numFmtId="4" fontId="13" fillId="4" borderId="5" xfId="0" applyNumberFormat="1" applyFont="1" applyFill="1" applyBorder="1" applyAlignment="1" applyProtection="1">
      <alignment horizontal="center" vertical="center" wrapText="1"/>
      <protection hidden="1"/>
    </xf>
    <xf numFmtId="0" fontId="13" fillId="4" borderId="5" xfId="0" applyFont="1" applyFill="1" applyBorder="1" applyAlignment="1" applyProtection="1">
      <alignment horizontal="center" vertical="center" wrapText="1"/>
      <protection hidden="1"/>
    </xf>
    <xf numFmtId="0" fontId="14" fillId="4" borderId="5" xfId="0" applyFont="1" applyFill="1" applyBorder="1" applyAlignment="1">
      <alignment horizontal="center" vertical="center" wrapText="1"/>
    </xf>
    <xf numFmtId="37" fontId="13" fillId="4" borderId="5" xfId="0" applyNumberFormat="1" applyFont="1" applyFill="1" applyBorder="1" applyAlignment="1" applyProtection="1">
      <alignment horizontal="center" vertical="center" wrapText="1"/>
      <protection hidden="1"/>
    </xf>
    <xf numFmtId="0" fontId="13" fillId="0" borderId="0" xfId="0" applyFont="1" applyAlignment="1" applyProtection="1">
      <alignment horizontal="justify" vertical="center" wrapText="1"/>
      <protection hidden="1"/>
    </xf>
    <xf numFmtId="0" fontId="0" fillId="0" borderId="0" xfId="0" applyAlignment="1">
      <alignment horizontal="center" vertical="center"/>
    </xf>
    <xf numFmtId="0" fontId="0" fillId="0" borderId="0" xfId="0" applyAlignment="1">
      <alignment horizontal="justify" vertical="center"/>
    </xf>
    <xf numFmtId="1" fontId="8" fillId="0" borderId="5" xfId="1" applyNumberFormat="1" applyFont="1" applyBorder="1" applyAlignment="1">
      <alignment horizontal="center" vertical="center"/>
    </xf>
    <xf numFmtId="0" fontId="8" fillId="0" borderId="5" xfId="2" applyFont="1" applyBorder="1" applyAlignment="1" applyProtection="1">
      <alignment horizontal="justify" vertical="center" wrapText="1"/>
    </xf>
    <xf numFmtId="0" fontId="16" fillId="6" borderId="5" xfId="0" applyFont="1" applyFill="1" applyBorder="1" applyAlignment="1">
      <alignment horizontal="center" vertical="center"/>
    </xf>
    <xf numFmtId="0" fontId="16" fillId="0" borderId="5" xfId="0" applyFont="1" applyBorder="1" applyAlignment="1">
      <alignment horizontal="justify" vertical="center"/>
    </xf>
    <xf numFmtId="37" fontId="16" fillId="0" borderId="5" xfId="0" applyNumberFormat="1" applyFont="1" applyBorder="1" applyAlignment="1">
      <alignment horizontal="center" vertical="center"/>
    </xf>
    <xf numFmtId="0" fontId="16" fillId="0" borderId="5" xfId="0" applyFont="1" applyBorder="1" applyAlignment="1">
      <alignment horizontal="center" vertical="center"/>
    </xf>
    <xf numFmtId="166" fontId="5" fillId="3" borderId="5" xfId="11" applyNumberFormat="1" applyFont="1" applyFill="1" applyBorder="1" applyAlignment="1">
      <alignment horizontal="center" vertical="center" wrapText="1"/>
    </xf>
    <xf numFmtId="166" fontId="6" fillId="3" borderId="5" xfId="11" applyNumberFormat="1" applyFont="1" applyFill="1" applyBorder="1" applyAlignment="1" applyProtection="1">
      <alignment horizontal="center" vertical="center" wrapText="1"/>
      <protection locked="0"/>
    </xf>
    <xf numFmtId="166" fontId="5" fillId="3" borderId="5" xfId="11" applyNumberFormat="1" applyFont="1" applyFill="1" applyBorder="1" applyAlignment="1" applyProtection="1">
      <alignment horizontal="center" vertical="center" wrapText="1"/>
      <protection locked="0"/>
    </xf>
    <xf numFmtId="166" fontId="8" fillId="0" borderId="5" xfId="11" applyNumberFormat="1" applyFont="1" applyBorder="1" applyAlignment="1">
      <alignment horizontal="center" vertical="center"/>
    </xf>
    <xf numFmtId="166" fontId="4" fillId="0" borderId="5" xfId="11" applyNumberFormat="1" applyFont="1" applyBorder="1" applyAlignment="1" applyProtection="1">
      <alignment horizontal="center" vertical="center" wrapText="1"/>
      <protection hidden="1"/>
    </xf>
    <xf numFmtId="166" fontId="4" fillId="0" borderId="5" xfId="11" applyNumberFormat="1" applyFont="1" applyBorder="1" applyAlignment="1" applyProtection="1">
      <alignment horizontal="center" vertical="center" wrapText="1"/>
      <protection locked="0"/>
    </xf>
    <xf numFmtId="166" fontId="5" fillId="4" borderId="5" xfId="11" applyNumberFormat="1" applyFont="1" applyFill="1" applyBorder="1" applyAlignment="1" applyProtection="1">
      <alignment horizontal="center" vertical="center" wrapText="1"/>
      <protection hidden="1"/>
    </xf>
    <xf numFmtId="166" fontId="0" fillId="0" borderId="0" xfId="11" applyNumberFormat="1" applyFont="1" applyAlignment="1">
      <alignment horizontal="center" vertical="center"/>
    </xf>
    <xf numFmtId="166" fontId="13" fillId="4" borderId="5" xfId="11" applyNumberFormat="1" applyFont="1" applyFill="1" applyBorder="1" applyAlignment="1" applyProtection="1">
      <alignment horizontal="center" vertical="center" wrapText="1"/>
      <protection hidden="1"/>
    </xf>
    <xf numFmtId="166" fontId="5" fillId="3" borderId="3" xfId="11" applyNumberFormat="1" applyFont="1" applyFill="1" applyBorder="1" applyAlignment="1">
      <alignment horizontal="center" vertical="center" wrapText="1"/>
    </xf>
    <xf numFmtId="166" fontId="6" fillId="3" borderId="3" xfId="11" applyNumberFormat="1" applyFont="1" applyFill="1" applyBorder="1" applyAlignment="1" applyProtection="1">
      <alignment horizontal="center" vertical="center" wrapText="1"/>
      <protection locked="0"/>
    </xf>
    <xf numFmtId="166" fontId="5" fillId="4" borderId="3" xfId="11" applyNumberFormat="1" applyFont="1" applyFill="1" applyBorder="1" applyAlignment="1" applyProtection="1">
      <alignment horizontal="center" vertical="center" wrapText="1"/>
      <protection hidden="1"/>
    </xf>
    <xf numFmtId="166" fontId="13" fillId="4" borderId="3" xfId="11" applyNumberFormat="1" applyFont="1" applyFill="1" applyBorder="1" applyAlignment="1" applyProtection="1">
      <alignment horizontal="center" vertical="center" wrapText="1"/>
      <protection hidden="1"/>
    </xf>
    <xf numFmtId="166" fontId="2" fillId="2" borderId="2" xfId="11" applyNumberFormat="1" applyFont="1" applyFill="1" applyBorder="1" applyAlignment="1" applyProtection="1">
      <alignment horizontal="center" vertical="center"/>
      <protection locked="0"/>
    </xf>
    <xf numFmtId="166" fontId="2" fillId="2" borderId="3" xfId="11" applyNumberFormat="1" applyFont="1" applyFill="1" applyBorder="1" applyAlignment="1" applyProtection="1">
      <alignment horizontal="center" vertical="center"/>
      <protection locked="0"/>
    </xf>
    <xf numFmtId="166" fontId="8" fillId="0" borderId="3" xfId="11" applyNumberFormat="1" applyFont="1" applyBorder="1" applyAlignment="1">
      <alignment horizontal="center" vertical="center"/>
    </xf>
    <xf numFmtId="166" fontId="4" fillId="0" borderId="3" xfId="11" applyNumberFormat="1" applyFont="1" applyBorder="1" applyAlignment="1" applyProtection="1">
      <alignment horizontal="center" vertical="center" wrapText="1"/>
      <protection hidden="1"/>
    </xf>
    <xf numFmtId="166" fontId="6" fillId="4" borderId="5" xfId="11" applyNumberFormat="1" applyFont="1" applyFill="1" applyBorder="1" applyAlignment="1" applyProtection="1">
      <alignment horizontal="center" vertical="center" wrapText="1"/>
      <protection hidden="1"/>
    </xf>
    <xf numFmtId="166" fontId="17" fillId="4" borderId="5" xfId="11" applyNumberFormat="1" applyFont="1" applyFill="1" applyBorder="1" applyAlignment="1" applyProtection="1">
      <alignment horizontal="center" vertical="center" wrapText="1"/>
      <protection hidden="1"/>
    </xf>
    <xf numFmtId="166" fontId="18" fillId="0" borderId="0" xfId="0" applyNumberFormat="1" applyFont="1" applyAlignment="1" applyProtection="1">
      <alignment horizontal="justify" vertical="center" wrapText="1"/>
      <protection hidden="1"/>
    </xf>
    <xf numFmtId="166" fontId="19" fillId="0" borderId="0" xfId="11" applyNumberFormat="1" applyFont="1" applyAlignment="1">
      <alignment horizontal="center" vertical="center"/>
    </xf>
    <xf numFmtId="167" fontId="8" fillId="0" borderId="0" xfId="0" applyNumberFormat="1" applyFont="1"/>
    <xf numFmtId="0" fontId="2" fillId="2" borderId="1" xfId="0" applyFont="1" applyFill="1" applyBorder="1" applyAlignment="1" applyProtection="1">
      <alignment horizontal="left" vertical="center"/>
      <protection locked="0"/>
    </xf>
    <xf numFmtId="0" fontId="2" fillId="2" borderId="2" xfId="0" applyFont="1" applyFill="1" applyBorder="1" applyAlignment="1" applyProtection="1">
      <alignment horizontal="left" vertical="center"/>
      <protection locked="0"/>
    </xf>
    <xf numFmtId="0" fontId="2" fillId="2" borderId="3" xfId="0" applyFont="1" applyFill="1" applyBorder="1" applyAlignment="1" applyProtection="1">
      <alignment horizontal="left" vertical="center"/>
      <protection locked="0"/>
    </xf>
  </cellXfs>
  <cellStyles count="12">
    <cellStyle name="Comma" xfId="11" builtinId="3"/>
    <cellStyle name="Comma 2" xfId="4"/>
    <cellStyle name="Comma 2 2 3" xfId="7"/>
    <cellStyle name="Normal" xfId="0" builtinId="0"/>
    <cellStyle name="Normal 126 2" xfId="9"/>
    <cellStyle name="Normal 127 2" xfId="10"/>
    <cellStyle name="Normal 135" xfId="6"/>
    <cellStyle name="Normal 136" xfId="2"/>
    <cellStyle name="Normal 2" xfId="3"/>
    <cellStyle name="Normal 2 3 3" xfId="8"/>
    <cellStyle name="Normal 5" xfId="5"/>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L41"/>
  <sheetViews>
    <sheetView view="pageBreakPreview" topLeftCell="A17" zoomScale="85" zoomScaleNormal="115" zoomScaleSheetLayoutView="85" workbookViewId="0">
      <selection activeCell="N41" sqref="N41"/>
    </sheetView>
  </sheetViews>
  <sheetFormatPr defaultRowHeight="15" x14ac:dyDescent="0.25"/>
  <cols>
    <col min="1" max="1" width="9.140625" style="48"/>
    <col min="2" max="2" width="12.5703125" style="48" customWidth="1"/>
    <col min="3" max="3" width="59.140625" style="49" customWidth="1"/>
    <col min="4" max="4" width="10.42578125" style="48" customWidth="1"/>
    <col min="5" max="6" width="7.5703125" style="48" hidden="1" customWidth="1"/>
    <col min="7" max="7" width="4.85546875" style="48" bestFit="1" customWidth="1"/>
    <col min="8" max="8" width="21.5703125" style="48" hidden="1" customWidth="1"/>
    <col min="9" max="9" width="23.140625" style="48" hidden="1" customWidth="1"/>
    <col min="10" max="14" width="14.5703125" style="63" customWidth="1"/>
    <col min="15" max="15" width="1.42578125" hidden="1" customWidth="1"/>
    <col min="16" max="16" width="12.85546875" bestFit="1" customWidth="1"/>
  </cols>
  <sheetData>
    <row r="1" spans="1:42" s="6" customFormat="1" ht="39.950000000000003" customHeight="1" x14ac:dyDescent="0.25">
      <c r="A1" s="1" t="s">
        <v>77</v>
      </c>
      <c r="B1" s="2"/>
      <c r="C1" s="3"/>
      <c r="D1" s="3"/>
      <c r="E1" s="3"/>
      <c r="F1" s="3"/>
      <c r="G1" s="3"/>
      <c r="H1" s="3"/>
      <c r="I1" s="4"/>
      <c r="J1" s="69"/>
      <c r="K1" s="69"/>
      <c r="L1" s="69"/>
      <c r="M1" s="69"/>
      <c r="N1" s="70"/>
      <c r="O1" s="5"/>
    </row>
    <row r="2" spans="1:42" s="8" customFormat="1" ht="12.6" customHeight="1" x14ac:dyDescent="0.25">
      <c r="A2" s="7">
        <v>1</v>
      </c>
      <c r="B2" s="7">
        <v>2</v>
      </c>
      <c r="C2" s="7">
        <v>3</v>
      </c>
      <c r="D2" s="7">
        <v>4</v>
      </c>
      <c r="E2" s="7"/>
      <c r="F2" s="7"/>
      <c r="G2" s="7">
        <v>5</v>
      </c>
      <c r="H2" s="7">
        <v>6</v>
      </c>
      <c r="I2" s="7">
        <v>7</v>
      </c>
      <c r="J2" s="65">
        <v>6</v>
      </c>
      <c r="K2" s="56">
        <v>7</v>
      </c>
      <c r="L2" s="56">
        <v>8</v>
      </c>
      <c r="M2" s="56">
        <v>9</v>
      </c>
      <c r="N2" s="56">
        <v>10</v>
      </c>
      <c r="O2" s="7"/>
    </row>
    <row r="3" spans="1:42" s="10" customFormat="1" ht="30" customHeight="1" x14ac:dyDescent="0.25">
      <c r="A3" s="9" t="s">
        <v>0</v>
      </c>
      <c r="B3" s="9" t="s">
        <v>1</v>
      </c>
      <c r="C3" s="9" t="s">
        <v>2</v>
      </c>
      <c r="D3" s="9" t="s">
        <v>3</v>
      </c>
      <c r="E3" s="9"/>
      <c r="F3" s="9"/>
      <c r="G3" s="9" t="s">
        <v>4</v>
      </c>
      <c r="H3" s="9" t="s">
        <v>5</v>
      </c>
      <c r="I3" s="9" t="s">
        <v>6</v>
      </c>
      <c r="J3" s="66" t="s">
        <v>7</v>
      </c>
      <c r="K3" s="57" t="s">
        <v>8</v>
      </c>
      <c r="L3" s="57" t="s">
        <v>9</v>
      </c>
      <c r="M3" s="57" t="s">
        <v>10</v>
      </c>
      <c r="N3" s="57" t="s">
        <v>11</v>
      </c>
      <c r="O3" s="9" t="s">
        <v>12</v>
      </c>
    </row>
    <row r="4" spans="1:42" s="12" customFormat="1" ht="12.6" customHeight="1" x14ac:dyDescent="0.25">
      <c r="A4" s="7">
        <v>1</v>
      </c>
      <c r="B4" s="7">
        <v>2</v>
      </c>
      <c r="C4" s="7">
        <v>3</v>
      </c>
      <c r="D4" s="7">
        <v>4</v>
      </c>
      <c r="E4" s="7"/>
      <c r="F4" s="7"/>
      <c r="G4" s="7">
        <v>5</v>
      </c>
      <c r="H4" s="7">
        <v>6</v>
      </c>
      <c r="I4" s="7" t="s">
        <v>13</v>
      </c>
      <c r="J4" s="65">
        <v>6</v>
      </c>
      <c r="K4" s="58" t="s">
        <v>13</v>
      </c>
      <c r="L4" s="58">
        <v>8</v>
      </c>
      <c r="M4" s="58" t="s">
        <v>14</v>
      </c>
      <c r="N4" s="58" t="s">
        <v>15</v>
      </c>
      <c r="O4" s="11"/>
      <c r="AJ4" s="13"/>
      <c r="AK4" s="13"/>
      <c r="AL4" s="13"/>
      <c r="AM4" s="13"/>
      <c r="AN4" s="13"/>
      <c r="AO4" s="13"/>
      <c r="AP4" s="13"/>
    </row>
    <row r="5" spans="1:42" s="19" customFormat="1" ht="24.75" customHeight="1" x14ac:dyDescent="0.2">
      <c r="A5" s="14"/>
      <c r="B5" s="14"/>
      <c r="C5" s="15" t="s">
        <v>16</v>
      </c>
      <c r="D5" s="16"/>
      <c r="E5" s="17" t="s">
        <v>17</v>
      </c>
      <c r="F5" s="14"/>
      <c r="G5" s="14"/>
      <c r="H5" s="14"/>
      <c r="I5" s="14"/>
      <c r="J5" s="71"/>
      <c r="K5" s="59"/>
      <c r="L5" s="59"/>
      <c r="M5" s="59"/>
      <c r="N5" s="59"/>
      <c r="O5" s="18"/>
    </row>
    <row r="6" spans="1:42" s="19" customFormat="1" ht="48" customHeight="1" x14ac:dyDescent="0.2">
      <c r="A6" s="14"/>
      <c r="B6" s="14" t="s">
        <v>18</v>
      </c>
      <c r="C6" s="20" t="s">
        <v>19</v>
      </c>
      <c r="D6" s="21"/>
      <c r="E6" s="14"/>
      <c r="F6" s="14"/>
      <c r="G6" s="14"/>
      <c r="H6" s="14"/>
      <c r="I6" s="14"/>
      <c r="J6" s="71"/>
      <c r="K6" s="59"/>
      <c r="L6" s="59"/>
      <c r="M6" s="59"/>
      <c r="N6" s="59"/>
      <c r="O6" s="22" t="s">
        <v>20</v>
      </c>
    </row>
    <row r="7" spans="1:42" s="19" customFormat="1" ht="20.100000000000001" customHeight="1" x14ac:dyDescent="0.2">
      <c r="A7" s="14" t="s">
        <v>21</v>
      </c>
      <c r="B7" s="14"/>
      <c r="C7" s="23" t="s">
        <v>22</v>
      </c>
      <c r="D7" s="26">
        <f>64*1.15</f>
        <v>73.599999999999994</v>
      </c>
      <c r="E7" s="24">
        <v>8</v>
      </c>
      <c r="F7" s="25">
        <v>0.05</v>
      </c>
      <c r="G7" s="14" t="s">
        <v>23</v>
      </c>
      <c r="H7" s="24"/>
      <c r="I7" s="14"/>
      <c r="J7" s="71">
        <v>4080</v>
      </c>
      <c r="K7" s="59">
        <f>J7*D7</f>
        <v>300288</v>
      </c>
      <c r="L7" s="59">
        <v>600</v>
      </c>
      <c r="M7" s="59">
        <f>L7*D7</f>
        <v>44160</v>
      </c>
      <c r="N7" s="59">
        <f>M7+K7</f>
        <v>344448</v>
      </c>
      <c r="O7" s="18"/>
      <c r="Q7" s="77">
        <f>J7*0.9</f>
        <v>3672</v>
      </c>
    </row>
    <row r="8" spans="1:42" s="19" customFormat="1" ht="20.100000000000001" customHeight="1" x14ac:dyDescent="0.2">
      <c r="A8" s="14" t="s">
        <v>24</v>
      </c>
      <c r="B8" s="14"/>
      <c r="C8" s="23" t="s">
        <v>25</v>
      </c>
      <c r="D8" s="26">
        <f>100*1.15</f>
        <v>114.99999999999999</v>
      </c>
      <c r="E8" s="24">
        <v>169</v>
      </c>
      <c r="F8" s="25">
        <v>0.05</v>
      </c>
      <c r="G8" s="14" t="s">
        <v>23</v>
      </c>
      <c r="H8" s="24"/>
      <c r="I8" s="14"/>
      <c r="J8" s="71">
        <v>2870</v>
      </c>
      <c r="K8" s="59">
        <f t="shared" ref="K8:K13" si="0">J8*D8</f>
        <v>330049.99999999994</v>
      </c>
      <c r="L8" s="59">
        <v>550</v>
      </c>
      <c r="M8" s="59">
        <f t="shared" ref="M8:M13" si="1">L8*D8</f>
        <v>63249.999999999993</v>
      </c>
      <c r="N8" s="59">
        <f t="shared" ref="N8:N13" si="2">M8+K8</f>
        <v>393299.99999999994</v>
      </c>
      <c r="O8" s="18"/>
      <c r="Q8" s="77">
        <f>J8*0.9</f>
        <v>2583</v>
      </c>
    </row>
    <row r="9" spans="1:42" s="19" customFormat="1" ht="20.100000000000001" customHeight="1" x14ac:dyDescent="0.2">
      <c r="A9" s="14" t="s">
        <v>26</v>
      </c>
      <c r="B9" s="14"/>
      <c r="C9" s="23" t="s">
        <v>27</v>
      </c>
      <c r="D9" s="26">
        <f>75*1.15</f>
        <v>86.25</v>
      </c>
      <c r="E9" s="24">
        <v>156</v>
      </c>
      <c r="F9" s="25">
        <v>0.05</v>
      </c>
      <c r="G9" s="14" t="s">
        <v>23</v>
      </c>
      <c r="H9" s="24"/>
      <c r="I9" s="14"/>
      <c r="J9" s="71">
        <v>2200</v>
      </c>
      <c r="K9" s="59">
        <f t="shared" si="0"/>
        <v>189750</v>
      </c>
      <c r="L9" s="59">
        <v>450</v>
      </c>
      <c r="M9" s="59">
        <f t="shared" si="1"/>
        <v>38812.5</v>
      </c>
      <c r="N9" s="59">
        <f t="shared" si="2"/>
        <v>228562.5</v>
      </c>
      <c r="O9" s="18"/>
      <c r="Q9" s="77">
        <f>J9*0.9</f>
        <v>1980</v>
      </c>
    </row>
    <row r="10" spans="1:42" s="19" customFormat="1" ht="20.100000000000001" customHeight="1" x14ac:dyDescent="0.2">
      <c r="A10" s="14" t="s">
        <v>28</v>
      </c>
      <c r="B10" s="14"/>
      <c r="C10" s="23" t="s">
        <v>29</v>
      </c>
      <c r="D10" s="26">
        <f>87*1.15</f>
        <v>100.05</v>
      </c>
      <c r="E10" s="24">
        <v>111</v>
      </c>
      <c r="F10" s="25">
        <v>0.05</v>
      </c>
      <c r="G10" s="14" t="s">
        <v>23</v>
      </c>
      <c r="H10" s="24"/>
      <c r="I10" s="14"/>
      <c r="J10" s="71">
        <v>1480</v>
      </c>
      <c r="K10" s="59">
        <f t="shared" si="0"/>
        <v>148074</v>
      </c>
      <c r="L10" s="59">
        <v>410</v>
      </c>
      <c r="M10" s="59">
        <f t="shared" si="1"/>
        <v>41020.5</v>
      </c>
      <c r="N10" s="59">
        <f t="shared" si="2"/>
        <v>189094.5</v>
      </c>
      <c r="O10" s="18"/>
      <c r="Q10" s="77">
        <f>J10*0.9</f>
        <v>1332</v>
      </c>
    </row>
    <row r="11" spans="1:42" s="19" customFormat="1" ht="20.100000000000001" customHeight="1" x14ac:dyDescent="0.2">
      <c r="A11" s="14" t="s">
        <v>30</v>
      </c>
      <c r="B11" s="14"/>
      <c r="C11" s="23" t="s">
        <v>31</v>
      </c>
      <c r="D11" s="26">
        <f>66*1.15</f>
        <v>75.899999999999991</v>
      </c>
      <c r="E11" s="24">
        <v>78</v>
      </c>
      <c r="F11" s="25">
        <v>0.05</v>
      </c>
      <c r="G11" s="14" t="s">
        <v>23</v>
      </c>
      <c r="H11" s="24"/>
      <c r="I11" s="14"/>
      <c r="J11" s="71">
        <v>1100</v>
      </c>
      <c r="K11" s="59">
        <f t="shared" si="0"/>
        <v>83489.999999999985</v>
      </c>
      <c r="L11" s="59">
        <v>300</v>
      </c>
      <c r="M11" s="59">
        <f t="shared" si="1"/>
        <v>22769.999999999996</v>
      </c>
      <c r="N11" s="59">
        <f t="shared" si="2"/>
        <v>106259.99999999999</v>
      </c>
      <c r="O11" s="18"/>
    </row>
    <row r="12" spans="1:42" s="19" customFormat="1" ht="20.100000000000001" customHeight="1" x14ac:dyDescent="0.2">
      <c r="A12" s="14" t="s">
        <v>32</v>
      </c>
      <c r="B12" s="14"/>
      <c r="C12" s="23" t="s">
        <v>33</v>
      </c>
      <c r="D12" s="26">
        <f>52*1.15</f>
        <v>59.8</v>
      </c>
      <c r="E12" s="24">
        <v>54</v>
      </c>
      <c r="F12" s="25">
        <v>0.05</v>
      </c>
      <c r="G12" s="14" t="s">
        <v>23</v>
      </c>
      <c r="H12" s="24"/>
      <c r="I12" s="14"/>
      <c r="J12" s="71">
        <v>990</v>
      </c>
      <c r="K12" s="59">
        <f t="shared" si="0"/>
        <v>59202</v>
      </c>
      <c r="L12" s="59">
        <v>250</v>
      </c>
      <c r="M12" s="59">
        <f t="shared" si="1"/>
        <v>14950</v>
      </c>
      <c r="N12" s="59">
        <f t="shared" si="2"/>
        <v>74152</v>
      </c>
      <c r="O12" s="18"/>
    </row>
    <row r="13" spans="1:42" s="19" customFormat="1" ht="20.100000000000001" customHeight="1" x14ac:dyDescent="0.2">
      <c r="A13" s="14" t="s">
        <v>34</v>
      </c>
      <c r="B13" s="14"/>
      <c r="C13" s="23" t="s">
        <v>35</v>
      </c>
      <c r="D13" s="26">
        <f>500*1.15</f>
        <v>575</v>
      </c>
      <c r="E13" s="24">
        <v>626</v>
      </c>
      <c r="F13" s="25">
        <v>0.05</v>
      </c>
      <c r="G13" s="14" t="s">
        <v>23</v>
      </c>
      <c r="H13" s="24"/>
      <c r="I13" s="14"/>
      <c r="J13" s="71">
        <v>790</v>
      </c>
      <c r="K13" s="59">
        <f t="shared" si="0"/>
        <v>454250</v>
      </c>
      <c r="L13" s="59">
        <v>210</v>
      </c>
      <c r="M13" s="59">
        <f t="shared" si="1"/>
        <v>120750</v>
      </c>
      <c r="N13" s="59">
        <f t="shared" si="2"/>
        <v>575000</v>
      </c>
      <c r="O13" s="18"/>
    </row>
    <row r="14" spans="1:42" s="19" customFormat="1" ht="33.75" customHeight="1" x14ac:dyDescent="0.2">
      <c r="A14" s="14"/>
      <c r="B14" s="14" t="s">
        <v>18</v>
      </c>
      <c r="C14" s="20" t="s">
        <v>36</v>
      </c>
      <c r="D14" s="26"/>
      <c r="E14" s="24"/>
      <c r="F14" s="24"/>
      <c r="G14" s="14"/>
      <c r="H14" s="24"/>
      <c r="I14" s="14"/>
      <c r="J14" s="71"/>
      <c r="K14" s="59"/>
      <c r="L14" s="59"/>
      <c r="M14" s="59"/>
      <c r="N14" s="59"/>
      <c r="O14" s="18"/>
    </row>
    <row r="15" spans="1:42" s="19" customFormat="1" ht="20.100000000000001" customHeight="1" x14ac:dyDescent="0.2">
      <c r="A15" s="14" t="s">
        <v>37</v>
      </c>
      <c r="B15" s="14"/>
      <c r="C15" s="23" t="s">
        <v>38</v>
      </c>
      <c r="D15" s="26">
        <v>76</v>
      </c>
      <c r="E15" s="24">
        <v>69</v>
      </c>
      <c r="F15" s="24"/>
      <c r="G15" s="27" t="str">
        <f t="shared" ref="G15:G24" si="3">IF(D15&gt;1,"Nos.","No.")</f>
        <v>Nos.</v>
      </c>
      <c r="H15" s="24"/>
      <c r="I15" s="14"/>
      <c r="J15" s="71">
        <v>8800</v>
      </c>
      <c r="K15" s="59">
        <f t="shared" ref="K15:K18" si="4">J15*D15</f>
        <v>668800</v>
      </c>
      <c r="L15" s="59">
        <v>750</v>
      </c>
      <c r="M15" s="59">
        <f t="shared" ref="M15:M18" si="5">L15*D15</f>
        <v>57000</v>
      </c>
      <c r="N15" s="59">
        <f t="shared" ref="N15:N18" si="6">M15+K15</f>
        <v>725800</v>
      </c>
      <c r="O15" s="22" t="s">
        <v>20</v>
      </c>
    </row>
    <row r="16" spans="1:42" s="19" customFormat="1" ht="20.100000000000001" customHeight="1" x14ac:dyDescent="0.2">
      <c r="A16" s="14" t="s">
        <v>39</v>
      </c>
      <c r="B16" s="14"/>
      <c r="C16" s="23" t="s">
        <v>40</v>
      </c>
      <c r="D16" s="26">
        <v>11</v>
      </c>
      <c r="E16" s="24">
        <v>13</v>
      </c>
      <c r="F16" s="24"/>
      <c r="G16" s="27" t="str">
        <f t="shared" si="3"/>
        <v>Nos.</v>
      </c>
      <c r="H16" s="24"/>
      <c r="I16" s="14"/>
      <c r="J16" s="71">
        <v>12500</v>
      </c>
      <c r="K16" s="59">
        <f t="shared" si="4"/>
        <v>137500</v>
      </c>
      <c r="L16" s="59">
        <v>750</v>
      </c>
      <c r="M16" s="59">
        <f t="shared" si="5"/>
        <v>8250</v>
      </c>
      <c r="N16" s="59">
        <f t="shared" si="6"/>
        <v>145750</v>
      </c>
      <c r="O16" s="22" t="s">
        <v>20</v>
      </c>
    </row>
    <row r="17" spans="1:90" s="19" customFormat="1" ht="20.100000000000001" customHeight="1" x14ac:dyDescent="0.2">
      <c r="A17" s="14" t="s">
        <v>59</v>
      </c>
      <c r="B17" s="14"/>
      <c r="C17" s="23" t="s">
        <v>41</v>
      </c>
      <c r="D17" s="26">
        <v>5</v>
      </c>
      <c r="E17" s="24"/>
      <c r="F17" s="24"/>
      <c r="G17" s="27" t="str">
        <f t="shared" si="3"/>
        <v>Nos.</v>
      </c>
      <c r="H17" s="24"/>
      <c r="I17" s="14"/>
      <c r="J17" s="71">
        <v>5500</v>
      </c>
      <c r="K17" s="59">
        <f t="shared" si="4"/>
        <v>27500</v>
      </c>
      <c r="L17" s="59">
        <v>750</v>
      </c>
      <c r="M17" s="59">
        <f t="shared" si="5"/>
        <v>3750</v>
      </c>
      <c r="N17" s="59">
        <f t="shared" si="6"/>
        <v>31250</v>
      </c>
      <c r="O17" s="22"/>
    </row>
    <row r="18" spans="1:90" s="19" customFormat="1" ht="20.100000000000001" customHeight="1" x14ac:dyDescent="0.2">
      <c r="A18" s="14" t="s">
        <v>72</v>
      </c>
      <c r="B18" s="14"/>
      <c r="C18" s="53" t="s">
        <v>79</v>
      </c>
      <c r="D18" s="54">
        <v>76</v>
      </c>
      <c r="E18" s="52" t="s">
        <v>80</v>
      </c>
      <c r="F18" s="18"/>
      <c r="G18" s="27" t="str">
        <f t="shared" si="3"/>
        <v>Nos.</v>
      </c>
      <c r="H18" s="18"/>
      <c r="I18" s="18"/>
      <c r="J18" s="59">
        <v>13000</v>
      </c>
      <c r="K18" s="59">
        <f t="shared" si="4"/>
        <v>988000</v>
      </c>
      <c r="L18" s="59">
        <v>1000</v>
      </c>
      <c r="M18" s="59">
        <f t="shared" si="5"/>
        <v>76000</v>
      </c>
      <c r="N18" s="59">
        <f t="shared" si="6"/>
        <v>1064000</v>
      </c>
    </row>
    <row r="19" spans="1:90" s="32" customFormat="1" ht="30" customHeight="1" x14ac:dyDescent="0.25">
      <c r="A19" s="28"/>
      <c r="B19" s="29"/>
      <c r="C19" s="29" t="s">
        <v>42</v>
      </c>
      <c r="D19" s="30"/>
      <c r="E19" s="30"/>
      <c r="F19" s="30"/>
      <c r="G19" s="30"/>
      <c r="H19" s="30"/>
      <c r="I19" s="30"/>
      <c r="J19" s="67"/>
      <c r="K19" s="62"/>
      <c r="L19" s="62"/>
      <c r="M19" s="62"/>
      <c r="N19" s="73">
        <f>SUM(N6:N18)</f>
        <v>3877617</v>
      </c>
      <c r="O19" s="28"/>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row>
    <row r="20" spans="1:90" s="19" customFormat="1" ht="33.75" customHeight="1" x14ac:dyDescent="0.2">
      <c r="A20" s="14"/>
      <c r="B20" s="14" t="s">
        <v>43</v>
      </c>
      <c r="C20" s="20" t="s">
        <v>44</v>
      </c>
      <c r="D20" s="26"/>
      <c r="E20" s="24"/>
      <c r="F20" s="24"/>
      <c r="G20" s="14"/>
      <c r="H20" s="24"/>
      <c r="I20" s="14"/>
      <c r="J20" s="71"/>
      <c r="K20" s="59"/>
      <c r="L20" s="59"/>
      <c r="M20" s="59"/>
      <c r="N20" s="59"/>
      <c r="O20" s="18"/>
    </row>
    <row r="21" spans="1:90" s="36" customFormat="1" ht="24" customHeight="1" x14ac:dyDescent="0.25">
      <c r="A21" s="21" t="s">
        <v>21</v>
      </c>
      <c r="B21" s="33"/>
      <c r="C21" s="23" t="s">
        <v>45</v>
      </c>
      <c r="D21" s="26">
        <v>1</v>
      </c>
      <c r="E21" s="24">
        <v>1</v>
      </c>
      <c r="F21" s="24"/>
      <c r="G21" s="27" t="str">
        <f t="shared" si="3"/>
        <v>No.</v>
      </c>
      <c r="H21" s="24"/>
      <c r="I21" s="14"/>
      <c r="J21" s="71">
        <v>16500</v>
      </c>
      <c r="K21" s="59">
        <f t="shared" ref="K21:K24" si="7">J21*D21</f>
        <v>16500</v>
      </c>
      <c r="L21" s="61">
        <v>1000</v>
      </c>
      <c r="M21" s="59">
        <f t="shared" ref="M21:M24" si="8">L21*D21</f>
        <v>1000</v>
      </c>
      <c r="N21" s="59">
        <f t="shared" ref="N21:N24" si="9">M21+K21</f>
        <v>17500</v>
      </c>
      <c r="O21" s="22" t="s">
        <v>20</v>
      </c>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c r="BK21" s="35"/>
      <c r="BL21" s="35"/>
      <c r="BM21" s="35"/>
      <c r="BN21" s="35"/>
      <c r="BO21" s="35"/>
      <c r="BP21" s="35"/>
      <c r="BQ21" s="35"/>
      <c r="BR21" s="35"/>
      <c r="BS21" s="35"/>
      <c r="BT21" s="35"/>
      <c r="BU21" s="35"/>
      <c r="BV21" s="35"/>
      <c r="BW21" s="35"/>
      <c r="BX21" s="35"/>
      <c r="BY21" s="35"/>
      <c r="BZ21" s="35"/>
      <c r="CA21" s="35"/>
      <c r="CB21" s="35"/>
      <c r="CC21" s="35"/>
      <c r="CD21" s="35"/>
      <c r="CE21" s="35"/>
      <c r="CF21" s="35"/>
      <c r="CG21" s="35"/>
      <c r="CH21" s="35"/>
      <c r="CI21" s="35"/>
      <c r="CJ21" s="35"/>
      <c r="CK21" s="35"/>
      <c r="CL21" s="35"/>
    </row>
    <row r="22" spans="1:90" s="36" customFormat="1" ht="24" customHeight="1" x14ac:dyDescent="0.25">
      <c r="A22" s="21" t="s">
        <v>24</v>
      </c>
      <c r="B22" s="33"/>
      <c r="C22" s="23" t="s">
        <v>46</v>
      </c>
      <c r="D22" s="26">
        <v>2</v>
      </c>
      <c r="E22" s="24"/>
      <c r="F22" s="24"/>
      <c r="G22" s="27" t="str">
        <f t="shared" si="3"/>
        <v>Nos.</v>
      </c>
      <c r="H22" s="24"/>
      <c r="I22" s="14"/>
      <c r="J22" s="71">
        <v>8500</v>
      </c>
      <c r="K22" s="59">
        <f t="shared" si="7"/>
        <v>17000</v>
      </c>
      <c r="L22" s="61">
        <v>1000</v>
      </c>
      <c r="M22" s="59">
        <f t="shared" si="8"/>
        <v>2000</v>
      </c>
      <c r="N22" s="59">
        <f t="shared" si="9"/>
        <v>19000</v>
      </c>
      <c r="O22" s="22"/>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c r="BM22" s="35"/>
      <c r="BN22" s="35"/>
      <c r="BO22" s="35"/>
      <c r="BP22" s="35"/>
      <c r="BQ22" s="35"/>
      <c r="BR22" s="35"/>
      <c r="BS22" s="35"/>
      <c r="BT22" s="35"/>
      <c r="BU22" s="35"/>
      <c r="BV22" s="35"/>
      <c r="BW22" s="35"/>
      <c r="BX22" s="35"/>
      <c r="BY22" s="35"/>
      <c r="BZ22" s="35"/>
      <c r="CA22" s="35"/>
      <c r="CB22" s="35"/>
      <c r="CC22" s="35"/>
      <c r="CD22" s="35"/>
      <c r="CE22" s="35"/>
      <c r="CF22" s="35"/>
      <c r="CG22" s="35"/>
      <c r="CH22" s="35"/>
      <c r="CI22" s="35"/>
      <c r="CJ22" s="35"/>
      <c r="CK22" s="35"/>
      <c r="CL22" s="35"/>
    </row>
    <row r="23" spans="1:90" s="36" customFormat="1" ht="24" customHeight="1" x14ac:dyDescent="0.25">
      <c r="A23" s="21" t="s">
        <v>26</v>
      </c>
      <c r="B23" s="33"/>
      <c r="C23" s="23" t="s">
        <v>47</v>
      </c>
      <c r="D23" s="26">
        <v>1</v>
      </c>
      <c r="E23" s="24"/>
      <c r="F23" s="24"/>
      <c r="G23" s="27" t="str">
        <f t="shared" si="3"/>
        <v>No.</v>
      </c>
      <c r="H23" s="24"/>
      <c r="I23" s="14"/>
      <c r="J23" s="71">
        <v>27000</v>
      </c>
      <c r="K23" s="59">
        <f t="shared" si="7"/>
        <v>27000</v>
      </c>
      <c r="L23" s="61">
        <v>1000</v>
      </c>
      <c r="M23" s="59">
        <f t="shared" si="8"/>
        <v>1000</v>
      </c>
      <c r="N23" s="59">
        <f t="shared" si="9"/>
        <v>28000</v>
      </c>
      <c r="O23" s="22"/>
      <c r="P23" s="35"/>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5"/>
      <c r="AP23" s="35"/>
      <c r="AQ23" s="35"/>
      <c r="AR23" s="35"/>
      <c r="AS23" s="35"/>
      <c r="AT23" s="35"/>
      <c r="AU23" s="35"/>
      <c r="AV23" s="35"/>
      <c r="AW23" s="35"/>
      <c r="AX23" s="35"/>
      <c r="AY23" s="35"/>
      <c r="AZ23" s="35"/>
      <c r="BA23" s="35"/>
      <c r="BB23" s="35"/>
      <c r="BC23" s="35"/>
      <c r="BD23" s="35"/>
      <c r="BE23" s="35"/>
      <c r="BF23" s="35"/>
      <c r="BG23" s="35"/>
      <c r="BH23" s="35"/>
      <c r="BI23" s="35"/>
      <c r="BJ23" s="35"/>
      <c r="BK23" s="35"/>
      <c r="BL23" s="35"/>
      <c r="BM23" s="35"/>
      <c r="BN23" s="35"/>
      <c r="BO23" s="35"/>
      <c r="BP23" s="35"/>
      <c r="BQ23" s="35"/>
      <c r="BR23" s="35"/>
      <c r="BS23" s="35"/>
      <c r="BT23" s="35"/>
      <c r="BU23" s="35"/>
      <c r="BV23" s="35"/>
      <c r="BW23" s="35"/>
      <c r="BX23" s="35"/>
      <c r="BY23" s="35"/>
      <c r="BZ23" s="35"/>
      <c r="CA23" s="35"/>
      <c r="CB23" s="35"/>
      <c r="CC23" s="35"/>
      <c r="CD23" s="35"/>
      <c r="CE23" s="35"/>
      <c r="CF23" s="35"/>
      <c r="CG23" s="35"/>
      <c r="CH23" s="35"/>
      <c r="CI23" s="35"/>
      <c r="CJ23" s="35"/>
      <c r="CK23" s="35"/>
      <c r="CL23" s="35"/>
    </row>
    <row r="24" spans="1:90" s="36" customFormat="1" ht="24" customHeight="1" x14ac:dyDescent="0.25">
      <c r="A24" s="21" t="s">
        <v>28</v>
      </c>
      <c r="B24" s="33"/>
      <c r="C24" s="23" t="s">
        <v>48</v>
      </c>
      <c r="D24" s="26">
        <v>1</v>
      </c>
      <c r="E24" s="24"/>
      <c r="F24" s="24"/>
      <c r="G24" s="27" t="str">
        <f t="shared" si="3"/>
        <v>No.</v>
      </c>
      <c r="H24" s="24"/>
      <c r="I24" s="14"/>
      <c r="J24" s="71">
        <v>16000</v>
      </c>
      <c r="K24" s="59">
        <f t="shared" si="7"/>
        <v>16000</v>
      </c>
      <c r="L24" s="61">
        <v>1000</v>
      </c>
      <c r="M24" s="59">
        <f t="shared" si="8"/>
        <v>1000</v>
      </c>
      <c r="N24" s="59">
        <f t="shared" si="9"/>
        <v>17000</v>
      </c>
      <c r="O24" s="22"/>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35"/>
      <c r="BL24" s="35"/>
      <c r="BM24" s="35"/>
      <c r="BN24" s="35"/>
      <c r="BO24" s="35"/>
      <c r="BP24" s="35"/>
      <c r="BQ24" s="35"/>
      <c r="BR24" s="35"/>
      <c r="BS24" s="35"/>
      <c r="BT24" s="35"/>
      <c r="BU24" s="35"/>
      <c r="BV24" s="35"/>
      <c r="BW24" s="35"/>
      <c r="BX24" s="35"/>
      <c r="BY24" s="35"/>
      <c r="BZ24" s="35"/>
      <c r="CA24" s="35"/>
      <c r="CB24" s="35"/>
      <c r="CC24" s="35"/>
      <c r="CD24" s="35"/>
      <c r="CE24" s="35"/>
      <c r="CF24" s="35"/>
      <c r="CG24" s="35"/>
      <c r="CH24" s="35"/>
      <c r="CI24" s="35"/>
      <c r="CJ24" s="35"/>
      <c r="CK24" s="35"/>
      <c r="CL24" s="35"/>
    </row>
    <row r="25" spans="1:90" s="36" customFormat="1" ht="48" customHeight="1" x14ac:dyDescent="0.25">
      <c r="A25" s="21"/>
      <c r="B25" s="14" t="s">
        <v>43</v>
      </c>
      <c r="C25" s="37" t="s">
        <v>49</v>
      </c>
      <c r="D25" s="26"/>
      <c r="E25" s="24"/>
      <c r="F25" s="24"/>
      <c r="G25" s="38"/>
      <c r="H25" s="24"/>
      <c r="I25" s="38"/>
      <c r="J25" s="71"/>
      <c r="K25" s="61"/>
      <c r="L25" s="61"/>
      <c r="M25" s="61"/>
      <c r="N25" s="61"/>
      <c r="O25" s="34"/>
      <c r="P25" s="35"/>
      <c r="Q25" s="35"/>
      <c r="R25" s="35"/>
      <c r="S25" s="35"/>
      <c r="T25" s="35"/>
      <c r="U25" s="35"/>
      <c r="V25" s="35"/>
      <c r="W25" s="35"/>
      <c r="X25" s="35"/>
      <c r="Y25" s="35"/>
      <c r="Z25" s="35"/>
      <c r="AA25" s="35"/>
      <c r="AB25" s="35"/>
      <c r="AC25" s="35"/>
      <c r="AD25" s="35"/>
      <c r="AE25" s="35"/>
      <c r="AF25" s="35"/>
      <c r="AG25" s="35"/>
      <c r="AH25" s="35"/>
      <c r="AI25" s="35"/>
      <c r="AJ25" s="35"/>
      <c r="AK25" s="35"/>
      <c r="AL25" s="35"/>
      <c r="AM25" s="35"/>
      <c r="AN25" s="35"/>
      <c r="AO25" s="35"/>
      <c r="AP25" s="35"/>
      <c r="AQ25" s="35"/>
      <c r="AR25" s="35"/>
      <c r="AS25" s="35"/>
      <c r="AT25" s="35"/>
      <c r="AU25" s="35"/>
      <c r="AV25" s="35"/>
      <c r="AW25" s="35"/>
      <c r="AX25" s="35"/>
      <c r="AY25" s="35"/>
      <c r="AZ25" s="35"/>
      <c r="BA25" s="35"/>
      <c r="BB25" s="35"/>
      <c r="BC25" s="35"/>
      <c r="BD25" s="35"/>
      <c r="BE25" s="35"/>
      <c r="BF25" s="35"/>
      <c r="BG25" s="35"/>
      <c r="BH25" s="35"/>
      <c r="BI25" s="35"/>
      <c r="BJ25" s="35"/>
      <c r="BK25" s="35"/>
      <c r="BL25" s="35"/>
      <c r="BM25" s="35"/>
      <c r="BN25" s="35"/>
      <c r="BO25" s="35"/>
      <c r="BP25" s="35"/>
      <c r="BQ25" s="35"/>
      <c r="BR25" s="35"/>
      <c r="BS25" s="35"/>
      <c r="BT25" s="35"/>
      <c r="BU25" s="35"/>
      <c r="BV25" s="35"/>
      <c r="BW25" s="35"/>
      <c r="BX25" s="35"/>
      <c r="BY25" s="35"/>
      <c r="BZ25" s="35"/>
      <c r="CA25" s="35"/>
      <c r="CB25" s="35"/>
      <c r="CC25" s="35"/>
      <c r="CD25" s="35"/>
      <c r="CE25" s="35"/>
      <c r="CF25" s="35"/>
      <c r="CG25" s="35"/>
      <c r="CH25" s="35"/>
      <c r="CI25" s="35"/>
      <c r="CJ25" s="35"/>
      <c r="CK25" s="35"/>
      <c r="CL25" s="35"/>
    </row>
    <row r="26" spans="1:90" s="19" customFormat="1" ht="26.25" customHeight="1" x14ac:dyDescent="0.2">
      <c r="A26" s="14"/>
      <c r="B26" s="14"/>
      <c r="C26" s="15" t="s">
        <v>50</v>
      </c>
      <c r="D26" s="26"/>
      <c r="E26" s="24"/>
      <c r="F26" s="24"/>
      <c r="G26" s="14"/>
      <c r="H26" s="24"/>
      <c r="I26" s="14"/>
      <c r="J26" s="71"/>
      <c r="K26" s="59"/>
      <c r="L26" s="59"/>
      <c r="M26" s="59"/>
      <c r="N26" s="59"/>
      <c r="O26" s="18"/>
    </row>
    <row r="27" spans="1:90" s="19" customFormat="1" ht="48" customHeight="1" x14ac:dyDescent="0.2">
      <c r="A27" s="14" t="s">
        <v>30</v>
      </c>
      <c r="B27" s="14" t="s">
        <v>51</v>
      </c>
      <c r="C27" s="23" t="s">
        <v>52</v>
      </c>
      <c r="D27" s="26">
        <v>1</v>
      </c>
      <c r="E27" s="24">
        <v>1</v>
      </c>
      <c r="F27" s="24"/>
      <c r="G27" s="14" t="s">
        <v>53</v>
      </c>
      <c r="H27" s="24"/>
      <c r="I27" s="14"/>
      <c r="J27" s="71">
        <v>25000</v>
      </c>
      <c r="K27" s="59">
        <f t="shared" ref="K27:K31" si="10">J27*D27</f>
        <v>25000</v>
      </c>
      <c r="L27" s="59">
        <v>5000</v>
      </c>
      <c r="M27" s="59">
        <f t="shared" ref="M27:M31" si="11">L27*D27</f>
        <v>5000</v>
      </c>
      <c r="N27" s="59">
        <f t="shared" ref="N27:N31" si="12">M27+K27</f>
        <v>30000</v>
      </c>
      <c r="O27" s="18"/>
    </row>
    <row r="28" spans="1:90" s="19" customFormat="1" ht="48" customHeight="1" x14ac:dyDescent="0.2">
      <c r="A28" s="14" t="s">
        <v>32</v>
      </c>
      <c r="B28" s="14" t="s">
        <v>18</v>
      </c>
      <c r="C28" s="23" t="s">
        <v>54</v>
      </c>
      <c r="D28" s="26">
        <v>1</v>
      </c>
      <c r="E28" s="24">
        <v>1</v>
      </c>
      <c r="F28" s="24"/>
      <c r="G28" s="14" t="s">
        <v>53</v>
      </c>
      <c r="H28" s="24"/>
      <c r="I28" s="14"/>
      <c r="J28" s="71">
        <v>210000</v>
      </c>
      <c r="K28" s="59">
        <f t="shared" si="10"/>
        <v>210000</v>
      </c>
      <c r="L28" s="59">
        <v>30000</v>
      </c>
      <c r="M28" s="59">
        <f t="shared" si="11"/>
        <v>30000</v>
      </c>
      <c r="N28" s="59">
        <f t="shared" si="12"/>
        <v>240000</v>
      </c>
      <c r="O28" s="18"/>
    </row>
    <row r="29" spans="1:90" s="19" customFormat="1" ht="37.5" customHeight="1" x14ac:dyDescent="0.2">
      <c r="A29" s="14" t="s">
        <v>34</v>
      </c>
      <c r="B29" s="14" t="s">
        <v>55</v>
      </c>
      <c r="C29" s="23" t="s">
        <v>56</v>
      </c>
      <c r="D29" s="26">
        <v>1</v>
      </c>
      <c r="E29" s="24">
        <v>1</v>
      </c>
      <c r="F29" s="24"/>
      <c r="G29" s="14" t="s">
        <v>53</v>
      </c>
      <c r="H29" s="24"/>
      <c r="I29" s="14"/>
      <c r="J29" s="71">
        <v>35000</v>
      </c>
      <c r="K29" s="59">
        <f t="shared" si="10"/>
        <v>35000</v>
      </c>
      <c r="L29" s="59">
        <v>10000</v>
      </c>
      <c r="M29" s="59">
        <f t="shared" si="11"/>
        <v>10000</v>
      </c>
      <c r="N29" s="59">
        <f t="shared" si="12"/>
        <v>45000</v>
      </c>
      <c r="O29" s="18"/>
    </row>
    <row r="30" spans="1:90" s="19" customFormat="1" ht="26.25" customHeight="1" x14ac:dyDescent="0.2">
      <c r="A30" s="14" t="s">
        <v>37</v>
      </c>
      <c r="B30" s="14" t="s">
        <v>57</v>
      </c>
      <c r="C30" s="23" t="s">
        <v>58</v>
      </c>
      <c r="D30" s="26">
        <v>1</v>
      </c>
      <c r="E30" s="24">
        <v>1</v>
      </c>
      <c r="F30" s="24"/>
      <c r="G30" s="14" t="s">
        <v>53</v>
      </c>
      <c r="H30" s="24"/>
      <c r="I30" s="14"/>
      <c r="J30" s="71">
        <v>25000</v>
      </c>
      <c r="K30" s="59">
        <f t="shared" si="10"/>
        <v>25000</v>
      </c>
      <c r="L30" s="59">
        <v>10000</v>
      </c>
      <c r="M30" s="59">
        <f t="shared" si="11"/>
        <v>10000</v>
      </c>
      <c r="N30" s="59">
        <f t="shared" si="12"/>
        <v>35000</v>
      </c>
      <c r="O30" s="18"/>
    </row>
    <row r="31" spans="1:90" s="19" customFormat="1" ht="26.25" customHeight="1" x14ac:dyDescent="0.2">
      <c r="A31" s="14" t="s">
        <v>39</v>
      </c>
      <c r="B31" s="14" t="s">
        <v>60</v>
      </c>
      <c r="C31" s="23" t="s">
        <v>61</v>
      </c>
      <c r="D31" s="26">
        <v>1</v>
      </c>
      <c r="E31" s="24">
        <v>1</v>
      </c>
      <c r="F31" s="24"/>
      <c r="G31" s="14" t="s">
        <v>53</v>
      </c>
      <c r="H31" s="24"/>
      <c r="I31" s="14"/>
      <c r="J31" s="71"/>
      <c r="K31" s="59">
        <f t="shared" si="10"/>
        <v>0</v>
      </c>
      <c r="L31" s="59">
        <v>40000</v>
      </c>
      <c r="M31" s="59">
        <f t="shared" si="11"/>
        <v>40000</v>
      </c>
      <c r="N31" s="59">
        <f t="shared" si="12"/>
        <v>40000</v>
      </c>
      <c r="O31" s="18"/>
    </row>
    <row r="32" spans="1:90" s="32" customFormat="1" ht="30" customHeight="1" x14ac:dyDescent="0.25">
      <c r="A32" s="28"/>
      <c r="B32" s="29"/>
      <c r="C32" s="29" t="s">
        <v>62</v>
      </c>
      <c r="D32" s="30"/>
      <c r="E32" s="30"/>
      <c r="F32" s="30"/>
      <c r="G32" s="30"/>
      <c r="H32" s="30"/>
      <c r="I32" s="30"/>
      <c r="J32" s="67"/>
      <c r="K32" s="62"/>
      <c r="L32" s="62"/>
      <c r="M32" s="62"/>
      <c r="N32" s="73">
        <f>SUM(N21:N31)</f>
        <v>471500</v>
      </c>
      <c r="O32" s="28"/>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row>
    <row r="33" spans="1:42" s="19" customFormat="1" ht="26.25" customHeight="1" x14ac:dyDescent="0.2">
      <c r="A33" s="14"/>
      <c r="B33" s="14"/>
      <c r="C33" s="15" t="s">
        <v>63</v>
      </c>
      <c r="D33" s="26"/>
      <c r="E33" s="24"/>
      <c r="F33" s="24"/>
      <c r="G33" s="14"/>
      <c r="H33" s="24"/>
      <c r="I33" s="14"/>
      <c r="J33" s="71"/>
      <c r="K33" s="59"/>
      <c r="L33" s="59"/>
      <c r="M33" s="59"/>
      <c r="N33" s="59"/>
      <c r="O33" s="18"/>
    </row>
    <row r="34" spans="1:42" s="19" customFormat="1" ht="26.25" customHeight="1" x14ac:dyDescent="0.2">
      <c r="A34" s="14" t="s">
        <v>21</v>
      </c>
      <c r="B34" s="14" t="s">
        <v>64</v>
      </c>
      <c r="C34" s="23" t="s">
        <v>65</v>
      </c>
      <c r="D34" s="26">
        <v>1</v>
      </c>
      <c r="E34" s="24">
        <v>1</v>
      </c>
      <c r="F34" s="24"/>
      <c r="G34" s="14" t="s">
        <v>53</v>
      </c>
      <c r="H34" s="24"/>
      <c r="I34" s="14"/>
      <c r="J34" s="71">
        <v>10000</v>
      </c>
      <c r="K34" s="59">
        <f>J34*D34</f>
        <v>10000</v>
      </c>
      <c r="L34" s="71">
        <v>10000</v>
      </c>
      <c r="M34" s="59">
        <f>L34*D34</f>
        <v>10000</v>
      </c>
      <c r="N34" s="59">
        <f>M34+K34</f>
        <v>20000</v>
      </c>
      <c r="O34" s="18"/>
    </row>
    <row r="35" spans="1:42" s="19" customFormat="1" ht="26.25" customHeight="1" x14ac:dyDescent="0.2">
      <c r="A35" s="14"/>
      <c r="B35" s="14"/>
      <c r="C35" s="15" t="s">
        <v>66</v>
      </c>
      <c r="D35" s="26"/>
      <c r="E35" s="24"/>
      <c r="F35" s="24"/>
      <c r="G35" s="14"/>
      <c r="H35" s="24"/>
      <c r="I35" s="14"/>
      <c r="J35" s="71"/>
      <c r="K35" s="59"/>
      <c r="L35" s="59"/>
      <c r="M35" s="59"/>
      <c r="N35" s="59"/>
      <c r="O35" s="18"/>
    </row>
    <row r="36" spans="1:42" s="19" customFormat="1" ht="37.5" customHeight="1" x14ac:dyDescent="0.2">
      <c r="A36" s="14" t="s">
        <v>24</v>
      </c>
      <c r="B36" s="14"/>
      <c r="C36" s="23" t="s">
        <v>67</v>
      </c>
      <c r="D36" s="26">
        <v>1</v>
      </c>
      <c r="E36" s="24">
        <v>1</v>
      </c>
      <c r="F36" s="24"/>
      <c r="G36" s="14" t="s">
        <v>53</v>
      </c>
      <c r="H36" s="24"/>
      <c r="I36" s="14"/>
      <c r="J36" s="71"/>
      <c r="K36" s="59">
        <f>J36*D36</f>
        <v>0</v>
      </c>
      <c r="L36" s="59"/>
      <c r="M36" s="59">
        <f>L36*D36</f>
        <v>0</v>
      </c>
      <c r="N36" s="59">
        <f>M36+K36</f>
        <v>0</v>
      </c>
      <c r="O36" s="18"/>
    </row>
    <row r="37" spans="1:42" s="32" customFormat="1" ht="30" customHeight="1" x14ac:dyDescent="0.25">
      <c r="A37" s="28"/>
      <c r="B37" s="29"/>
      <c r="C37" s="29" t="s">
        <v>69</v>
      </c>
      <c r="D37" s="30"/>
      <c r="E37" s="30"/>
      <c r="F37" s="30"/>
      <c r="G37" s="30"/>
      <c r="H37" s="30"/>
      <c r="I37" s="30"/>
      <c r="J37" s="67"/>
      <c r="K37" s="62"/>
      <c r="L37" s="62"/>
      <c r="M37" s="62"/>
      <c r="N37" s="73">
        <f>SUM(N34:O36)</f>
        <v>20000</v>
      </c>
      <c r="O37" s="28"/>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row>
    <row r="38" spans="1:42" s="32" customFormat="1" ht="11.25" customHeight="1" x14ac:dyDescent="0.25">
      <c r="A38" s="27"/>
      <c r="B38" s="39"/>
      <c r="C38" s="39"/>
      <c r="D38" s="40"/>
      <c r="E38" s="40"/>
      <c r="F38" s="40"/>
      <c r="G38" s="40"/>
      <c r="H38" s="40"/>
      <c r="I38" s="41"/>
      <c r="J38" s="72"/>
      <c r="K38" s="60"/>
      <c r="L38" s="60"/>
      <c r="M38" s="60"/>
      <c r="N38" s="60"/>
      <c r="O38" s="42"/>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row>
    <row r="39" spans="1:42" s="47" customFormat="1" ht="35.25" customHeight="1" x14ac:dyDescent="0.25">
      <c r="A39" s="43"/>
      <c r="B39" s="44"/>
      <c r="C39" s="45" t="s">
        <v>71</v>
      </c>
      <c r="D39" s="46"/>
      <c r="E39" s="46"/>
      <c r="F39" s="46"/>
      <c r="G39" s="46"/>
      <c r="H39" s="46"/>
      <c r="I39" s="46"/>
      <c r="J39" s="68"/>
      <c r="K39" s="64"/>
      <c r="L39" s="64"/>
      <c r="M39" s="64"/>
      <c r="N39" s="74">
        <f>N37+N32+N19</f>
        <v>4369117</v>
      </c>
      <c r="O39" s="43"/>
      <c r="P39" s="75">
        <f>N39+'7-F'!O39+'8F'!J39</f>
        <v>17825117.879999999</v>
      </c>
    </row>
    <row r="41" spans="1:42" x14ac:dyDescent="0.25">
      <c r="N41" s="76">
        <f>N39+'7-F'!O39+'8F'!J39</f>
        <v>17825117.879999999</v>
      </c>
    </row>
  </sheetData>
  <printOptions horizontalCentered="1"/>
  <pageMargins left="0.74" right="0.73" top="1.07" bottom="0.96" header="0.42" footer="0.45"/>
  <pageSetup paperSize="9" scale="77" fitToHeight="0" orientation="landscape" r:id="rId1"/>
  <headerFooter alignWithMargins="0">
    <oddHeader>&amp;L&amp;G&amp;R&amp;12&amp;K03+000TENDER DOCUMENTS FOR MEP WORKS
&amp;"-,Bold"&amp;14ENGRO PAKISTAN OFFICES @ THE HARBOUR FRONT, DOLMEN CITY, KARACHI</oddHeader>
    <oddFooter>&amp;L&amp;"Calibri,Bold"&amp;16&amp;K03+000S. MEHBOOB &amp;&amp; COMPANY&amp;R&amp;"Calibri,Regular"&amp;12Sec-III/C (Level-03) - Page - &amp;P of &amp;N&amp;8
&amp;5&amp;Z
&amp;F</oddFooter>
  </headerFooter>
  <rowBreaks count="2" manualBreakCount="2">
    <brk id="19" max="13" man="1"/>
    <brk id="32" max="13" man="1"/>
  </rowBreaks>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M39"/>
  <sheetViews>
    <sheetView view="pageBreakPreview" topLeftCell="A21" zoomScale="85" zoomScaleNormal="115" zoomScaleSheetLayoutView="85" workbookViewId="0">
      <selection activeCell="K25" sqref="K25"/>
    </sheetView>
  </sheetViews>
  <sheetFormatPr defaultRowHeight="15" x14ac:dyDescent="0.25"/>
  <cols>
    <col min="1" max="1" width="9.140625" style="48"/>
    <col min="2" max="2" width="12.5703125" style="48" customWidth="1"/>
    <col min="3" max="3" width="59.140625" style="49" customWidth="1"/>
    <col min="4" max="4" width="7.5703125" style="48" customWidth="1"/>
    <col min="5" max="7" width="7.5703125" style="48" hidden="1" customWidth="1"/>
    <col min="8" max="8" width="11.140625" style="48" customWidth="1"/>
    <col min="9" max="9" width="21.5703125" style="48" hidden="1" customWidth="1"/>
    <col min="10" max="10" width="23.140625" style="48" hidden="1" customWidth="1"/>
    <col min="11" max="15" width="14.5703125" style="63" customWidth="1"/>
  </cols>
  <sheetData>
    <row r="1" spans="1:43" s="6" customFormat="1" ht="39.950000000000003" customHeight="1" x14ac:dyDescent="0.25">
      <c r="A1" s="1" t="s">
        <v>78</v>
      </c>
      <c r="B1" s="2"/>
      <c r="C1" s="3"/>
      <c r="D1" s="3"/>
      <c r="E1" s="3"/>
      <c r="F1" s="3"/>
      <c r="G1" s="3"/>
      <c r="H1" s="3"/>
      <c r="I1" s="3"/>
      <c r="J1" s="4"/>
      <c r="K1" s="69"/>
      <c r="L1" s="69"/>
      <c r="M1" s="69"/>
      <c r="N1" s="69"/>
      <c r="O1" s="70"/>
      <c r="P1" s="5"/>
    </row>
    <row r="2" spans="1:43" s="8" customFormat="1" ht="12.6" customHeight="1" x14ac:dyDescent="0.25">
      <c r="A2" s="7">
        <v>1</v>
      </c>
      <c r="B2" s="7">
        <v>2</v>
      </c>
      <c r="C2" s="7">
        <v>3</v>
      </c>
      <c r="D2" s="7">
        <v>4</v>
      </c>
      <c r="E2" s="7"/>
      <c r="F2" s="7"/>
      <c r="G2" s="7"/>
      <c r="H2" s="7">
        <v>5</v>
      </c>
      <c r="I2" s="7">
        <v>6</v>
      </c>
      <c r="J2" s="7">
        <v>7</v>
      </c>
      <c r="K2" s="65">
        <v>6</v>
      </c>
      <c r="L2" s="56">
        <v>7</v>
      </c>
      <c r="M2" s="56">
        <v>8</v>
      </c>
      <c r="N2" s="56">
        <v>9</v>
      </c>
      <c r="O2" s="56">
        <v>10</v>
      </c>
    </row>
    <row r="3" spans="1:43" s="10" customFormat="1" ht="30" customHeight="1" x14ac:dyDescent="0.25">
      <c r="A3" s="9" t="s">
        <v>0</v>
      </c>
      <c r="B3" s="9" t="s">
        <v>1</v>
      </c>
      <c r="C3" s="9" t="s">
        <v>2</v>
      </c>
      <c r="D3" s="9" t="s">
        <v>3</v>
      </c>
      <c r="E3" s="9"/>
      <c r="F3" s="9"/>
      <c r="G3" s="9"/>
      <c r="H3" s="9" t="s">
        <v>4</v>
      </c>
      <c r="I3" s="9" t="s">
        <v>5</v>
      </c>
      <c r="J3" s="9" t="s">
        <v>6</v>
      </c>
      <c r="K3" s="66" t="s">
        <v>7</v>
      </c>
      <c r="L3" s="57" t="s">
        <v>8</v>
      </c>
      <c r="M3" s="57" t="s">
        <v>9</v>
      </c>
      <c r="N3" s="57" t="s">
        <v>10</v>
      </c>
      <c r="O3" s="57" t="s">
        <v>11</v>
      </c>
    </row>
    <row r="4" spans="1:43" s="12" customFormat="1" ht="12.6" customHeight="1" x14ac:dyDescent="0.25">
      <c r="A4" s="7">
        <v>1</v>
      </c>
      <c r="B4" s="7">
        <v>2</v>
      </c>
      <c r="C4" s="7">
        <v>3</v>
      </c>
      <c r="D4" s="7">
        <v>4</v>
      </c>
      <c r="E4" s="7"/>
      <c r="F4" s="7"/>
      <c r="G4" s="7"/>
      <c r="H4" s="7">
        <v>5</v>
      </c>
      <c r="I4" s="7">
        <v>6</v>
      </c>
      <c r="J4" s="7" t="s">
        <v>13</v>
      </c>
      <c r="K4" s="65">
        <v>6</v>
      </c>
      <c r="L4" s="58" t="s">
        <v>13</v>
      </c>
      <c r="M4" s="58">
        <v>8</v>
      </c>
      <c r="N4" s="58" t="s">
        <v>14</v>
      </c>
      <c r="O4" s="58" t="s">
        <v>15</v>
      </c>
      <c r="AK4" s="13"/>
      <c r="AL4" s="13"/>
      <c r="AM4" s="13"/>
      <c r="AN4" s="13"/>
      <c r="AO4" s="13"/>
      <c r="AP4" s="13"/>
      <c r="AQ4" s="13"/>
    </row>
    <row r="5" spans="1:43" s="19" customFormat="1" ht="24.75" customHeight="1" x14ac:dyDescent="0.2">
      <c r="A5" s="14"/>
      <c r="B5" s="14"/>
      <c r="C5" s="15" t="s">
        <v>16</v>
      </c>
      <c r="D5" s="16"/>
      <c r="E5" s="14"/>
      <c r="F5" s="14"/>
      <c r="G5" s="17" t="s">
        <v>17</v>
      </c>
      <c r="H5" s="14"/>
      <c r="I5" s="14"/>
      <c r="J5" s="14"/>
      <c r="K5" s="71"/>
      <c r="L5" s="59"/>
      <c r="M5" s="59"/>
      <c r="N5" s="59"/>
      <c r="O5" s="59"/>
    </row>
    <row r="6" spans="1:43" s="19" customFormat="1" ht="48" customHeight="1" x14ac:dyDescent="0.2">
      <c r="A6" s="14"/>
      <c r="B6" s="14" t="s">
        <v>18</v>
      </c>
      <c r="C6" s="20" t="s">
        <v>19</v>
      </c>
      <c r="D6" s="21"/>
      <c r="E6" s="14"/>
      <c r="F6" s="14"/>
      <c r="G6" s="14"/>
      <c r="H6" s="14"/>
      <c r="I6" s="14"/>
      <c r="J6" s="14"/>
      <c r="K6" s="71"/>
      <c r="L6" s="59"/>
      <c r="M6" s="59"/>
      <c r="N6" s="59"/>
      <c r="O6" s="59"/>
    </row>
    <row r="7" spans="1:43" s="19" customFormat="1" ht="20.100000000000001" customHeight="1" x14ac:dyDescent="0.2">
      <c r="A7" s="14" t="s">
        <v>21</v>
      </c>
      <c r="B7" s="14"/>
      <c r="C7" s="23" t="s">
        <v>22</v>
      </c>
      <c r="D7" s="26">
        <f>37*1.15</f>
        <v>42.55</v>
      </c>
      <c r="E7" s="24">
        <v>10</v>
      </c>
      <c r="F7" s="25">
        <v>0.05</v>
      </c>
      <c r="G7" s="50">
        <v>11</v>
      </c>
      <c r="H7" s="14" t="s">
        <v>23</v>
      </c>
      <c r="I7" s="24"/>
      <c r="J7" s="14"/>
      <c r="K7" s="71">
        <v>4080</v>
      </c>
      <c r="L7" s="59">
        <f>K7*D7</f>
        <v>173604</v>
      </c>
      <c r="M7" s="59">
        <v>600</v>
      </c>
      <c r="N7" s="59">
        <f>M7*D7</f>
        <v>25530</v>
      </c>
      <c r="O7" s="59">
        <f>N7+L7</f>
        <v>199134</v>
      </c>
    </row>
    <row r="8" spans="1:43" s="19" customFormat="1" ht="20.100000000000001" customHeight="1" x14ac:dyDescent="0.2">
      <c r="A8" s="14" t="s">
        <v>24</v>
      </c>
      <c r="B8" s="14"/>
      <c r="C8" s="23" t="s">
        <v>25</v>
      </c>
      <c r="D8" s="26">
        <f>136*1.15</f>
        <v>156.39999999999998</v>
      </c>
      <c r="E8" s="24">
        <v>177</v>
      </c>
      <c r="F8" s="25">
        <v>0.05</v>
      </c>
      <c r="G8" s="50">
        <v>186</v>
      </c>
      <c r="H8" s="14" t="s">
        <v>23</v>
      </c>
      <c r="I8" s="24"/>
      <c r="J8" s="14"/>
      <c r="K8" s="71">
        <v>2870</v>
      </c>
      <c r="L8" s="59">
        <f t="shared" ref="L8:L13" si="0">K8*D8</f>
        <v>448867.99999999994</v>
      </c>
      <c r="M8" s="59">
        <v>550</v>
      </c>
      <c r="N8" s="59">
        <f t="shared" ref="N8:N13" si="1">M8*D8</f>
        <v>86019.999999999985</v>
      </c>
      <c r="O8" s="59">
        <f t="shared" ref="O8:O13" si="2">N8+L8</f>
        <v>534887.99999999988</v>
      </c>
    </row>
    <row r="9" spans="1:43" s="19" customFormat="1" ht="20.100000000000001" customHeight="1" x14ac:dyDescent="0.2">
      <c r="A9" s="14" t="s">
        <v>26</v>
      </c>
      <c r="B9" s="14"/>
      <c r="C9" s="23" t="s">
        <v>27</v>
      </c>
      <c r="D9" s="26">
        <f>63*1.15</f>
        <v>72.449999999999989</v>
      </c>
      <c r="E9" s="24">
        <v>136</v>
      </c>
      <c r="F9" s="25">
        <v>0.05</v>
      </c>
      <c r="G9" s="50">
        <v>143</v>
      </c>
      <c r="H9" s="14" t="s">
        <v>23</v>
      </c>
      <c r="I9" s="24"/>
      <c r="J9" s="14"/>
      <c r="K9" s="71">
        <v>2200</v>
      </c>
      <c r="L9" s="59">
        <f t="shared" si="0"/>
        <v>159389.99999999997</v>
      </c>
      <c r="M9" s="59">
        <v>450</v>
      </c>
      <c r="N9" s="59">
        <f t="shared" si="1"/>
        <v>32602.499999999996</v>
      </c>
      <c r="O9" s="59">
        <f t="shared" si="2"/>
        <v>191992.49999999997</v>
      </c>
    </row>
    <row r="10" spans="1:43" s="19" customFormat="1" ht="20.100000000000001" customHeight="1" x14ac:dyDescent="0.2">
      <c r="A10" s="14" t="s">
        <v>28</v>
      </c>
      <c r="B10" s="14"/>
      <c r="C10" s="23" t="s">
        <v>29</v>
      </c>
      <c r="D10" s="26">
        <f>85*1.15</f>
        <v>97.749999999999986</v>
      </c>
      <c r="E10" s="24">
        <f>90.17*1.15</f>
        <v>103.6955</v>
      </c>
      <c r="F10" s="25">
        <v>0.05</v>
      </c>
      <c r="G10" s="50">
        <v>109</v>
      </c>
      <c r="H10" s="14" t="s">
        <v>23</v>
      </c>
      <c r="I10" s="24"/>
      <c r="J10" s="14"/>
      <c r="K10" s="71">
        <v>1480</v>
      </c>
      <c r="L10" s="59">
        <f t="shared" si="0"/>
        <v>144669.99999999997</v>
      </c>
      <c r="M10" s="59">
        <v>410</v>
      </c>
      <c r="N10" s="59">
        <f t="shared" si="1"/>
        <v>40077.499999999993</v>
      </c>
      <c r="O10" s="59">
        <f t="shared" si="2"/>
        <v>184747.49999999997</v>
      </c>
    </row>
    <row r="11" spans="1:43" s="19" customFormat="1" ht="20.100000000000001" customHeight="1" x14ac:dyDescent="0.2">
      <c r="A11" s="14" t="s">
        <v>30</v>
      </c>
      <c r="B11" s="14"/>
      <c r="C11" s="23" t="s">
        <v>31</v>
      </c>
      <c r="D11" s="26">
        <f>36*1.15</f>
        <v>41.4</v>
      </c>
      <c r="E11" s="24">
        <f>67.91*1.15</f>
        <v>78.096499999999992</v>
      </c>
      <c r="F11" s="25">
        <v>0.05</v>
      </c>
      <c r="G11" s="50">
        <v>82</v>
      </c>
      <c r="H11" s="14" t="s">
        <v>23</v>
      </c>
      <c r="I11" s="24"/>
      <c r="J11" s="14"/>
      <c r="K11" s="71">
        <v>1100</v>
      </c>
      <c r="L11" s="59">
        <f t="shared" si="0"/>
        <v>45540</v>
      </c>
      <c r="M11" s="59">
        <v>300</v>
      </c>
      <c r="N11" s="59">
        <f t="shared" si="1"/>
        <v>12420</v>
      </c>
      <c r="O11" s="59">
        <f t="shared" si="2"/>
        <v>57960</v>
      </c>
    </row>
    <row r="12" spans="1:43" s="19" customFormat="1" ht="20.100000000000001" customHeight="1" x14ac:dyDescent="0.2">
      <c r="A12" s="14" t="s">
        <v>32</v>
      </c>
      <c r="B12" s="14"/>
      <c r="C12" s="23" t="s">
        <v>33</v>
      </c>
      <c r="D12" s="26">
        <f>72*1.15</f>
        <v>82.8</v>
      </c>
      <c r="E12" s="24">
        <v>38</v>
      </c>
      <c r="F12" s="25">
        <v>0.05</v>
      </c>
      <c r="G12" s="50">
        <v>40</v>
      </c>
      <c r="H12" s="14" t="s">
        <v>23</v>
      </c>
      <c r="I12" s="24"/>
      <c r="J12" s="14"/>
      <c r="K12" s="71">
        <v>990</v>
      </c>
      <c r="L12" s="59">
        <f t="shared" si="0"/>
        <v>81972</v>
      </c>
      <c r="M12" s="59">
        <v>250</v>
      </c>
      <c r="N12" s="59">
        <f t="shared" si="1"/>
        <v>20700</v>
      </c>
      <c r="O12" s="59">
        <f t="shared" si="2"/>
        <v>102672</v>
      </c>
    </row>
    <row r="13" spans="1:43" s="19" customFormat="1" ht="20.100000000000001" customHeight="1" x14ac:dyDescent="0.2">
      <c r="A13" s="14" t="s">
        <v>34</v>
      </c>
      <c r="B13" s="14"/>
      <c r="C13" s="23" t="s">
        <v>35</v>
      </c>
      <c r="D13" s="26">
        <f>800*1.15</f>
        <v>919.99999999999989</v>
      </c>
      <c r="E13" s="24">
        <f>550.59*1.15</f>
        <v>633.17849999999999</v>
      </c>
      <c r="F13" s="25">
        <v>0.05</v>
      </c>
      <c r="G13" s="50">
        <v>665</v>
      </c>
      <c r="H13" s="14" t="s">
        <v>23</v>
      </c>
      <c r="I13" s="24"/>
      <c r="J13" s="14"/>
      <c r="K13" s="71">
        <v>790</v>
      </c>
      <c r="L13" s="59">
        <f t="shared" si="0"/>
        <v>726799.99999999988</v>
      </c>
      <c r="M13" s="59">
        <v>210</v>
      </c>
      <c r="N13" s="59">
        <f t="shared" si="1"/>
        <v>193199.99999999997</v>
      </c>
      <c r="O13" s="59">
        <f t="shared" si="2"/>
        <v>919999.99999999988</v>
      </c>
    </row>
    <row r="14" spans="1:43" s="19" customFormat="1" ht="33.75" customHeight="1" x14ac:dyDescent="0.2">
      <c r="A14" s="14"/>
      <c r="B14" s="14" t="s">
        <v>18</v>
      </c>
      <c r="C14" s="20" t="s">
        <v>36</v>
      </c>
      <c r="D14" s="26"/>
      <c r="E14" s="24"/>
      <c r="F14" s="24"/>
      <c r="G14" s="24"/>
      <c r="H14" s="14"/>
      <c r="I14" s="24"/>
      <c r="J14" s="14"/>
      <c r="K14" s="59"/>
      <c r="L14" s="59"/>
      <c r="M14" s="59"/>
      <c r="N14" s="59"/>
      <c r="O14" s="59"/>
    </row>
    <row r="15" spans="1:43" s="19" customFormat="1" ht="20.100000000000001" customHeight="1" x14ac:dyDescent="0.2">
      <c r="A15" s="14" t="s">
        <v>37</v>
      </c>
      <c r="B15" s="14"/>
      <c r="C15" s="23" t="s">
        <v>38</v>
      </c>
      <c r="D15" s="26">
        <v>39</v>
      </c>
      <c r="E15" s="24"/>
      <c r="F15" s="24"/>
      <c r="G15" s="24">
        <v>71</v>
      </c>
      <c r="H15" s="27" t="str">
        <f t="shared" ref="H15:H25" si="3">IF(D15&gt;1,"Nos.","No.")</f>
        <v>Nos.</v>
      </c>
      <c r="I15" s="24"/>
      <c r="J15" s="14"/>
      <c r="K15" s="71">
        <v>8800</v>
      </c>
      <c r="L15" s="59">
        <f t="shared" ref="L15:L17" si="4">K15*D15</f>
        <v>343200</v>
      </c>
      <c r="M15" s="59">
        <v>750</v>
      </c>
      <c r="N15" s="59">
        <f t="shared" ref="N15:N17" si="5">M15*D15</f>
        <v>29250</v>
      </c>
      <c r="O15" s="59">
        <f t="shared" ref="O15:O17" si="6">N15+L15</f>
        <v>372450</v>
      </c>
    </row>
    <row r="16" spans="1:43" s="19" customFormat="1" ht="20.100000000000001" customHeight="1" x14ac:dyDescent="0.2">
      <c r="A16" s="14" t="s">
        <v>39</v>
      </c>
      <c r="B16" s="14"/>
      <c r="C16" s="23" t="s">
        <v>41</v>
      </c>
      <c r="D16" s="26">
        <v>73</v>
      </c>
      <c r="E16" s="24"/>
      <c r="F16" s="24"/>
      <c r="G16" s="24"/>
      <c r="H16" s="27" t="str">
        <f t="shared" si="3"/>
        <v>Nos.</v>
      </c>
      <c r="I16" s="24"/>
      <c r="J16" s="14"/>
      <c r="K16" s="71">
        <v>6500</v>
      </c>
      <c r="L16" s="59">
        <f t="shared" si="4"/>
        <v>474500</v>
      </c>
      <c r="M16" s="59">
        <v>750</v>
      </c>
      <c r="N16" s="59">
        <f t="shared" si="5"/>
        <v>54750</v>
      </c>
      <c r="O16" s="59">
        <f t="shared" si="6"/>
        <v>529250</v>
      </c>
    </row>
    <row r="17" spans="1:91" s="19" customFormat="1" ht="20.100000000000001" customHeight="1" x14ac:dyDescent="0.2">
      <c r="A17" s="14" t="s">
        <v>59</v>
      </c>
      <c r="B17" s="14"/>
      <c r="C17" s="53" t="s">
        <v>79</v>
      </c>
      <c r="D17" s="54">
        <v>39</v>
      </c>
      <c r="E17" s="52" t="s">
        <v>80</v>
      </c>
      <c r="F17" s="18"/>
      <c r="G17" s="27" t="str">
        <f t="shared" ref="G17" si="7">IF(D17&gt;1,"Nos.","No.")</f>
        <v>Nos.</v>
      </c>
      <c r="H17" s="27" t="str">
        <f t="shared" si="3"/>
        <v>Nos.</v>
      </c>
      <c r="I17" s="18"/>
      <c r="J17" s="18"/>
      <c r="K17" s="59">
        <v>13000</v>
      </c>
      <c r="L17" s="59">
        <f t="shared" si="4"/>
        <v>507000</v>
      </c>
      <c r="M17" s="59">
        <v>1000</v>
      </c>
      <c r="N17" s="59">
        <f t="shared" si="5"/>
        <v>39000</v>
      </c>
      <c r="O17" s="59">
        <f t="shared" si="6"/>
        <v>546000</v>
      </c>
    </row>
    <row r="18" spans="1:91" s="32" customFormat="1" ht="30" customHeight="1" x14ac:dyDescent="0.25">
      <c r="A18" s="28"/>
      <c r="B18" s="29"/>
      <c r="C18" s="29" t="s">
        <v>42</v>
      </c>
      <c r="D18" s="30"/>
      <c r="E18" s="30"/>
      <c r="F18" s="30"/>
      <c r="G18" s="30"/>
      <c r="H18" s="30"/>
      <c r="I18" s="30"/>
      <c r="J18" s="30"/>
      <c r="K18" s="67"/>
      <c r="L18" s="62"/>
      <c r="M18" s="62"/>
      <c r="N18" s="62"/>
      <c r="O18" s="73">
        <f>SUM(O7:O17)</f>
        <v>3639093.9999999995</v>
      </c>
      <c r="P18" s="28"/>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row>
    <row r="19" spans="1:91" s="19" customFormat="1" ht="33.75" customHeight="1" x14ac:dyDescent="0.2">
      <c r="A19" s="14"/>
      <c r="B19" s="14" t="s">
        <v>43</v>
      </c>
      <c r="C19" s="20" t="s">
        <v>44</v>
      </c>
      <c r="D19" s="26"/>
      <c r="E19" s="24"/>
      <c r="F19" s="24"/>
      <c r="G19" s="24"/>
      <c r="H19" s="14"/>
      <c r="I19" s="24"/>
      <c r="J19" s="14"/>
      <c r="K19" s="71"/>
      <c r="L19" s="59"/>
      <c r="M19" s="59"/>
      <c r="N19" s="59"/>
      <c r="O19" s="59"/>
    </row>
    <row r="20" spans="1:91" s="36" customFormat="1" ht="24" customHeight="1" x14ac:dyDescent="0.25">
      <c r="A20" s="21" t="s">
        <v>21</v>
      </c>
      <c r="B20" s="33"/>
      <c r="C20" s="23" t="s">
        <v>45</v>
      </c>
      <c r="D20" s="26">
        <v>1</v>
      </c>
      <c r="E20" s="24"/>
      <c r="F20" s="24"/>
      <c r="G20" s="24">
        <v>1</v>
      </c>
      <c r="H20" s="27" t="str">
        <f t="shared" si="3"/>
        <v>No.</v>
      </c>
      <c r="I20" s="24"/>
      <c r="J20" s="38"/>
      <c r="K20" s="71">
        <v>16500</v>
      </c>
      <c r="L20" s="59">
        <f>K20*D20</f>
        <v>16500</v>
      </c>
      <c r="M20" s="61">
        <v>1000</v>
      </c>
      <c r="N20" s="59">
        <f t="shared" ref="N20:N23" si="8">M20*D20</f>
        <v>1000</v>
      </c>
      <c r="O20" s="59">
        <f>N20+L20</f>
        <v>17500</v>
      </c>
      <c r="P20" s="35"/>
      <c r="Q20" s="35"/>
      <c r="R20" s="35"/>
      <c r="S20" s="35"/>
      <c r="T20" s="35"/>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c r="BA20" s="35"/>
      <c r="BB20" s="35"/>
      <c r="BC20" s="35"/>
      <c r="BD20" s="35"/>
      <c r="BE20" s="35"/>
      <c r="BF20" s="35"/>
      <c r="BG20" s="35"/>
      <c r="BH20" s="35"/>
      <c r="BI20" s="35"/>
      <c r="BJ20" s="35"/>
      <c r="BK20" s="35"/>
      <c r="BL20" s="35"/>
      <c r="BM20" s="35"/>
      <c r="BN20" s="35"/>
      <c r="BO20" s="35"/>
      <c r="BP20" s="35"/>
      <c r="BQ20" s="35"/>
      <c r="BR20" s="35"/>
      <c r="BS20" s="35"/>
      <c r="BT20" s="35"/>
      <c r="BU20" s="35"/>
      <c r="BV20" s="35"/>
      <c r="BW20" s="35"/>
      <c r="BX20" s="35"/>
      <c r="BY20" s="35"/>
      <c r="BZ20" s="35"/>
      <c r="CA20" s="35"/>
      <c r="CB20" s="35"/>
      <c r="CC20" s="35"/>
      <c r="CD20" s="35"/>
      <c r="CE20" s="35"/>
      <c r="CF20" s="35"/>
      <c r="CG20" s="35"/>
      <c r="CH20" s="35"/>
      <c r="CI20" s="35"/>
      <c r="CJ20" s="35"/>
      <c r="CK20" s="35"/>
      <c r="CL20" s="35"/>
      <c r="CM20" s="35"/>
    </row>
    <row r="21" spans="1:91" s="36" customFormat="1" ht="24" customHeight="1" x14ac:dyDescent="0.25">
      <c r="A21" s="21" t="s">
        <v>24</v>
      </c>
      <c r="B21" s="33"/>
      <c r="C21" s="23" t="s">
        <v>46</v>
      </c>
      <c r="D21" s="26">
        <v>2</v>
      </c>
      <c r="E21" s="24"/>
      <c r="F21" s="24"/>
      <c r="G21" s="24">
        <v>1</v>
      </c>
      <c r="H21" s="27" t="str">
        <f t="shared" si="3"/>
        <v>Nos.</v>
      </c>
      <c r="I21" s="24"/>
      <c r="J21" s="38"/>
      <c r="K21" s="71">
        <v>8500</v>
      </c>
      <c r="L21" s="59">
        <f t="shared" ref="L21:L23" si="9">K21*D21</f>
        <v>17000</v>
      </c>
      <c r="M21" s="61">
        <v>1000</v>
      </c>
      <c r="N21" s="59">
        <f t="shared" si="8"/>
        <v>2000</v>
      </c>
      <c r="O21" s="59">
        <f t="shared" ref="O21:O23" si="10">N21+L21</f>
        <v>19000</v>
      </c>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c r="BK21" s="35"/>
      <c r="BL21" s="35"/>
      <c r="BM21" s="35"/>
      <c r="BN21" s="35"/>
      <c r="BO21" s="35"/>
      <c r="BP21" s="35"/>
      <c r="BQ21" s="35"/>
      <c r="BR21" s="35"/>
      <c r="BS21" s="35"/>
      <c r="BT21" s="35"/>
      <c r="BU21" s="35"/>
      <c r="BV21" s="35"/>
      <c r="BW21" s="35"/>
      <c r="BX21" s="35"/>
      <c r="BY21" s="35"/>
      <c r="BZ21" s="35"/>
      <c r="CA21" s="35"/>
      <c r="CB21" s="35"/>
      <c r="CC21" s="35"/>
      <c r="CD21" s="35"/>
      <c r="CE21" s="35"/>
      <c r="CF21" s="35"/>
      <c r="CG21" s="35"/>
      <c r="CH21" s="35"/>
      <c r="CI21" s="35"/>
      <c r="CJ21" s="35"/>
      <c r="CK21" s="35"/>
      <c r="CL21" s="35"/>
      <c r="CM21" s="35"/>
    </row>
    <row r="22" spans="1:91" s="36" customFormat="1" ht="24" customHeight="1" x14ac:dyDescent="0.25">
      <c r="A22" s="21" t="s">
        <v>26</v>
      </c>
      <c r="B22" s="33"/>
      <c r="C22" s="23" t="s">
        <v>47</v>
      </c>
      <c r="D22" s="26">
        <v>1</v>
      </c>
      <c r="E22" s="24"/>
      <c r="F22" s="24"/>
      <c r="G22" s="24">
        <v>1</v>
      </c>
      <c r="H22" s="27" t="str">
        <f t="shared" si="3"/>
        <v>No.</v>
      </c>
      <c r="I22" s="24"/>
      <c r="J22" s="38"/>
      <c r="K22" s="71">
        <v>27000</v>
      </c>
      <c r="L22" s="59">
        <f t="shared" si="9"/>
        <v>27000</v>
      </c>
      <c r="M22" s="61">
        <v>1000</v>
      </c>
      <c r="N22" s="59">
        <f t="shared" si="8"/>
        <v>1000</v>
      </c>
      <c r="O22" s="59">
        <f t="shared" si="10"/>
        <v>28000</v>
      </c>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c r="BM22" s="35"/>
      <c r="BN22" s="35"/>
      <c r="BO22" s="35"/>
      <c r="BP22" s="35"/>
      <c r="BQ22" s="35"/>
      <c r="BR22" s="35"/>
      <c r="BS22" s="35"/>
      <c r="BT22" s="35"/>
      <c r="BU22" s="35"/>
      <c r="BV22" s="35"/>
      <c r="BW22" s="35"/>
      <c r="BX22" s="35"/>
      <c r="BY22" s="35"/>
      <c r="BZ22" s="35"/>
      <c r="CA22" s="35"/>
      <c r="CB22" s="35"/>
      <c r="CC22" s="35"/>
      <c r="CD22" s="35"/>
      <c r="CE22" s="35"/>
      <c r="CF22" s="35"/>
      <c r="CG22" s="35"/>
      <c r="CH22" s="35"/>
      <c r="CI22" s="35"/>
      <c r="CJ22" s="35"/>
      <c r="CK22" s="35"/>
      <c r="CL22" s="35"/>
      <c r="CM22" s="35"/>
    </row>
    <row r="23" spans="1:91" s="36" customFormat="1" ht="24" customHeight="1" x14ac:dyDescent="0.25">
      <c r="A23" s="21" t="s">
        <v>28</v>
      </c>
      <c r="B23" s="33"/>
      <c r="C23" s="23" t="s">
        <v>48</v>
      </c>
      <c r="D23" s="26">
        <v>1</v>
      </c>
      <c r="E23" s="24"/>
      <c r="F23" s="24"/>
      <c r="G23" s="24">
        <v>1</v>
      </c>
      <c r="H23" s="27" t="str">
        <f t="shared" si="3"/>
        <v>No.</v>
      </c>
      <c r="I23" s="24"/>
      <c r="J23" s="38"/>
      <c r="K23" s="71">
        <v>16000</v>
      </c>
      <c r="L23" s="59">
        <f t="shared" si="9"/>
        <v>16000</v>
      </c>
      <c r="M23" s="61">
        <v>1000</v>
      </c>
      <c r="N23" s="59">
        <f t="shared" si="8"/>
        <v>1000</v>
      </c>
      <c r="O23" s="59">
        <f t="shared" si="10"/>
        <v>17000</v>
      </c>
      <c r="P23" s="35"/>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5"/>
      <c r="AP23" s="35"/>
      <c r="AQ23" s="35"/>
      <c r="AR23" s="35"/>
      <c r="AS23" s="35"/>
      <c r="AT23" s="35"/>
      <c r="AU23" s="35"/>
      <c r="AV23" s="35"/>
      <c r="AW23" s="35"/>
      <c r="AX23" s="35"/>
      <c r="AY23" s="35"/>
      <c r="AZ23" s="35"/>
      <c r="BA23" s="35"/>
      <c r="BB23" s="35"/>
      <c r="BC23" s="35"/>
      <c r="BD23" s="35"/>
      <c r="BE23" s="35"/>
      <c r="BF23" s="35"/>
      <c r="BG23" s="35"/>
      <c r="BH23" s="35"/>
      <c r="BI23" s="35"/>
      <c r="BJ23" s="35"/>
      <c r="BK23" s="35"/>
      <c r="BL23" s="35"/>
      <c r="BM23" s="35"/>
      <c r="BN23" s="35"/>
      <c r="BO23" s="35"/>
      <c r="BP23" s="35"/>
      <c r="BQ23" s="35"/>
      <c r="BR23" s="35"/>
      <c r="BS23" s="35"/>
      <c r="BT23" s="35"/>
      <c r="BU23" s="35"/>
      <c r="BV23" s="35"/>
      <c r="BW23" s="35"/>
      <c r="BX23" s="35"/>
      <c r="BY23" s="35"/>
      <c r="BZ23" s="35"/>
      <c r="CA23" s="35"/>
      <c r="CB23" s="35"/>
      <c r="CC23" s="35"/>
      <c r="CD23" s="35"/>
      <c r="CE23" s="35"/>
      <c r="CF23" s="35"/>
      <c r="CG23" s="35"/>
      <c r="CH23" s="35"/>
      <c r="CI23" s="35"/>
      <c r="CJ23" s="35"/>
      <c r="CK23" s="35"/>
      <c r="CL23" s="35"/>
      <c r="CM23" s="35"/>
    </row>
    <row r="24" spans="1:91" s="36" customFormat="1" ht="44.25" customHeight="1" x14ac:dyDescent="0.25">
      <c r="A24" s="21"/>
      <c r="B24" s="14" t="s">
        <v>43</v>
      </c>
      <c r="C24" s="37" t="s">
        <v>49</v>
      </c>
      <c r="D24" s="26"/>
      <c r="E24" s="24"/>
      <c r="F24" s="24"/>
      <c r="G24" s="24"/>
      <c r="H24" s="38"/>
      <c r="I24" s="24"/>
      <c r="J24" s="38"/>
      <c r="K24" s="71"/>
      <c r="L24" s="61"/>
      <c r="M24" s="61"/>
      <c r="N24" s="61"/>
      <c r="O24" s="61"/>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35"/>
      <c r="BL24" s="35"/>
      <c r="BM24" s="35"/>
      <c r="BN24" s="35"/>
      <c r="BO24" s="35"/>
      <c r="BP24" s="35"/>
      <c r="BQ24" s="35"/>
      <c r="BR24" s="35"/>
      <c r="BS24" s="35"/>
      <c r="BT24" s="35"/>
      <c r="BU24" s="35"/>
      <c r="BV24" s="35"/>
      <c r="BW24" s="35"/>
      <c r="BX24" s="35"/>
      <c r="BY24" s="35"/>
      <c r="BZ24" s="35"/>
      <c r="CA24" s="35"/>
      <c r="CB24" s="35"/>
      <c r="CC24" s="35"/>
      <c r="CD24" s="35"/>
      <c r="CE24" s="35"/>
      <c r="CF24" s="35"/>
      <c r="CG24" s="35"/>
      <c r="CH24" s="35"/>
      <c r="CI24" s="35"/>
      <c r="CJ24" s="35"/>
      <c r="CK24" s="35"/>
      <c r="CL24" s="35"/>
      <c r="CM24" s="35"/>
    </row>
    <row r="25" spans="1:91" s="36" customFormat="1" ht="24" customHeight="1" x14ac:dyDescent="0.25">
      <c r="A25" s="21" t="s">
        <v>30</v>
      </c>
      <c r="B25" s="33"/>
      <c r="C25" s="51" t="s">
        <v>68</v>
      </c>
      <c r="D25" s="26">
        <v>1</v>
      </c>
      <c r="E25" s="24"/>
      <c r="F25" s="24"/>
      <c r="G25" s="24">
        <v>1</v>
      </c>
      <c r="H25" s="27" t="str">
        <f t="shared" si="3"/>
        <v>No.</v>
      </c>
      <c r="I25" s="24"/>
      <c r="J25" s="14"/>
      <c r="K25" s="71">
        <v>2750000</v>
      </c>
      <c r="L25" s="59">
        <f>K25*D25</f>
        <v>2750000</v>
      </c>
      <c r="M25" s="61">
        <v>100000</v>
      </c>
      <c r="N25" s="59">
        <f>M25*D25</f>
        <v>100000</v>
      </c>
      <c r="O25" s="59">
        <f>N25+L25</f>
        <v>2850000</v>
      </c>
      <c r="P25" s="35"/>
      <c r="Q25" s="35"/>
      <c r="R25" s="35"/>
      <c r="S25" s="35"/>
      <c r="T25" s="35"/>
      <c r="U25" s="35"/>
      <c r="V25" s="35"/>
      <c r="W25" s="35"/>
      <c r="X25" s="35"/>
      <c r="Y25" s="35"/>
      <c r="Z25" s="35"/>
      <c r="AA25" s="35"/>
      <c r="AB25" s="35"/>
      <c r="AC25" s="35"/>
      <c r="AD25" s="35"/>
      <c r="AE25" s="35"/>
      <c r="AF25" s="35"/>
      <c r="AG25" s="35"/>
      <c r="AH25" s="35"/>
      <c r="AI25" s="35"/>
      <c r="AJ25" s="35"/>
      <c r="AK25" s="35"/>
      <c r="AL25" s="35"/>
      <c r="AM25" s="35"/>
      <c r="AN25" s="35"/>
      <c r="AO25" s="35"/>
      <c r="AP25" s="35"/>
      <c r="AQ25" s="35"/>
      <c r="AR25" s="35"/>
      <c r="AS25" s="35"/>
      <c r="AT25" s="35"/>
      <c r="AU25" s="35"/>
      <c r="AV25" s="35"/>
      <c r="AW25" s="35"/>
      <c r="AX25" s="35"/>
      <c r="AY25" s="35"/>
      <c r="AZ25" s="35"/>
      <c r="BA25" s="35"/>
      <c r="BB25" s="35"/>
      <c r="BC25" s="35"/>
      <c r="BD25" s="35"/>
      <c r="BE25" s="35"/>
      <c r="BF25" s="35"/>
      <c r="BG25" s="35"/>
      <c r="BH25" s="35"/>
      <c r="BI25" s="35"/>
      <c r="BJ25" s="35"/>
      <c r="BK25" s="35"/>
      <c r="BL25" s="35"/>
      <c r="BM25" s="35"/>
      <c r="BN25" s="35"/>
      <c r="BO25" s="35"/>
      <c r="BP25" s="35"/>
      <c r="BQ25" s="35"/>
      <c r="BR25" s="35"/>
      <c r="BS25" s="35"/>
      <c r="BT25" s="35"/>
      <c r="BU25" s="35"/>
      <c r="BV25" s="35"/>
      <c r="BW25" s="35"/>
      <c r="BX25" s="35"/>
      <c r="BY25" s="35"/>
      <c r="BZ25" s="35"/>
      <c r="CA25" s="35"/>
      <c r="CB25" s="35"/>
      <c r="CC25" s="35"/>
      <c r="CD25" s="35"/>
      <c r="CE25" s="35"/>
      <c r="CF25" s="35"/>
      <c r="CG25" s="35"/>
      <c r="CH25" s="35"/>
      <c r="CI25" s="35"/>
      <c r="CJ25" s="35"/>
      <c r="CK25" s="35"/>
      <c r="CL25" s="35"/>
      <c r="CM25" s="35"/>
    </row>
    <row r="26" spans="1:91" s="19" customFormat="1" ht="26.25" customHeight="1" x14ac:dyDescent="0.2">
      <c r="A26" s="14"/>
      <c r="B26" s="14"/>
      <c r="C26" s="15" t="s">
        <v>50</v>
      </c>
      <c r="D26" s="26"/>
      <c r="E26" s="24"/>
      <c r="F26" s="24"/>
      <c r="G26" s="24"/>
      <c r="H26" s="14"/>
      <c r="I26" s="24"/>
      <c r="J26" s="14"/>
      <c r="K26" s="71"/>
      <c r="L26" s="59"/>
      <c r="M26" s="59"/>
      <c r="N26" s="59"/>
      <c r="O26" s="59"/>
    </row>
    <row r="27" spans="1:91" s="19" customFormat="1" ht="45.6" customHeight="1" x14ac:dyDescent="0.2">
      <c r="A27" s="14" t="s">
        <v>32</v>
      </c>
      <c r="B27" s="14" t="s">
        <v>51</v>
      </c>
      <c r="C27" s="23" t="s">
        <v>52</v>
      </c>
      <c r="D27" s="26">
        <v>1</v>
      </c>
      <c r="E27" s="24"/>
      <c r="F27" s="24"/>
      <c r="G27" s="24">
        <v>1</v>
      </c>
      <c r="H27" s="14" t="s">
        <v>53</v>
      </c>
      <c r="I27" s="24"/>
      <c r="J27" s="14"/>
      <c r="K27" s="71">
        <v>25000</v>
      </c>
      <c r="L27" s="59">
        <f t="shared" ref="L27:L31" si="11">K27*D27</f>
        <v>25000</v>
      </c>
      <c r="M27" s="59">
        <v>5000</v>
      </c>
      <c r="N27" s="59">
        <f t="shared" ref="N27:N31" si="12">M27*D27</f>
        <v>5000</v>
      </c>
      <c r="O27" s="59">
        <f>N27+L27</f>
        <v>30000</v>
      </c>
    </row>
    <row r="28" spans="1:91" s="19" customFormat="1" ht="48" customHeight="1" x14ac:dyDescent="0.2">
      <c r="A28" s="14" t="s">
        <v>34</v>
      </c>
      <c r="B28" s="14" t="s">
        <v>18</v>
      </c>
      <c r="C28" s="23" t="s">
        <v>54</v>
      </c>
      <c r="D28" s="26">
        <v>1</v>
      </c>
      <c r="E28" s="24"/>
      <c r="F28" s="24"/>
      <c r="G28" s="24">
        <v>1</v>
      </c>
      <c r="H28" s="14" t="s">
        <v>53</v>
      </c>
      <c r="I28" s="24"/>
      <c r="J28" s="14"/>
      <c r="K28" s="71">
        <v>210000</v>
      </c>
      <c r="L28" s="59">
        <f t="shared" si="11"/>
        <v>210000</v>
      </c>
      <c r="M28" s="59">
        <v>30000</v>
      </c>
      <c r="N28" s="59">
        <f t="shared" si="12"/>
        <v>30000</v>
      </c>
      <c r="O28" s="59">
        <f t="shared" ref="O28:O31" si="13">N28+L28</f>
        <v>240000</v>
      </c>
    </row>
    <row r="29" spans="1:91" s="19" customFormat="1" ht="37.5" customHeight="1" x14ac:dyDescent="0.2">
      <c r="A29" s="14" t="s">
        <v>37</v>
      </c>
      <c r="B29" s="14" t="s">
        <v>55</v>
      </c>
      <c r="C29" s="23" t="s">
        <v>56</v>
      </c>
      <c r="D29" s="26">
        <v>1</v>
      </c>
      <c r="E29" s="24"/>
      <c r="F29" s="24"/>
      <c r="G29" s="24">
        <v>1</v>
      </c>
      <c r="H29" s="14" t="s">
        <v>53</v>
      </c>
      <c r="I29" s="24"/>
      <c r="J29" s="14"/>
      <c r="K29" s="71">
        <v>35000</v>
      </c>
      <c r="L29" s="59">
        <f t="shared" si="11"/>
        <v>35000</v>
      </c>
      <c r="M29" s="59">
        <v>10000</v>
      </c>
      <c r="N29" s="59">
        <f t="shared" si="12"/>
        <v>10000</v>
      </c>
      <c r="O29" s="59">
        <f t="shared" si="13"/>
        <v>45000</v>
      </c>
    </row>
    <row r="30" spans="1:91" s="19" customFormat="1" ht="26.25" customHeight="1" x14ac:dyDescent="0.2">
      <c r="A30" s="14" t="s">
        <v>39</v>
      </c>
      <c r="B30" s="14" t="s">
        <v>57</v>
      </c>
      <c r="C30" s="23" t="s">
        <v>58</v>
      </c>
      <c r="D30" s="26">
        <v>1</v>
      </c>
      <c r="E30" s="24"/>
      <c r="F30" s="24"/>
      <c r="G30" s="24">
        <v>1</v>
      </c>
      <c r="H30" s="14" t="s">
        <v>53</v>
      </c>
      <c r="I30" s="24"/>
      <c r="J30" s="14"/>
      <c r="K30" s="71">
        <v>25000</v>
      </c>
      <c r="L30" s="59">
        <f t="shared" si="11"/>
        <v>25000</v>
      </c>
      <c r="M30" s="59">
        <v>10000</v>
      </c>
      <c r="N30" s="59">
        <f t="shared" si="12"/>
        <v>10000</v>
      </c>
      <c r="O30" s="59">
        <f t="shared" si="13"/>
        <v>35000</v>
      </c>
    </row>
    <row r="31" spans="1:91" s="19" customFormat="1" ht="26.25" customHeight="1" x14ac:dyDescent="0.2">
      <c r="A31" s="14" t="s">
        <v>59</v>
      </c>
      <c r="B31" s="14" t="s">
        <v>60</v>
      </c>
      <c r="C31" s="23" t="s">
        <v>61</v>
      </c>
      <c r="D31" s="26">
        <v>1</v>
      </c>
      <c r="E31" s="24"/>
      <c r="F31" s="24"/>
      <c r="G31" s="24">
        <v>1</v>
      </c>
      <c r="H31" s="14" t="s">
        <v>53</v>
      </c>
      <c r="I31" s="24"/>
      <c r="J31" s="14"/>
      <c r="K31" s="71"/>
      <c r="L31" s="59">
        <f t="shared" si="11"/>
        <v>0</v>
      </c>
      <c r="M31" s="59">
        <v>40000</v>
      </c>
      <c r="N31" s="59">
        <f t="shared" si="12"/>
        <v>40000</v>
      </c>
      <c r="O31" s="59">
        <f t="shared" si="13"/>
        <v>40000</v>
      </c>
    </row>
    <row r="32" spans="1:91" s="32" customFormat="1" ht="30" customHeight="1" x14ac:dyDescent="0.25">
      <c r="A32" s="28"/>
      <c r="B32" s="29"/>
      <c r="C32" s="29" t="s">
        <v>62</v>
      </c>
      <c r="D32" s="30"/>
      <c r="E32" s="30"/>
      <c r="F32" s="30"/>
      <c r="G32" s="30"/>
      <c r="H32" s="30"/>
      <c r="I32" s="30"/>
      <c r="J32" s="30"/>
      <c r="K32" s="67"/>
      <c r="L32" s="62"/>
      <c r="M32" s="62"/>
      <c r="N32" s="62"/>
      <c r="O32" s="73">
        <f>SUM(O20:O31)</f>
        <v>3321500</v>
      </c>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row>
    <row r="33" spans="1:43" s="19" customFormat="1" ht="26.25" customHeight="1" x14ac:dyDescent="0.2">
      <c r="A33" s="14"/>
      <c r="B33" s="14"/>
      <c r="C33" s="15" t="s">
        <v>63</v>
      </c>
      <c r="D33" s="26"/>
      <c r="E33" s="24"/>
      <c r="F33" s="24"/>
      <c r="G33" s="24"/>
      <c r="H33" s="14"/>
      <c r="I33" s="24"/>
      <c r="J33" s="14"/>
      <c r="K33" s="71"/>
      <c r="L33" s="59"/>
      <c r="M33" s="59"/>
      <c r="N33" s="59"/>
      <c r="O33" s="59"/>
    </row>
    <row r="34" spans="1:43" s="19" customFormat="1" ht="26.25" customHeight="1" x14ac:dyDescent="0.2">
      <c r="A34" s="14" t="s">
        <v>21</v>
      </c>
      <c r="B34" s="14" t="s">
        <v>64</v>
      </c>
      <c r="C34" s="23" t="s">
        <v>65</v>
      </c>
      <c r="D34" s="26">
        <v>1</v>
      </c>
      <c r="E34" s="24"/>
      <c r="F34" s="24"/>
      <c r="G34" s="24">
        <v>1</v>
      </c>
      <c r="H34" s="14" t="s">
        <v>53</v>
      </c>
      <c r="I34" s="24"/>
      <c r="J34" s="14"/>
      <c r="K34" s="71">
        <v>10000</v>
      </c>
      <c r="L34" s="59">
        <f>K34*D34</f>
        <v>10000</v>
      </c>
      <c r="M34" s="71">
        <v>10000</v>
      </c>
      <c r="N34" s="59">
        <f t="shared" ref="N34" si="14">M34*D34</f>
        <v>10000</v>
      </c>
      <c r="O34" s="59">
        <f>N34+L34</f>
        <v>20000</v>
      </c>
    </row>
    <row r="35" spans="1:43" s="19" customFormat="1" ht="26.25" customHeight="1" x14ac:dyDescent="0.2">
      <c r="A35" s="14"/>
      <c r="B35" s="14"/>
      <c r="C35" s="15" t="s">
        <v>66</v>
      </c>
      <c r="D35" s="26"/>
      <c r="E35" s="24"/>
      <c r="F35" s="24"/>
      <c r="G35" s="24"/>
      <c r="H35" s="14"/>
      <c r="I35" s="24"/>
      <c r="J35" s="14"/>
      <c r="K35" s="71"/>
      <c r="L35" s="59"/>
      <c r="M35" s="59"/>
      <c r="N35" s="59"/>
      <c r="O35" s="59"/>
    </row>
    <row r="36" spans="1:43" s="19" customFormat="1" ht="37.5" customHeight="1" x14ac:dyDescent="0.2">
      <c r="A36" s="14" t="s">
        <v>24</v>
      </c>
      <c r="B36" s="14"/>
      <c r="C36" s="23" t="s">
        <v>67</v>
      </c>
      <c r="D36" s="26">
        <v>1</v>
      </c>
      <c r="E36" s="24"/>
      <c r="F36" s="24"/>
      <c r="G36" s="24">
        <v>1</v>
      </c>
      <c r="H36" s="14" t="s">
        <v>53</v>
      </c>
      <c r="I36" s="24"/>
      <c r="J36" s="14"/>
      <c r="K36" s="71"/>
      <c r="L36" s="59"/>
      <c r="M36" s="59"/>
      <c r="N36" s="59"/>
      <c r="O36" s="59"/>
    </row>
    <row r="37" spans="1:43" s="32" customFormat="1" ht="30" customHeight="1" x14ac:dyDescent="0.25">
      <c r="A37" s="28"/>
      <c r="B37" s="29"/>
      <c r="C37" s="29" t="s">
        <v>69</v>
      </c>
      <c r="D37" s="30"/>
      <c r="E37" s="30"/>
      <c r="F37" s="30"/>
      <c r="G37" s="30"/>
      <c r="H37" s="30"/>
      <c r="I37" s="30"/>
      <c r="J37" s="30"/>
      <c r="K37" s="67"/>
      <c r="L37" s="62"/>
      <c r="M37" s="62"/>
      <c r="N37" s="62"/>
      <c r="O37" s="73">
        <f>SUM(O34:O36)</f>
        <v>20000</v>
      </c>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row>
    <row r="38" spans="1:43" s="32" customFormat="1" ht="11.25" customHeight="1" x14ac:dyDescent="0.25">
      <c r="A38" s="27"/>
      <c r="B38" s="39"/>
      <c r="C38" s="39"/>
      <c r="D38" s="40"/>
      <c r="E38" s="40"/>
      <c r="F38" s="40"/>
      <c r="G38" s="40"/>
      <c r="H38" s="40"/>
      <c r="I38" s="40"/>
      <c r="J38" s="41"/>
      <c r="K38" s="72"/>
      <c r="L38" s="60"/>
      <c r="M38" s="60"/>
      <c r="N38" s="60"/>
      <c r="O38" s="60"/>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row>
    <row r="39" spans="1:43" s="47" customFormat="1" ht="35.25" customHeight="1" x14ac:dyDescent="0.25">
      <c r="A39" s="43"/>
      <c r="B39" s="44"/>
      <c r="C39" s="45" t="s">
        <v>70</v>
      </c>
      <c r="D39" s="46"/>
      <c r="E39" s="46"/>
      <c r="F39" s="46"/>
      <c r="G39" s="46"/>
      <c r="H39" s="46"/>
      <c r="I39" s="46"/>
      <c r="J39" s="46"/>
      <c r="K39" s="68"/>
      <c r="L39" s="64"/>
      <c r="M39" s="64"/>
      <c r="N39" s="64"/>
      <c r="O39" s="74">
        <f>O37+O32+O18</f>
        <v>6980594</v>
      </c>
    </row>
  </sheetData>
  <printOptions horizontalCentered="1"/>
  <pageMargins left="0.74" right="0.73" top="1.07" bottom="0.96" header="0.42" footer="0.45"/>
  <pageSetup paperSize="9" scale="75" fitToHeight="0" orientation="landscape" r:id="rId1"/>
  <headerFooter alignWithMargins="0">
    <oddHeader>&amp;L&amp;G&amp;R&amp;12&amp;K03+000TENDER DOCUMENTS FOR MEP WORKS
&amp;"-,Bold"&amp;14ENGRO PAKISTAN OFFICES @ THE HARBOUR FRONT, DOLMEN CITY, KARACHI</oddHeader>
    <oddFooter>&amp;L&amp;"Calibri,Bold"&amp;16&amp;K03+000S. MEHBOOB &amp;&amp; COMPANY&amp;R&amp;"Calibri,Regular"&amp;12Sec-III/C (Level-07) - Page - &amp;P of &amp;N&amp;8
&amp;5&amp;Z
&amp;F</oddFooter>
  </headerFooter>
  <rowBreaks count="2" manualBreakCount="2">
    <brk id="18" max="13" man="1"/>
    <brk id="32" max="13" man="1"/>
  </rowBreaks>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J39"/>
  <sheetViews>
    <sheetView tabSelected="1" view="pageBreakPreview" topLeftCell="A32" zoomScale="85" zoomScaleNormal="115" zoomScaleSheetLayoutView="85" workbookViewId="0">
      <selection activeCell="F39" sqref="F39"/>
    </sheetView>
  </sheetViews>
  <sheetFormatPr defaultRowHeight="15" x14ac:dyDescent="0.25"/>
  <cols>
    <col min="1" max="1" width="9.140625" style="48"/>
    <col min="2" max="2" width="12.5703125" style="48" customWidth="1"/>
    <col min="3" max="3" width="59.140625" style="49" customWidth="1"/>
    <col min="4" max="4" width="7.5703125" style="48" bestFit="1" customWidth="1"/>
    <col min="5" max="5" width="8.140625" style="48" customWidth="1"/>
    <col min="6" max="6" width="14.140625" style="63" customWidth="1"/>
    <col min="7" max="7" width="15.5703125" style="63" customWidth="1"/>
    <col min="8" max="8" width="14.140625" style="63" customWidth="1"/>
    <col min="9" max="9" width="15.5703125" style="63" customWidth="1"/>
    <col min="10" max="10" width="18.140625" style="63" customWidth="1"/>
    <col min="11" max="12" width="14.5703125" hidden="1" customWidth="1"/>
  </cols>
  <sheetData>
    <row r="1" spans="1:32" s="6" customFormat="1" ht="35.25" customHeight="1" x14ac:dyDescent="0.25">
      <c r="A1" s="78" t="s">
        <v>76</v>
      </c>
      <c r="B1" s="79"/>
      <c r="C1" s="79"/>
      <c r="D1" s="79"/>
      <c r="E1" s="79"/>
      <c r="F1" s="79"/>
      <c r="G1" s="79"/>
      <c r="H1" s="79"/>
      <c r="I1" s="79"/>
      <c r="J1" s="80"/>
      <c r="K1" s="3"/>
      <c r="L1" s="3"/>
      <c r="M1" s="4"/>
    </row>
    <row r="2" spans="1:32" s="8" customFormat="1" ht="12.6" customHeight="1" x14ac:dyDescent="0.25">
      <c r="A2" s="7">
        <v>1</v>
      </c>
      <c r="B2" s="7">
        <v>2</v>
      </c>
      <c r="C2" s="7">
        <v>3</v>
      </c>
      <c r="D2" s="7">
        <v>4</v>
      </c>
      <c r="E2" s="7">
        <v>5</v>
      </c>
      <c r="F2" s="56">
        <v>6</v>
      </c>
      <c r="G2" s="56">
        <v>7</v>
      </c>
      <c r="H2" s="56">
        <v>8</v>
      </c>
      <c r="I2" s="56">
        <v>9</v>
      </c>
      <c r="J2" s="56">
        <v>10</v>
      </c>
    </row>
    <row r="3" spans="1:32" s="10" customFormat="1" ht="30" customHeight="1" x14ac:dyDescent="0.25">
      <c r="A3" s="9" t="s">
        <v>0</v>
      </c>
      <c r="B3" s="9" t="s">
        <v>1</v>
      </c>
      <c r="C3" s="9" t="s">
        <v>2</v>
      </c>
      <c r="D3" s="9" t="s">
        <v>3</v>
      </c>
      <c r="E3" s="9" t="s">
        <v>4</v>
      </c>
      <c r="F3" s="57" t="s">
        <v>7</v>
      </c>
      <c r="G3" s="57" t="s">
        <v>8</v>
      </c>
      <c r="H3" s="57" t="s">
        <v>9</v>
      </c>
      <c r="I3" s="57" t="s">
        <v>10</v>
      </c>
      <c r="J3" s="57" t="s">
        <v>11</v>
      </c>
    </row>
    <row r="4" spans="1:32" s="12" customFormat="1" ht="12.6" customHeight="1" x14ac:dyDescent="0.25">
      <c r="A4" s="7">
        <v>1</v>
      </c>
      <c r="B4" s="7">
        <v>2</v>
      </c>
      <c r="C4" s="7">
        <v>3</v>
      </c>
      <c r="D4" s="7">
        <v>4</v>
      </c>
      <c r="E4" s="7">
        <v>5</v>
      </c>
      <c r="F4" s="56">
        <v>6</v>
      </c>
      <c r="G4" s="58" t="s">
        <v>13</v>
      </c>
      <c r="H4" s="58">
        <v>8</v>
      </c>
      <c r="I4" s="58" t="s">
        <v>14</v>
      </c>
      <c r="J4" s="58" t="s">
        <v>15</v>
      </c>
      <c r="Z4" s="13"/>
      <c r="AA4" s="13"/>
      <c r="AB4" s="13"/>
      <c r="AC4" s="13"/>
      <c r="AD4" s="13"/>
      <c r="AE4" s="13"/>
      <c r="AF4" s="13"/>
    </row>
    <row r="5" spans="1:32" s="19" customFormat="1" ht="24.75" customHeight="1" x14ac:dyDescent="0.2">
      <c r="A5" s="14"/>
      <c r="B5" s="14"/>
      <c r="C5" s="15" t="s">
        <v>16</v>
      </c>
      <c r="D5" s="16"/>
      <c r="E5" s="14"/>
      <c r="F5" s="59"/>
      <c r="G5" s="59"/>
      <c r="H5" s="59"/>
      <c r="I5" s="71"/>
      <c r="J5" s="59"/>
      <c r="K5" s="18"/>
      <c r="L5" s="18"/>
    </row>
    <row r="6" spans="1:32" s="19" customFormat="1" ht="48" customHeight="1" x14ac:dyDescent="0.2">
      <c r="A6" s="14"/>
      <c r="B6" s="14" t="s">
        <v>18</v>
      </c>
      <c r="C6" s="20" t="s">
        <v>19</v>
      </c>
      <c r="D6" s="21"/>
      <c r="E6" s="14"/>
      <c r="F6" s="59"/>
      <c r="G6" s="59"/>
      <c r="H6" s="59"/>
      <c r="I6" s="71"/>
      <c r="J6" s="59"/>
      <c r="K6" s="18"/>
      <c r="L6" s="18"/>
    </row>
    <row r="7" spans="1:32" s="19" customFormat="1" ht="20.100000000000001" customHeight="1" x14ac:dyDescent="0.2">
      <c r="A7" s="14" t="s">
        <v>21</v>
      </c>
      <c r="B7" s="14"/>
      <c r="C7" s="23" t="s">
        <v>22</v>
      </c>
      <c r="D7" s="26">
        <f>27.5*1.15</f>
        <v>31.624999999999996</v>
      </c>
      <c r="E7" s="14" t="s">
        <v>23</v>
      </c>
      <c r="F7" s="71">
        <v>4080</v>
      </c>
      <c r="G7" s="59">
        <f>F7*D7</f>
        <v>129029.99999999999</v>
      </c>
      <c r="H7" s="59">
        <v>600</v>
      </c>
      <c r="I7" s="71">
        <f>H7*D7</f>
        <v>18974.999999999996</v>
      </c>
      <c r="J7" s="59">
        <f>I7+G7</f>
        <v>148004.99999999997</v>
      </c>
      <c r="K7" s="18"/>
      <c r="L7" s="18"/>
    </row>
    <row r="8" spans="1:32" s="19" customFormat="1" ht="20.100000000000001" customHeight="1" x14ac:dyDescent="0.2">
      <c r="A8" s="14" t="s">
        <v>24</v>
      </c>
      <c r="B8" s="14"/>
      <c r="C8" s="23" t="s">
        <v>25</v>
      </c>
      <c r="D8" s="26">
        <f>156*1.15</f>
        <v>179.39999999999998</v>
      </c>
      <c r="E8" s="14" t="s">
        <v>23</v>
      </c>
      <c r="F8" s="71">
        <v>2870</v>
      </c>
      <c r="G8" s="59">
        <f t="shared" ref="G8:G13" si="0">F8*D8</f>
        <v>514877.99999999994</v>
      </c>
      <c r="H8" s="59">
        <v>550</v>
      </c>
      <c r="I8" s="71">
        <f t="shared" ref="I8:I13" si="1">H8*D8</f>
        <v>98669.999999999985</v>
      </c>
      <c r="J8" s="59">
        <f t="shared" ref="J8:J13" si="2">I8+G8</f>
        <v>613547.99999999988</v>
      </c>
      <c r="K8" s="18"/>
      <c r="L8" s="18"/>
    </row>
    <row r="9" spans="1:32" s="19" customFormat="1" ht="20.100000000000001" customHeight="1" x14ac:dyDescent="0.2">
      <c r="A9" s="14" t="s">
        <v>26</v>
      </c>
      <c r="B9" s="14"/>
      <c r="C9" s="23" t="s">
        <v>27</v>
      </c>
      <c r="D9" s="26">
        <f>82.33</f>
        <v>82.33</v>
      </c>
      <c r="E9" s="14" t="s">
        <v>23</v>
      </c>
      <c r="F9" s="71">
        <v>2200</v>
      </c>
      <c r="G9" s="59">
        <f t="shared" si="0"/>
        <v>181126</v>
      </c>
      <c r="H9" s="59">
        <v>450</v>
      </c>
      <c r="I9" s="71">
        <f t="shared" si="1"/>
        <v>37048.5</v>
      </c>
      <c r="J9" s="59">
        <f t="shared" si="2"/>
        <v>218174.5</v>
      </c>
      <c r="K9" s="18"/>
      <c r="L9" s="18"/>
    </row>
    <row r="10" spans="1:32" s="19" customFormat="1" ht="20.100000000000001" customHeight="1" x14ac:dyDescent="0.2">
      <c r="A10" s="14" t="s">
        <v>28</v>
      </c>
      <c r="B10" s="14"/>
      <c r="C10" s="23" t="s">
        <v>29</v>
      </c>
      <c r="D10" s="26">
        <f>95*1.15</f>
        <v>109.24999999999999</v>
      </c>
      <c r="E10" s="14" t="s">
        <v>23</v>
      </c>
      <c r="F10" s="71">
        <v>1480</v>
      </c>
      <c r="G10" s="59">
        <f t="shared" si="0"/>
        <v>161689.99999999997</v>
      </c>
      <c r="H10" s="59">
        <v>410</v>
      </c>
      <c r="I10" s="71">
        <f t="shared" si="1"/>
        <v>44792.499999999993</v>
      </c>
      <c r="J10" s="59">
        <f t="shared" si="2"/>
        <v>206482.49999999997</v>
      </c>
      <c r="K10" s="18"/>
      <c r="L10" s="18"/>
    </row>
    <row r="11" spans="1:32" s="19" customFormat="1" ht="20.100000000000001" customHeight="1" x14ac:dyDescent="0.2">
      <c r="A11" s="14" t="s">
        <v>30</v>
      </c>
      <c r="B11" s="14"/>
      <c r="C11" s="23" t="s">
        <v>31</v>
      </c>
      <c r="D11" s="26">
        <f>103.33*1.15</f>
        <v>118.8295</v>
      </c>
      <c r="E11" s="14" t="s">
        <v>23</v>
      </c>
      <c r="F11" s="71">
        <v>1100</v>
      </c>
      <c r="G11" s="59">
        <f t="shared" si="0"/>
        <v>130712.45</v>
      </c>
      <c r="H11" s="59">
        <v>300</v>
      </c>
      <c r="I11" s="71">
        <f t="shared" si="1"/>
        <v>35648.85</v>
      </c>
      <c r="J11" s="59">
        <f t="shared" si="2"/>
        <v>166361.29999999999</v>
      </c>
      <c r="K11" s="18"/>
      <c r="L11" s="18"/>
    </row>
    <row r="12" spans="1:32" s="19" customFormat="1" ht="20.100000000000001" customHeight="1" x14ac:dyDescent="0.2">
      <c r="A12" s="14" t="s">
        <v>32</v>
      </c>
      <c r="B12" s="14"/>
      <c r="C12" s="23" t="s">
        <v>33</v>
      </c>
      <c r="D12" s="26">
        <f>65.33*1.15</f>
        <v>75.129499999999993</v>
      </c>
      <c r="E12" s="14" t="s">
        <v>23</v>
      </c>
      <c r="F12" s="71">
        <v>990</v>
      </c>
      <c r="G12" s="59">
        <f t="shared" si="0"/>
        <v>74378.204999999987</v>
      </c>
      <c r="H12" s="59">
        <v>250</v>
      </c>
      <c r="I12" s="71">
        <f t="shared" si="1"/>
        <v>18782.375</v>
      </c>
      <c r="J12" s="59">
        <f t="shared" si="2"/>
        <v>93160.579999999987</v>
      </c>
      <c r="K12" s="18"/>
      <c r="L12" s="18"/>
    </row>
    <row r="13" spans="1:32" s="19" customFormat="1" ht="20.100000000000001" customHeight="1" x14ac:dyDescent="0.2">
      <c r="A13" s="14" t="s">
        <v>34</v>
      </c>
      <c r="B13" s="14"/>
      <c r="C13" s="23" t="s">
        <v>35</v>
      </c>
      <c r="D13" s="26">
        <f>582.5*1.15</f>
        <v>669.875</v>
      </c>
      <c r="E13" s="14" t="s">
        <v>23</v>
      </c>
      <c r="F13" s="71">
        <v>790</v>
      </c>
      <c r="G13" s="59">
        <f t="shared" si="0"/>
        <v>529201.25</v>
      </c>
      <c r="H13" s="59">
        <v>210</v>
      </c>
      <c r="I13" s="71">
        <f t="shared" si="1"/>
        <v>140673.75</v>
      </c>
      <c r="J13" s="59">
        <f t="shared" si="2"/>
        <v>669875</v>
      </c>
      <c r="K13" s="18"/>
      <c r="L13" s="18"/>
    </row>
    <row r="14" spans="1:32" s="19" customFormat="1" ht="33.75" customHeight="1" x14ac:dyDescent="0.2">
      <c r="A14" s="14"/>
      <c r="B14" s="14" t="s">
        <v>18</v>
      </c>
      <c r="C14" s="20" t="s">
        <v>36</v>
      </c>
      <c r="D14" s="26"/>
      <c r="E14" s="14"/>
      <c r="F14" s="60"/>
      <c r="G14" s="59"/>
      <c r="H14" s="59"/>
      <c r="I14" s="71"/>
      <c r="J14" s="61"/>
      <c r="K14" s="18"/>
      <c r="L14" s="18"/>
    </row>
    <row r="15" spans="1:32" s="19" customFormat="1" ht="20.100000000000001" customHeight="1" x14ac:dyDescent="0.2">
      <c r="A15" s="14" t="s">
        <v>37</v>
      </c>
      <c r="B15" s="14"/>
      <c r="C15" s="23" t="s">
        <v>38</v>
      </c>
      <c r="D15" s="26">
        <f>92-6</f>
        <v>86</v>
      </c>
      <c r="E15" s="27" t="str">
        <f t="shared" ref="E15:E26" si="3">IF(D15&gt;1,"Nos.","No.")</f>
        <v>Nos.</v>
      </c>
      <c r="F15" s="71">
        <v>8800</v>
      </c>
      <c r="G15" s="59">
        <f t="shared" ref="G15:G18" si="4">F15*D15</f>
        <v>756800</v>
      </c>
      <c r="H15" s="59">
        <v>750</v>
      </c>
      <c r="I15" s="71">
        <f t="shared" ref="I15:I18" si="5">H15*D15</f>
        <v>64500</v>
      </c>
      <c r="J15" s="59">
        <f t="shared" ref="J15:J18" si="6">I15+G15</f>
        <v>821300</v>
      </c>
      <c r="K15" s="18"/>
      <c r="L15" s="18"/>
    </row>
    <row r="16" spans="1:32" s="19" customFormat="1" ht="20.100000000000001" customHeight="1" x14ac:dyDescent="0.2">
      <c r="A16" s="14" t="s">
        <v>39</v>
      </c>
      <c r="B16" s="14"/>
      <c r="C16" s="23" t="s">
        <v>40</v>
      </c>
      <c r="D16" s="26">
        <v>20</v>
      </c>
      <c r="E16" s="27" t="str">
        <f t="shared" si="3"/>
        <v>Nos.</v>
      </c>
      <c r="F16" s="71">
        <v>12500</v>
      </c>
      <c r="G16" s="59">
        <f t="shared" si="4"/>
        <v>250000</v>
      </c>
      <c r="H16" s="59">
        <v>750</v>
      </c>
      <c r="I16" s="71">
        <f t="shared" si="5"/>
        <v>15000</v>
      </c>
      <c r="J16" s="59">
        <f t="shared" si="6"/>
        <v>265000</v>
      </c>
      <c r="K16" s="18"/>
      <c r="L16" s="18"/>
    </row>
    <row r="17" spans="1:88" s="19" customFormat="1" ht="20.100000000000001" customHeight="1" x14ac:dyDescent="0.2">
      <c r="A17" s="14" t="s">
        <v>59</v>
      </c>
      <c r="B17" s="14"/>
      <c r="C17" s="23" t="s">
        <v>41</v>
      </c>
      <c r="D17" s="26">
        <v>6</v>
      </c>
      <c r="E17" s="27" t="str">
        <f t="shared" si="3"/>
        <v>Nos.</v>
      </c>
      <c r="F17" s="71">
        <v>5500</v>
      </c>
      <c r="G17" s="59">
        <f t="shared" si="4"/>
        <v>33000</v>
      </c>
      <c r="H17" s="59">
        <v>750</v>
      </c>
      <c r="I17" s="71">
        <f t="shared" si="5"/>
        <v>4500</v>
      </c>
      <c r="J17" s="59">
        <f t="shared" si="6"/>
        <v>37500</v>
      </c>
      <c r="K17" s="18"/>
      <c r="L17" s="18"/>
    </row>
    <row r="18" spans="1:88" s="19" customFormat="1" ht="20.100000000000001" customHeight="1" x14ac:dyDescent="0.2">
      <c r="A18" s="14" t="s">
        <v>72</v>
      </c>
      <c r="B18" s="14"/>
      <c r="C18" s="53" t="s">
        <v>79</v>
      </c>
      <c r="D18" s="54">
        <v>86</v>
      </c>
      <c r="E18" s="55" t="s">
        <v>80</v>
      </c>
      <c r="F18" s="59">
        <v>13000</v>
      </c>
      <c r="G18" s="59">
        <f t="shared" si="4"/>
        <v>1118000</v>
      </c>
      <c r="H18" s="59">
        <v>1000</v>
      </c>
      <c r="I18" s="71">
        <f t="shared" si="5"/>
        <v>86000</v>
      </c>
      <c r="J18" s="59">
        <f t="shared" si="6"/>
        <v>1204000</v>
      </c>
    </row>
    <row r="19" spans="1:88" s="19" customFormat="1" ht="33.75" customHeight="1" x14ac:dyDescent="0.2">
      <c r="A19" s="14"/>
      <c r="B19" s="14" t="s">
        <v>43</v>
      </c>
      <c r="C19" s="20" t="s">
        <v>44</v>
      </c>
      <c r="D19" s="26"/>
      <c r="E19" s="14"/>
      <c r="F19" s="60"/>
      <c r="G19" s="59"/>
      <c r="H19" s="59"/>
      <c r="I19" s="71"/>
      <c r="J19" s="61"/>
      <c r="K19" s="18"/>
      <c r="L19" s="18"/>
    </row>
    <row r="20" spans="1:88" s="36" customFormat="1" ht="24" customHeight="1" x14ac:dyDescent="0.25">
      <c r="A20" s="21" t="s">
        <v>73</v>
      </c>
      <c r="B20" s="33"/>
      <c r="C20" s="23" t="s">
        <v>45</v>
      </c>
      <c r="D20" s="26">
        <v>1</v>
      </c>
      <c r="E20" s="27" t="str">
        <f t="shared" si="3"/>
        <v>No.</v>
      </c>
      <c r="F20" s="71">
        <v>16500</v>
      </c>
      <c r="G20" s="59">
        <f t="shared" ref="G20:G23" si="7">F20*D20</f>
        <v>16500</v>
      </c>
      <c r="H20" s="61">
        <v>1000</v>
      </c>
      <c r="I20" s="71">
        <f t="shared" ref="I20:I23" si="8">H20*D20</f>
        <v>1000</v>
      </c>
      <c r="J20" s="59">
        <f t="shared" ref="J20:J23" si="9">I20+G20</f>
        <v>17500</v>
      </c>
      <c r="K20" s="34"/>
      <c r="L20" s="34"/>
      <c r="M20" s="35"/>
      <c r="N20" s="35"/>
      <c r="O20" s="35"/>
      <c r="P20" s="35"/>
      <c r="Q20" s="35"/>
      <c r="R20" s="35"/>
      <c r="S20" s="35"/>
      <c r="T20" s="35"/>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c r="BA20" s="35"/>
      <c r="BB20" s="35"/>
      <c r="BC20" s="35"/>
      <c r="BD20" s="35"/>
      <c r="BE20" s="35"/>
      <c r="BF20" s="35"/>
      <c r="BG20" s="35"/>
      <c r="BH20" s="35"/>
      <c r="BI20" s="35"/>
      <c r="BJ20" s="35"/>
      <c r="BK20" s="35"/>
      <c r="BL20" s="35"/>
      <c r="BM20" s="35"/>
      <c r="BN20" s="35"/>
      <c r="BO20" s="35"/>
      <c r="BP20" s="35"/>
      <c r="BQ20" s="35"/>
      <c r="BR20" s="35"/>
      <c r="BS20" s="35"/>
      <c r="BT20" s="35"/>
      <c r="BU20" s="35"/>
      <c r="BV20" s="35"/>
      <c r="BW20" s="35"/>
      <c r="BX20" s="35"/>
      <c r="BY20" s="35"/>
      <c r="BZ20" s="35"/>
      <c r="CA20" s="35"/>
      <c r="CB20" s="35"/>
      <c r="CC20" s="35"/>
      <c r="CD20" s="35"/>
      <c r="CE20" s="35"/>
      <c r="CF20" s="35"/>
      <c r="CG20" s="35"/>
      <c r="CH20" s="35"/>
      <c r="CI20" s="35"/>
      <c r="CJ20" s="35"/>
    </row>
    <row r="21" spans="1:88" s="36" customFormat="1" ht="24" customHeight="1" x14ac:dyDescent="0.25">
      <c r="A21" s="21" t="s">
        <v>74</v>
      </c>
      <c r="B21" s="33"/>
      <c r="C21" s="23" t="s">
        <v>46</v>
      </c>
      <c r="D21" s="26">
        <v>1</v>
      </c>
      <c r="E21" s="27" t="str">
        <f t="shared" si="3"/>
        <v>No.</v>
      </c>
      <c r="F21" s="71">
        <v>8500</v>
      </c>
      <c r="G21" s="59">
        <f t="shared" si="7"/>
        <v>8500</v>
      </c>
      <c r="H21" s="61">
        <v>1000</v>
      </c>
      <c r="I21" s="71">
        <f t="shared" si="8"/>
        <v>1000</v>
      </c>
      <c r="J21" s="59">
        <f t="shared" si="9"/>
        <v>9500</v>
      </c>
      <c r="K21" s="34"/>
      <c r="L21" s="34"/>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c r="BK21" s="35"/>
      <c r="BL21" s="35"/>
      <c r="BM21" s="35"/>
      <c r="BN21" s="35"/>
      <c r="BO21" s="35"/>
      <c r="BP21" s="35"/>
      <c r="BQ21" s="35"/>
      <c r="BR21" s="35"/>
      <c r="BS21" s="35"/>
      <c r="BT21" s="35"/>
      <c r="BU21" s="35"/>
      <c r="BV21" s="35"/>
      <c r="BW21" s="35"/>
      <c r="BX21" s="35"/>
      <c r="BY21" s="35"/>
      <c r="BZ21" s="35"/>
      <c r="CA21" s="35"/>
      <c r="CB21" s="35"/>
      <c r="CC21" s="35"/>
      <c r="CD21" s="35"/>
      <c r="CE21" s="35"/>
      <c r="CF21" s="35"/>
      <c r="CG21" s="35"/>
      <c r="CH21" s="35"/>
      <c r="CI21" s="35"/>
      <c r="CJ21" s="35"/>
    </row>
    <row r="22" spans="1:88" s="36" customFormat="1" ht="24" customHeight="1" x14ac:dyDescent="0.25">
      <c r="A22" s="21" t="s">
        <v>81</v>
      </c>
      <c r="B22" s="33"/>
      <c r="C22" s="23" t="s">
        <v>47</v>
      </c>
      <c r="D22" s="26">
        <v>1</v>
      </c>
      <c r="E22" s="27" t="str">
        <f t="shared" si="3"/>
        <v>No.</v>
      </c>
      <c r="F22" s="71">
        <v>27000</v>
      </c>
      <c r="G22" s="59">
        <f t="shared" si="7"/>
        <v>27000</v>
      </c>
      <c r="H22" s="61">
        <v>1000</v>
      </c>
      <c r="I22" s="71">
        <f t="shared" si="8"/>
        <v>1000</v>
      </c>
      <c r="J22" s="59">
        <f t="shared" si="9"/>
        <v>28000</v>
      </c>
      <c r="K22" s="34"/>
      <c r="L22" s="34"/>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c r="BM22" s="35"/>
      <c r="BN22" s="35"/>
      <c r="BO22" s="35"/>
      <c r="BP22" s="35"/>
      <c r="BQ22" s="35"/>
      <c r="BR22" s="35"/>
      <c r="BS22" s="35"/>
      <c r="BT22" s="35"/>
      <c r="BU22" s="35"/>
      <c r="BV22" s="35"/>
      <c r="BW22" s="35"/>
      <c r="BX22" s="35"/>
      <c r="BY22" s="35"/>
      <c r="BZ22" s="35"/>
      <c r="CA22" s="35"/>
      <c r="CB22" s="35"/>
      <c r="CC22" s="35"/>
      <c r="CD22" s="35"/>
      <c r="CE22" s="35"/>
      <c r="CF22" s="35"/>
      <c r="CG22" s="35"/>
      <c r="CH22" s="35"/>
      <c r="CI22" s="35"/>
      <c r="CJ22" s="35"/>
    </row>
    <row r="23" spans="1:88" s="36" customFormat="1" ht="24" customHeight="1" x14ac:dyDescent="0.25">
      <c r="A23" s="21" t="s">
        <v>82</v>
      </c>
      <c r="B23" s="33"/>
      <c r="C23" s="23" t="s">
        <v>48</v>
      </c>
      <c r="D23" s="26">
        <v>1</v>
      </c>
      <c r="E23" s="27" t="str">
        <f t="shared" si="3"/>
        <v>No.</v>
      </c>
      <c r="F23" s="71">
        <v>16000</v>
      </c>
      <c r="G23" s="59">
        <f t="shared" si="7"/>
        <v>16000</v>
      </c>
      <c r="H23" s="61">
        <v>1000</v>
      </c>
      <c r="I23" s="71">
        <f t="shared" si="8"/>
        <v>1000</v>
      </c>
      <c r="J23" s="59">
        <f t="shared" si="9"/>
        <v>17000</v>
      </c>
      <c r="K23" s="34"/>
      <c r="L23" s="34"/>
      <c r="M23" s="35"/>
      <c r="N23" s="35"/>
      <c r="O23" s="35"/>
      <c r="P23" s="35"/>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5"/>
      <c r="AP23" s="35"/>
      <c r="AQ23" s="35"/>
      <c r="AR23" s="35"/>
      <c r="AS23" s="35"/>
      <c r="AT23" s="35"/>
      <c r="AU23" s="35"/>
      <c r="AV23" s="35"/>
      <c r="AW23" s="35"/>
      <c r="AX23" s="35"/>
      <c r="AY23" s="35"/>
      <c r="AZ23" s="35"/>
      <c r="BA23" s="35"/>
      <c r="BB23" s="35"/>
      <c r="BC23" s="35"/>
      <c r="BD23" s="35"/>
      <c r="BE23" s="35"/>
      <c r="BF23" s="35"/>
      <c r="BG23" s="35"/>
      <c r="BH23" s="35"/>
      <c r="BI23" s="35"/>
      <c r="BJ23" s="35"/>
      <c r="BK23" s="35"/>
      <c r="BL23" s="35"/>
      <c r="BM23" s="35"/>
      <c r="BN23" s="35"/>
      <c r="BO23" s="35"/>
      <c r="BP23" s="35"/>
      <c r="BQ23" s="35"/>
      <c r="BR23" s="35"/>
      <c r="BS23" s="35"/>
      <c r="BT23" s="35"/>
      <c r="BU23" s="35"/>
      <c r="BV23" s="35"/>
      <c r="BW23" s="35"/>
      <c r="BX23" s="35"/>
      <c r="BY23" s="35"/>
      <c r="BZ23" s="35"/>
      <c r="CA23" s="35"/>
      <c r="CB23" s="35"/>
      <c r="CC23" s="35"/>
      <c r="CD23" s="35"/>
      <c r="CE23" s="35"/>
      <c r="CF23" s="35"/>
      <c r="CG23" s="35"/>
      <c r="CH23" s="35"/>
      <c r="CI23" s="35"/>
      <c r="CJ23" s="35"/>
    </row>
    <row r="24" spans="1:88" s="32" customFormat="1" ht="30" customHeight="1" x14ac:dyDescent="0.25">
      <c r="A24" s="28"/>
      <c r="B24" s="29"/>
      <c r="C24" s="29" t="s">
        <v>42</v>
      </c>
      <c r="D24" s="30"/>
      <c r="E24" s="30"/>
      <c r="F24" s="62"/>
      <c r="G24" s="62"/>
      <c r="H24" s="62"/>
      <c r="I24" s="62"/>
      <c r="J24" s="64">
        <f>SUM(J6:L23)</f>
        <v>4515406.88</v>
      </c>
      <c r="K24" s="28"/>
      <c r="L24" s="28"/>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row>
    <row r="25" spans="1:88" s="36" customFormat="1" ht="52.35" customHeight="1" x14ac:dyDescent="0.25">
      <c r="A25" s="21"/>
      <c r="B25" s="14" t="s">
        <v>43</v>
      </c>
      <c r="C25" s="37" t="s">
        <v>49</v>
      </c>
      <c r="D25" s="26"/>
      <c r="E25" s="38"/>
      <c r="F25" s="59"/>
      <c r="G25" s="59"/>
      <c r="H25" s="59"/>
      <c r="I25" s="71"/>
      <c r="J25" s="59"/>
      <c r="K25" s="34"/>
      <c r="L25" s="34"/>
      <c r="M25" s="35"/>
      <c r="N25" s="35"/>
      <c r="O25" s="35"/>
      <c r="P25" s="35"/>
      <c r="Q25" s="35"/>
      <c r="R25" s="35"/>
      <c r="S25" s="35"/>
      <c r="T25" s="35"/>
      <c r="U25" s="35"/>
      <c r="V25" s="35"/>
      <c r="W25" s="35"/>
      <c r="X25" s="35"/>
      <c r="Y25" s="35"/>
      <c r="Z25" s="35"/>
      <c r="AA25" s="35"/>
      <c r="AB25" s="35"/>
      <c r="AC25" s="35"/>
      <c r="AD25" s="35"/>
      <c r="AE25" s="35"/>
      <c r="AF25" s="35"/>
      <c r="AG25" s="35"/>
      <c r="AH25" s="35"/>
      <c r="AI25" s="35"/>
      <c r="AJ25" s="35"/>
      <c r="AK25" s="35"/>
      <c r="AL25" s="35"/>
      <c r="AM25" s="35"/>
      <c r="AN25" s="35"/>
      <c r="AO25" s="35"/>
      <c r="AP25" s="35"/>
      <c r="AQ25" s="35"/>
      <c r="AR25" s="35"/>
      <c r="AS25" s="35"/>
      <c r="AT25" s="35"/>
      <c r="AU25" s="35"/>
      <c r="AV25" s="35"/>
      <c r="AW25" s="35"/>
      <c r="AX25" s="35"/>
      <c r="AY25" s="35"/>
      <c r="AZ25" s="35"/>
      <c r="BA25" s="35"/>
      <c r="BB25" s="35"/>
      <c r="BC25" s="35"/>
      <c r="BD25" s="35"/>
      <c r="BE25" s="35"/>
      <c r="BF25" s="35"/>
      <c r="BG25" s="35"/>
      <c r="BH25" s="35"/>
      <c r="BI25" s="35"/>
      <c r="BJ25" s="35"/>
      <c r="BK25" s="35"/>
      <c r="BL25" s="35"/>
      <c r="BM25" s="35"/>
      <c r="BN25" s="35"/>
      <c r="BO25" s="35"/>
      <c r="BP25" s="35"/>
      <c r="BQ25" s="35"/>
      <c r="BR25" s="35"/>
      <c r="BS25" s="35"/>
      <c r="BT25" s="35"/>
      <c r="BU25" s="35"/>
      <c r="BV25" s="35"/>
      <c r="BW25" s="35"/>
      <c r="BX25" s="35"/>
      <c r="BY25" s="35"/>
      <c r="BZ25" s="35"/>
      <c r="CA25" s="35"/>
      <c r="CB25" s="35"/>
      <c r="CC25" s="35"/>
      <c r="CD25" s="35"/>
      <c r="CE25" s="35"/>
      <c r="CF25" s="35"/>
      <c r="CG25" s="35"/>
      <c r="CH25" s="35"/>
      <c r="CI25" s="35"/>
      <c r="CJ25" s="35"/>
    </row>
    <row r="26" spans="1:88" s="36" customFormat="1" ht="24" customHeight="1" x14ac:dyDescent="0.25">
      <c r="A26" s="21" t="s">
        <v>21</v>
      </c>
      <c r="B26" s="33"/>
      <c r="C26" s="51" t="s">
        <v>68</v>
      </c>
      <c r="D26" s="26">
        <v>1</v>
      </c>
      <c r="E26" s="27" t="str">
        <f t="shared" si="3"/>
        <v>No.</v>
      </c>
      <c r="F26" s="71">
        <v>1450000</v>
      </c>
      <c r="G26" s="59">
        <f>F26*D26</f>
        <v>1450000</v>
      </c>
      <c r="H26" s="61">
        <v>100000</v>
      </c>
      <c r="I26" s="71">
        <f>H26*D26</f>
        <v>100000</v>
      </c>
      <c r="J26" s="59">
        <f>I26+G26</f>
        <v>1550000</v>
      </c>
      <c r="K26" s="34"/>
      <c r="L26" s="34"/>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c r="BE26" s="35"/>
      <c r="BF26" s="35"/>
      <c r="BG26" s="35"/>
      <c r="BH26" s="35"/>
      <c r="BI26" s="35"/>
      <c r="BJ26" s="35"/>
      <c r="BK26" s="35"/>
      <c r="BL26" s="35"/>
      <c r="BM26" s="35"/>
      <c r="BN26" s="35"/>
      <c r="BO26" s="35"/>
      <c r="BP26" s="35"/>
      <c r="BQ26" s="35"/>
      <c r="BR26" s="35"/>
      <c r="BS26" s="35"/>
      <c r="BT26" s="35"/>
      <c r="BU26" s="35"/>
      <c r="BV26" s="35"/>
      <c r="BW26" s="35"/>
      <c r="BX26" s="35"/>
      <c r="BY26" s="35"/>
      <c r="BZ26" s="35"/>
      <c r="CA26" s="35"/>
      <c r="CB26" s="35"/>
      <c r="CC26" s="35"/>
      <c r="CD26" s="35"/>
      <c r="CE26" s="35"/>
      <c r="CF26" s="35"/>
      <c r="CG26" s="35"/>
      <c r="CH26" s="35"/>
      <c r="CI26" s="35"/>
      <c r="CJ26" s="35"/>
    </row>
    <row r="27" spans="1:88" s="19" customFormat="1" ht="26.25" customHeight="1" x14ac:dyDescent="0.2">
      <c r="A27" s="14"/>
      <c r="B27" s="14"/>
      <c r="C27" s="15" t="s">
        <v>50</v>
      </c>
      <c r="D27" s="26"/>
      <c r="E27" s="14"/>
      <c r="F27" s="59"/>
      <c r="G27" s="59"/>
      <c r="H27" s="59"/>
      <c r="I27" s="71"/>
      <c r="J27" s="59"/>
      <c r="K27" s="18"/>
      <c r="L27" s="18"/>
    </row>
    <row r="28" spans="1:88" s="19" customFormat="1" ht="39" customHeight="1" x14ac:dyDescent="0.2">
      <c r="A28" s="14" t="s">
        <v>24</v>
      </c>
      <c r="B28" s="14" t="s">
        <v>51</v>
      </c>
      <c r="C28" s="23" t="s">
        <v>52</v>
      </c>
      <c r="D28" s="26">
        <v>1</v>
      </c>
      <c r="E28" s="14" t="s">
        <v>53</v>
      </c>
      <c r="F28" s="71">
        <v>25000</v>
      </c>
      <c r="G28" s="59">
        <f t="shared" ref="G28:G31" si="10">F28*D28</f>
        <v>25000</v>
      </c>
      <c r="H28" s="59">
        <v>5000</v>
      </c>
      <c r="I28" s="71">
        <f t="shared" ref="I28:I32" si="11">H28*D28</f>
        <v>5000</v>
      </c>
      <c r="J28" s="59">
        <f t="shared" ref="J28:J32" si="12">I28+G28</f>
        <v>30000</v>
      </c>
      <c r="K28" s="18"/>
      <c r="L28" s="18"/>
    </row>
    <row r="29" spans="1:88" s="19" customFormat="1" ht="48" customHeight="1" x14ac:dyDescent="0.2">
      <c r="A29" s="14" t="s">
        <v>26</v>
      </c>
      <c r="B29" s="14" t="s">
        <v>18</v>
      </c>
      <c r="C29" s="23" t="s">
        <v>54</v>
      </c>
      <c r="D29" s="26">
        <v>1</v>
      </c>
      <c r="E29" s="14" t="s">
        <v>53</v>
      </c>
      <c r="F29" s="71">
        <v>210000</v>
      </c>
      <c r="G29" s="59">
        <f t="shared" si="10"/>
        <v>210000</v>
      </c>
      <c r="H29" s="59">
        <v>30000</v>
      </c>
      <c r="I29" s="71">
        <f t="shared" si="11"/>
        <v>30000</v>
      </c>
      <c r="J29" s="59">
        <f t="shared" si="12"/>
        <v>240000</v>
      </c>
      <c r="K29" s="18"/>
      <c r="L29" s="18"/>
    </row>
    <row r="30" spans="1:88" s="19" customFormat="1" ht="37.5" customHeight="1" x14ac:dyDescent="0.2">
      <c r="A30" s="14" t="s">
        <v>28</v>
      </c>
      <c r="B30" s="14" t="s">
        <v>55</v>
      </c>
      <c r="C30" s="23" t="s">
        <v>56</v>
      </c>
      <c r="D30" s="26">
        <v>1</v>
      </c>
      <c r="E30" s="14" t="s">
        <v>53</v>
      </c>
      <c r="F30" s="71">
        <v>35000</v>
      </c>
      <c r="G30" s="59">
        <f t="shared" si="10"/>
        <v>35000</v>
      </c>
      <c r="H30" s="59">
        <v>10000</v>
      </c>
      <c r="I30" s="71">
        <f t="shared" si="11"/>
        <v>10000</v>
      </c>
      <c r="J30" s="59">
        <f t="shared" si="12"/>
        <v>45000</v>
      </c>
      <c r="K30" s="18"/>
      <c r="L30" s="18"/>
    </row>
    <row r="31" spans="1:88" s="19" customFormat="1" ht="26.25" customHeight="1" x14ac:dyDescent="0.2">
      <c r="A31" s="14" t="s">
        <v>30</v>
      </c>
      <c r="B31" s="14" t="s">
        <v>57</v>
      </c>
      <c r="C31" s="23" t="s">
        <v>58</v>
      </c>
      <c r="D31" s="26">
        <v>1</v>
      </c>
      <c r="E31" s="14" t="s">
        <v>53</v>
      </c>
      <c r="F31" s="71">
        <v>25000</v>
      </c>
      <c r="G31" s="59">
        <f t="shared" si="10"/>
        <v>25000</v>
      </c>
      <c r="H31" s="59">
        <v>10000</v>
      </c>
      <c r="I31" s="71">
        <f t="shared" si="11"/>
        <v>10000</v>
      </c>
      <c r="J31" s="59">
        <f t="shared" si="12"/>
        <v>35000</v>
      </c>
      <c r="K31" s="18"/>
      <c r="L31" s="18"/>
    </row>
    <row r="32" spans="1:88" s="19" customFormat="1" ht="26.25" customHeight="1" x14ac:dyDescent="0.2">
      <c r="A32" s="14" t="s">
        <v>32</v>
      </c>
      <c r="B32" s="14" t="s">
        <v>60</v>
      </c>
      <c r="C32" s="23" t="s">
        <v>61</v>
      </c>
      <c r="D32" s="26">
        <v>1</v>
      </c>
      <c r="E32" s="14" t="s">
        <v>53</v>
      </c>
      <c r="F32" s="71"/>
      <c r="G32" s="59"/>
      <c r="H32" s="59">
        <v>40000</v>
      </c>
      <c r="I32" s="71">
        <f t="shared" si="11"/>
        <v>40000</v>
      </c>
      <c r="J32" s="59">
        <f t="shared" si="12"/>
        <v>40000</v>
      </c>
      <c r="K32" s="18"/>
      <c r="L32" s="18"/>
    </row>
    <row r="33" spans="1:40" s="19" customFormat="1" ht="26.25" customHeight="1" x14ac:dyDescent="0.2">
      <c r="A33" s="14"/>
      <c r="B33" s="14"/>
      <c r="C33" s="15" t="s">
        <v>63</v>
      </c>
      <c r="D33" s="26"/>
      <c r="E33" s="14"/>
      <c r="F33" s="59"/>
      <c r="G33" s="59"/>
      <c r="H33" s="59"/>
      <c r="I33" s="71"/>
      <c r="J33" s="59"/>
      <c r="K33" s="18"/>
      <c r="L33" s="18"/>
    </row>
    <row r="34" spans="1:40" s="19" customFormat="1" ht="26.25" customHeight="1" x14ac:dyDescent="0.2">
      <c r="A34" s="14" t="s">
        <v>34</v>
      </c>
      <c r="B34" s="14" t="s">
        <v>64</v>
      </c>
      <c r="C34" s="23" t="s">
        <v>65</v>
      </c>
      <c r="D34" s="26">
        <v>1</v>
      </c>
      <c r="E34" s="14" t="s">
        <v>53</v>
      </c>
      <c r="F34" s="71">
        <v>10000</v>
      </c>
      <c r="G34" s="59">
        <f>F34*D34</f>
        <v>10000</v>
      </c>
      <c r="H34" s="71">
        <v>10000</v>
      </c>
      <c r="I34" s="71">
        <f>H34*D34</f>
        <v>10000</v>
      </c>
      <c r="J34" s="59">
        <f>I34+G34</f>
        <v>20000</v>
      </c>
      <c r="K34" s="18"/>
      <c r="L34" s="18"/>
    </row>
    <row r="35" spans="1:40" s="19" customFormat="1" ht="26.25" customHeight="1" x14ac:dyDescent="0.2">
      <c r="A35" s="14"/>
      <c r="B35" s="14"/>
      <c r="C35" s="15" t="s">
        <v>66</v>
      </c>
      <c r="D35" s="26"/>
      <c r="E35" s="14"/>
      <c r="F35" s="59"/>
      <c r="G35" s="59"/>
      <c r="H35" s="59"/>
      <c r="I35" s="71"/>
      <c r="J35" s="59"/>
      <c r="K35" s="18"/>
      <c r="L35" s="18"/>
    </row>
    <row r="36" spans="1:40" s="19" customFormat="1" ht="37.5" customHeight="1" x14ac:dyDescent="0.2">
      <c r="A36" s="14" t="s">
        <v>37</v>
      </c>
      <c r="B36" s="14"/>
      <c r="C36" s="23" t="s">
        <v>67</v>
      </c>
      <c r="D36" s="26">
        <v>1</v>
      </c>
      <c r="E36" s="14" t="s">
        <v>53</v>
      </c>
      <c r="F36" s="59"/>
      <c r="G36" s="59"/>
      <c r="H36" s="59"/>
      <c r="I36" s="71"/>
      <c r="J36" s="59">
        <f>I36+G36</f>
        <v>0</v>
      </c>
      <c r="K36" s="18"/>
      <c r="L36" s="18"/>
    </row>
    <row r="37" spans="1:40" s="32" customFormat="1" ht="30" customHeight="1" x14ac:dyDescent="0.25">
      <c r="A37" s="28"/>
      <c r="B37" s="29"/>
      <c r="C37" s="29" t="s">
        <v>62</v>
      </c>
      <c r="D37" s="30"/>
      <c r="E37" s="30"/>
      <c r="F37" s="62"/>
      <c r="G37" s="62"/>
      <c r="H37" s="62"/>
      <c r="I37" s="62"/>
      <c r="J37" s="64">
        <f>SUM(J26:J36)</f>
        <v>1960000</v>
      </c>
      <c r="K37" s="28"/>
      <c r="L37" s="28"/>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row>
    <row r="38" spans="1:40" s="32" customFormat="1" ht="11.25" customHeight="1" x14ac:dyDescent="0.25">
      <c r="A38" s="27"/>
      <c r="B38" s="39"/>
      <c r="C38" s="39"/>
      <c r="D38" s="40"/>
      <c r="E38" s="40"/>
      <c r="F38" s="63"/>
      <c r="G38" s="63"/>
      <c r="H38" s="63"/>
      <c r="I38" s="63"/>
      <c r="J38" s="63"/>
      <c r="K38" s="42"/>
      <c r="L38" s="42"/>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row>
    <row r="39" spans="1:40" s="47" customFormat="1" ht="35.25" customHeight="1" x14ac:dyDescent="0.25">
      <c r="A39" s="43"/>
      <c r="B39" s="44"/>
      <c r="C39" s="45" t="s">
        <v>75</v>
      </c>
      <c r="D39" s="46"/>
      <c r="E39" s="46"/>
      <c r="F39" s="64"/>
      <c r="G39" s="64"/>
      <c r="H39" s="64"/>
      <c r="I39" s="64"/>
      <c r="J39" s="74">
        <f>J37+J24</f>
        <v>6475406.8799999999</v>
      </c>
      <c r="K39" s="43"/>
      <c r="L39" s="43"/>
    </row>
  </sheetData>
  <mergeCells count="1">
    <mergeCell ref="A1:J1"/>
  </mergeCells>
  <printOptions horizontalCentered="1"/>
  <pageMargins left="0.74" right="0.73" top="1.07" bottom="0.96" header="0.42" footer="0.45"/>
  <pageSetup paperSize="9" scale="74" fitToHeight="0" orientation="landscape" r:id="rId1"/>
  <headerFooter alignWithMargins="0">
    <oddHeader>&amp;L&amp;G&amp;R&amp;12&amp;K03+000TENDER DOCUMENTS FOR MEP WORKS
&amp;"-,Bold"&amp;14ENGRO PAKISTAN OFFICES @ THE HARBOUR FRONT, DOLMEN CITY, KARACHI</oddHeader>
    <oddFooter>&amp;L&amp;"Calibri,Bold"&amp;16&amp;K03+000S. MEHBOOB &amp;&amp; COMPANY&amp;R&amp;"Calibri,Regular"&amp;12Sec-III/C (Level-08) - Page - &amp;P of &amp;N&amp;8
&amp;5&amp;Z
&amp;F</oddFooter>
  </headerFooter>
  <rowBreaks count="1" manualBreakCount="1">
    <brk id="24" max="11" man="1"/>
  </rowBreaks>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3F </vt:lpstr>
      <vt:lpstr>7-F</vt:lpstr>
      <vt:lpstr>8F</vt:lpstr>
      <vt:lpstr>'3F '!Print_Area</vt:lpstr>
      <vt:lpstr>'7-F'!Print_Area</vt:lpstr>
      <vt:lpstr>'8F'!Print_Area</vt:lpstr>
      <vt:lpstr>'3F '!Print_Titles</vt:lpstr>
      <vt:lpstr>'7-F'!Print_Titles</vt:lpstr>
      <vt:lpstr>'8F'!Print_Titles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Haris</dc:creator>
  <cp:lastModifiedBy>Muhammad Shakeel</cp:lastModifiedBy>
  <cp:lastPrinted>2023-11-15T11:49:12Z</cp:lastPrinted>
  <dcterms:created xsi:type="dcterms:W3CDTF">2023-01-26T14:04:17Z</dcterms:created>
  <dcterms:modified xsi:type="dcterms:W3CDTF">2024-07-15T13:16:09Z</dcterms:modified>
</cp:coreProperties>
</file>