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DA9A0243-1D35-4DE5-AD3B-AFB95A5AED98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Sheets'!$A$3:$X$111</definedName>
    <definedName name="_xlnm.Print_Area" localSheetId="1">'Salary Record'!$A$624:$L$637</definedName>
    <definedName name="_xlnm.Print_Area" localSheetId="0">'Salary Sheets'!$A$1:$Q$85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159" i="8" l="1"/>
  <c r="R580" i="8"/>
  <c r="V751" i="8" l="1"/>
  <c r="Q75" i="1" l="1"/>
  <c r="P75" i="1"/>
  <c r="O75" i="1"/>
  <c r="N75" i="1"/>
  <c r="M75" i="1"/>
  <c r="L75" i="1"/>
  <c r="K75" i="1"/>
  <c r="J75" i="1"/>
  <c r="I75" i="1"/>
  <c r="H75" i="1"/>
  <c r="G75" i="1"/>
  <c r="F75" i="1"/>
  <c r="E75" i="1"/>
  <c r="V781" i="8"/>
  <c r="B75" i="1"/>
  <c r="I785" i="8"/>
  <c r="R99" i="8"/>
  <c r="V657" i="8" l="1"/>
  <c r="R204" i="8"/>
  <c r="K771" i="8"/>
  <c r="K770" i="8"/>
  <c r="I298" i="8"/>
  <c r="R294" i="8"/>
  <c r="I223" i="8"/>
  <c r="R219" i="8"/>
  <c r="R279" i="8" l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I57" i="1"/>
  <c r="H57" i="1"/>
  <c r="E57" i="1"/>
  <c r="B57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65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K31" i="8" l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2" i="1"/>
  <c r="E116" i="1"/>
  <c r="E117" i="1" s="1"/>
  <c r="K751" i="8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0" i="8"/>
  <c r="R221" i="8" s="1"/>
  <c r="R222" i="8" s="1"/>
  <c r="R223" i="8" s="1"/>
  <c r="R224" i="8" s="1"/>
  <c r="R225" i="8" s="1"/>
  <c r="R268" i="8"/>
  <c r="C272" i="8"/>
  <c r="R267" i="8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60" i="1"/>
  <c r="U139" i="8" l="1"/>
  <c r="W139" i="8" s="1"/>
  <c r="Y139" i="8" s="1"/>
  <c r="U17" i="8"/>
  <c r="B59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62" i="8" s="1"/>
  <c r="Y17" i="8" l="1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2" i="8"/>
  <c r="R613" i="8" s="1"/>
  <c r="R614" i="8" s="1"/>
  <c r="R615" i="8" s="1"/>
  <c r="R616" i="8" s="1"/>
  <c r="R649" i="8"/>
  <c r="R650" i="8" s="1"/>
  <c r="R55" i="8"/>
  <c r="R56" i="8" s="1"/>
  <c r="R57" i="8" s="1"/>
  <c r="R58" i="8" s="1"/>
  <c r="R59" i="8" s="1"/>
  <c r="R60" i="8" s="1"/>
  <c r="R61" i="8" s="1"/>
  <c r="R62" i="8" s="1"/>
  <c r="R63" i="8" s="1"/>
  <c r="C619" i="8" l="1"/>
  <c r="K374" i="8" l="1"/>
  <c r="J50" i="1" s="1"/>
  <c r="W571" i="8" l="1"/>
  <c r="K74" i="8" l="1"/>
  <c r="B31" i="1" l="1"/>
  <c r="C111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U417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W550" i="8"/>
  <c r="Y550" i="8" s="1"/>
  <c r="W551" i="8" s="1"/>
  <c r="Y551" i="8" s="1"/>
  <c r="U552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1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U432" i="8"/>
  <c r="W432" i="8" s="1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U613" i="8"/>
  <c r="W613" i="8" s="1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7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8" i="1" s="1"/>
  <c r="K224" i="8"/>
  <c r="J68" i="1" s="1"/>
  <c r="G224" i="8"/>
  <c r="M68" i="1" s="1"/>
  <c r="W219" i="8"/>
  <c r="Y219" i="8" s="1"/>
  <c r="W220" i="8" s="1"/>
  <c r="Y220" i="8" s="1"/>
  <c r="U221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79" i="1" s="1"/>
  <c r="G435" i="8"/>
  <c r="M79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K406" i="8" s="1"/>
  <c r="C406" i="8"/>
  <c r="R405" i="8"/>
  <c r="C405" i="8"/>
  <c r="R404" i="8"/>
  <c r="K404" i="8"/>
  <c r="G404" i="8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F74" i="1" s="1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R767" i="8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57" i="1" s="1"/>
  <c r="R741" i="8"/>
  <c r="C741" i="8"/>
  <c r="F57" i="1" s="1"/>
  <c r="R740" i="8"/>
  <c r="K740" i="8"/>
  <c r="J57" i="1" s="1"/>
  <c r="G740" i="8"/>
  <c r="M57" i="1" s="1"/>
  <c r="R739" i="8"/>
  <c r="K739" i="8"/>
  <c r="R738" i="8"/>
  <c r="R737" i="8"/>
  <c r="R736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59" i="1" s="1"/>
  <c r="C315" i="8"/>
  <c r="K314" i="8"/>
  <c r="J59" i="1" s="1"/>
  <c r="G314" i="8"/>
  <c r="M59" i="1" s="1"/>
  <c r="H308" i="8"/>
  <c r="G308" i="8"/>
  <c r="G422" i="8"/>
  <c r="O78" i="1" s="1"/>
  <c r="C422" i="8"/>
  <c r="C421" i="8"/>
  <c r="K420" i="8"/>
  <c r="J78" i="1" s="1"/>
  <c r="G420" i="8"/>
  <c r="M78" i="1" s="1"/>
  <c r="H414" i="8"/>
  <c r="G414" i="8"/>
  <c r="G92" i="1"/>
  <c r="F92" i="1"/>
  <c r="J92" i="1"/>
  <c r="M92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2" i="1" s="1"/>
  <c r="K616" i="8"/>
  <c r="J62" i="1" s="1"/>
  <c r="G616" i="8"/>
  <c r="M62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4" i="1" s="1"/>
  <c r="C820" i="8"/>
  <c r="F94" i="1" s="1"/>
  <c r="K819" i="8"/>
  <c r="J94" i="1" s="1"/>
  <c r="G819" i="8"/>
  <c r="M94" i="1" s="1"/>
  <c r="R814" i="8"/>
  <c r="R815" i="8" s="1"/>
  <c r="R816" i="8" s="1"/>
  <c r="H813" i="8"/>
  <c r="G813" i="8"/>
  <c r="R762" i="8"/>
  <c r="G758" i="8"/>
  <c r="K758" i="8" s="1"/>
  <c r="C758" i="8"/>
  <c r="G80" i="1" s="1"/>
  <c r="R757" i="8"/>
  <c r="C757" i="8"/>
  <c r="F80" i="1" s="1"/>
  <c r="K756" i="8"/>
  <c r="J80" i="1" s="1"/>
  <c r="G756" i="8"/>
  <c r="M80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C195" i="8"/>
  <c r="F81" i="1" s="1"/>
  <c r="K194" i="8"/>
  <c r="J81" i="1" s="1"/>
  <c r="G194" i="8"/>
  <c r="M81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60" i="1" s="1"/>
  <c r="C300" i="8"/>
  <c r="K299" i="8"/>
  <c r="J60" i="1" s="1"/>
  <c r="G299" i="8"/>
  <c r="M60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1" i="1"/>
  <c r="F91" i="1"/>
  <c r="J91" i="1"/>
  <c r="M91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4" i="1" s="1"/>
  <c r="C240" i="8"/>
  <c r="F64" i="1" s="1"/>
  <c r="K239" i="8"/>
  <c r="J64" i="1" s="1"/>
  <c r="G239" i="8"/>
  <c r="M64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5" i="1" s="1"/>
  <c r="C647" i="8"/>
  <c r="K646" i="8"/>
  <c r="J65" i="1" s="1"/>
  <c r="G646" i="8"/>
  <c r="M65" i="1" s="1"/>
  <c r="H640" i="8"/>
  <c r="G640" i="8"/>
  <c r="G151" i="8"/>
  <c r="K151" i="8" s="1"/>
  <c r="C151" i="8"/>
  <c r="G82" i="1" s="1"/>
  <c r="C150" i="8"/>
  <c r="K149" i="8"/>
  <c r="J82" i="1" s="1"/>
  <c r="G149" i="8"/>
  <c r="M82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6" i="1" s="1"/>
  <c r="C120" i="8"/>
  <c r="I118" i="8" s="1"/>
  <c r="K119" i="8"/>
  <c r="J76" i="1" s="1"/>
  <c r="G119" i="8"/>
  <c r="M76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7" i="1" s="1"/>
  <c r="J77" i="1"/>
  <c r="G570" i="8"/>
  <c r="M77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8" i="1"/>
  <c r="E78" i="1"/>
  <c r="B78" i="1"/>
  <c r="H63" i="1"/>
  <c r="E63" i="1"/>
  <c r="B63" i="1"/>
  <c r="H94" i="1"/>
  <c r="E94" i="1"/>
  <c r="J74" i="1"/>
  <c r="H74" i="1"/>
  <c r="E74" i="1"/>
  <c r="B74" i="1"/>
  <c r="H72" i="1"/>
  <c r="E72" i="1"/>
  <c r="H33" i="1"/>
  <c r="E33" i="1"/>
  <c r="B33" i="1"/>
  <c r="H59" i="1"/>
  <c r="E59" i="1"/>
  <c r="H49" i="1"/>
  <c r="E49" i="1"/>
  <c r="H81" i="1"/>
  <c r="E81" i="1"/>
  <c r="H91" i="1"/>
  <c r="E91" i="1"/>
  <c r="E25" i="1"/>
  <c r="B25" i="1"/>
  <c r="H41" i="1"/>
  <c r="E41" i="1"/>
  <c r="H47" i="1"/>
  <c r="E47" i="1"/>
  <c r="H62" i="1"/>
  <c r="E62" i="1"/>
  <c r="H58" i="1"/>
  <c r="E58" i="1"/>
  <c r="B58" i="1"/>
  <c r="H80" i="1"/>
  <c r="E80" i="1"/>
  <c r="B80" i="1"/>
  <c r="H52" i="1"/>
  <c r="E52" i="1"/>
  <c r="B52" i="1"/>
  <c r="H48" i="1"/>
  <c r="E48" i="1"/>
  <c r="B48" i="1"/>
  <c r="H92" i="1"/>
  <c r="E92" i="1"/>
  <c r="H56" i="1"/>
  <c r="E56" i="1"/>
  <c r="H44" i="1"/>
  <c r="E44" i="1"/>
  <c r="B44" i="1"/>
  <c r="H31" i="1"/>
  <c r="E31" i="1"/>
  <c r="H65" i="1"/>
  <c r="E65" i="1"/>
  <c r="H43" i="1"/>
  <c r="E43" i="1"/>
  <c r="B43" i="1"/>
  <c r="H60" i="1"/>
  <c r="E60" i="1"/>
  <c r="H82" i="1"/>
  <c r="E82" i="1"/>
  <c r="H79" i="1"/>
  <c r="E79" i="1"/>
  <c r="B79" i="1"/>
  <c r="H39" i="1"/>
  <c r="E39" i="1"/>
  <c r="H38" i="1"/>
  <c r="E38" i="1"/>
  <c r="H76" i="1"/>
  <c r="E76" i="1"/>
  <c r="B76" i="1"/>
  <c r="H37" i="1"/>
  <c r="E37" i="1"/>
  <c r="H30" i="1"/>
  <c r="E30" i="1"/>
  <c r="B30" i="1"/>
  <c r="H50" i="1"/>
  <c r="E50" i="1"/>
  <c r="B50" i="1"/>
  <c r="H68" i="1"/>
  <c r="E68" i="1"/>
  <c r="B68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4" i="1"/>
  <c r="E64" i="1"/>
  <c r="B64" i="1"/>
  <c r="H14" i="1"/>
  <c r="E14" i="1"/>
  <c r="B14" i="1"/>
  <c r="H77" i="1"/>
  <c r="E77" i="1"/>
  <c r="O16" i="1"/>
  <c r="M16" i="1"/>
  <c r="L16" i="1"/>
  <c r="I16" i="1"/>
  <c r="H16" i="1"/>
  <c r="H15" i="1"/>
  <c r="E15" i="1"/>
  <c r="E11" i="1"/>
  <c r="D5" i="1"/>
  <c r="D4" i="1"/>
  <c r="P1" i="1"/>
  <c r="N1" i="1"/>
  <c r="E96" i="1" s="1"/>
  <c r="K742" i="8" l="1"/>
  <c r="O57" i="1"/>
  <c r="K773" i="8"/>
  <c r="O67" i="1"/>
  <c r="F40" i="1"/>
  <c r="K178" i="8"/>
  <c r="I193" i="8"/>
  <c r="C759" i="8"/>
  <c r="F15" i="1"/>
  <c r="I58" i="8"/>
  <c r="C47" i="8"/>
  <c r="I43" i="8" s="1"/>
  <c r="M85" i="1"/>
  <c r="F60" i="1"/>
  <c r="E69" i="1"/>
  <c r="C789" i="8"/>
  <c r="R456" i="8"/>
  <c r="C453" i="8" s="1"/>
  <c r="I449" i="8" s="1"/>
  <c r="J69" i="1"/>
  <c r="C697" i="8"/>
  <c r="I693" i="8" s="1"/>
  <c r="K693" i="8" s="1"/>
  <c r="K695" i="8" s="1"/>
  <c r="K697" i="8" s="1"/>
  <c r="G77" i="1"/>
  <c r="I569" i="8"/>
  <c r="I77" i="1" s="1"/>
  <c r="G58" i="1"/>
  <c r="K283" i="8"/>
  <c r="K285" i="8" s="1"/>
  <c r="K287" i="8" s="1"/>
  <c r="G62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8" i="1"/>
  <c r="G81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79" i="1"/>
  <c r="G48" i="1"/>
  <c r="I343" i="8"/>
  <c r="G78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79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3" i="1"/>
  <c r="E53" i="1"/>
  <c r="J42" i="1"/>
  <c r="U1" i="8"/>
  <c r="C727" i="8"/>
  <c r="I723" i="8" s="1"/>
  <c r="C665" i="8"/>
  <c r="I661" i="8" s="1"/>
  <c r="C774" i="8"/>
  <c r="I770" i="8" s="1"/>
  <c r="C838" i="8"/>
  <c r="K133" i="8"/>
  <c r="K135" i="8" s="1"/>
  <c r="W40" i="8"/>
  <c r="Y40" i="8" s="1"/>
  <c r="U41" i="8" s="1"/>
  <c r="C407" i="8"/>
  <c r="I403" i="8" s="1"/>
  <c r="K403" i="8" s="1"/>
  <c r="C743" i="8"/>
  <c r="F65" i="1"/>
  <c r="F38" i="1"/>
  <c r="F78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I708" i="8"/>
  <c r="K708" i="8" s="1"/>
  <c r="O80" i="1"/>
  <c r="F82" i="1"/>
  <c r="Y299" i="8"/>
  <c r="C806" i="8"/>
  <c r="L92" i="1"/>
  <c r="C822" i="8"/>
  <c r="I818" i="8" s="1"/>
  <c r="O92" i="1"/>
  <c r="P92" i="1"/>
  <c r="O66" i="1"/>
  <c r="O48" i="1"/>
  <c r="W221" i="8"/>
  <c r="Y221" i="8" s="1"/>
  <c r="U222" i="8" s="1"/>
  <c r="G586" i="8"/>
  <c r="N39" i="1" s="1"/>
  <c r="F76" i="1"/>
  <c r="K405" i="8"/>
  <c r="K407" i="8" s="1"/>
  <c r="O39" i="1"/>
  <c r="K785" i="8"/>
  <c r="K787" i="8" s="1"/>
  <c r="K789" i="8" s="1"/>
  <c r="O74" i="1"/>
  <c r="O59" i="1"/>
  <c r="O58" i="1"/>
  <c r="O33" i="1"/>
  <c r="O40" i="1"/>
  <c r="O68" i="1"/>
  <c r="K226" i="8"/>
  <c r="K542" i="8"/>
  <c r="O30" i="1"/>
  <c r="O38" i="1"/>
  <c r="K467" i="8"/>
  <c r="O24" i="1"/>
  <c r="O32" i="1"/>
  <c r="K106" i="8"/>
  <c r="O17" i="1"/>
  <c r="K482" i="8"/>
  <c r="O25" i="1"/>
  <c r="O64" i="1"/>
  <c r="O23" i="1"/>
  <c r="O76" i="1"/>
  <c r="O56" i="1"/>
  <c r="O63" i="1"/>
  <c r="F59" i="1"/>
  <c r="O31" i="1"/>
  <c r="O19" i="1"/>
  <c r="O41" i="1"/>
  <c r="O62" i="1"/>
  <c r="O82" i="1"/>
  <c r="K741" i="8"/>
  <c r="K680" i="8"/>
  <c r="O43" i="1"/>
  <c r="K376" i="8"/>
  <c r="O50" i="1"/>
  <c r="O91" i="1"/>
  <c r="P39" i="1"/>
  <c r="O94" i="1"/>
  <c r="G524" i="8"/>
  <c r="L32" i="1" s="1"/>
  <c r="O72" i="1"/>
  <c r="O26" i="1"/>
  <c r="O60" i="1"/>
  <c r="O52" i="1"/>
  <c r="K802" i="8"/>
  <c r="K804" i="8" s="1"/>
  <c r="O81" i="1"/>
  <c r="K422" i="8"/>
  <c r="O37" i="1"/>
  <c r="O14" i="1"/>
  <c r="J48" i="1"/>
  <c r="J53" i="1" s="1"/>
  <c r="K361" i="8"/>
  <c r="K391" i="8"/>
  <c r="O65" i="1"/>
  <c r="O61" i="1"/>
  <c r="O79" i="1"/>
  <c r="G770" i="8"/>
  <c r="L67" i="1" s="1"/>
  <c r="W776" i="8"/>
  <c r="Y776" i="8" s="1"/>
  <c r="K838" i="8"/>
  <c r="G834" i="8"/>
  <c r="W840" i="8"/>
  <c r="W699" i="8"/>
  <c r="O77" i="1"/>
  <c r="G88" i="8"/>
  <c r="L72" i="1" s="1"/>
  <c r="G403" i="8"/>
  <c r="W409" i="8"/>
  <c r="G328" i="8"/>
  <c r="L52" i="1" s="1"/>
  <c r="K211" i="8"/>
  <c r="Y723" i="8"/>
  <c r="G178" i="8"/>
  <c r="L40" i="1" s="1"/>
  <c r="G802" i="8"/>
  <c r="W808" i="8"/>
  <c r="G755" i="8"/>
  <c r="L80" i="1" s="1"/>
  <c r="G584" i="8"/>
  <c r="L39" i="1" s="1"/>
  <c r="N92" i="1"/>
  <c r="G494" i="8"/>
  <c r="L23" i="1" s="1"/>
  <c r="W745" i="8"/>
  <c r="G739" i="8"/>
  <c r="L57" i="1" s="1"/>
  <c r="G343" i="8"/>
  <c r="L48" i="1" s="1"/>
  <c r="G661" i="8"/>
  <c r="L42" i="1" s="1"/>
  <c r="G708" i="8"/>
  <c r="L74" i="1" s="1"/>
  <c r="Q57" i="1" l="1"/>
  <c r="K57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3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I755" i="8"/>
  <c r="K755" i="8" s="1"/>
  <c r="K757" i="8" s="1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5" i="1"/>
  <c r="K118" i="8"/>
  <c r="K120" i="8" s="1"/>
  <c r="K122" i="8" s="1"/>
  <c r="K679" i="8"/>
  <c r="K44" i="1"/>
  <c r="W41" i="8"/>
  <c r="Y41" i="8" s="1"/>
  <c r="U42" i="8" s="1"/>
  <c r="I163" i="8"/>
  <c r="K163" i="8" s="1"/>
  <c r="K165" i="8" s="1"/>
  <c r="K167" i="8" s="1"/>
  <c r="K33" i="1"/>
  <c r="I78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79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2" i="1"/>
  <c r="I63" i="1"/>
  <c r="I76" i="1"/>
  <c r="I38" i="1"/>
  <c r="I61" i="1"/>
  <c r="I65" i="1"/>
  <c r="I31" i="1"/>
  <c r="I44" i="1"/>
  <c r="I56" i="1"/>
  <c r="I58" i="1"/>
  <c r="I82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P32" i="1"/>
  <c r="G526" i="8"/>
  <c r="N32" i="1" s="1"/>
  <c r="K49" i="1"/>
  <c r="I91" i="1"/>
  <c r="Q31" i="1"/>
  <c r="K31" i="1"/>
  <c r="K56" i="1"/>
  <c r="K65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Y409" i="8"/>
  <c r="G407" i="8" s="1"/>
  <c r="G665" i="8"/>
  <c r="P42" i="1" s="1"/>
  <c r="G663" i="8"/>
  <c r="N42" i="1" s="1"/>
  <c r="P80" i="1"/>
  <c r="G757" i="8"/>
  <c r="N80" i="1" s="1"/>
  <c r="Q63" i="1"/>
  <c r="K63" i="1"/>
  <c r="U724" i="8"/>
  <c r="Y745" i="8"/>
  <c r="G743" i="8" s="1"/>
  <c r="P57" i="1" s="1"/>
  <c r="G741" i="8"/>
  <c r="N57" i="1" s="1"/>
  <c r="Y699" i="8"/>
  <c r="K67" i="1" l="1"/>
  <c r="K774" i="8"/>
  <c r="Q67" i="1" s="1"/>
  <c r="I59" i="1"/>
  <c r="R304" i="8"/>
  <c r="K317" i="8"/>
  <c r="Q59" i="1" s="1"/>
  <c r="K59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8" i="1"/>
  <c r="K423" i="8"/>
  <c r="K152" i="8"/>
  <c r="Q82" i="1" s="1"/>
  <c r="W102" i="8"/>
  <c r="Y102" i="8" s="1"/>
  <c r="I80" i="1"/>
  <c r="K80" i="1"/>
  <c r="Q80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1" i="1"/>
  <c r="I32" i="1"/>
  <c r="Q37" i="1"/>
  <c r="K32" i="1"/>
  <c r="K34" i="1" s="1"/>
  <c r="I50" i="1"/>
  <c r="W42" i="8"/>
  <c r="Y42" i="8" s="1"/>
  <c r="U43" i="8" s="1"/>
  <c r="K74" i="1"/>
  <c r="Q65" i="1"/>
  <c r="Q68" i="1"/>
  <c r="K68" i="1"/>
  <c r="I68" i="1"/>
  <c r="Q44" i="1"/>
  <c r="I15" i="1"/>
  <c r="K62" i="1"/>
  <c r="Q62" i="1"/>
  <c r="K48" i="1"/>
  <c r="Q48" i="1"/>
  <c r="Q58" i="1"/>
  <c r="K76" i="1"/>
  <c r="K43" i="1"/>
  <c r="K681" i="8"/>
  <c r="Q43" i="1" s="1"/>
  <c r="K24" i="1"/>
  <c r="Q49" i="1"/>
  <c r="K37" i="1"/>
  <c r="I37" i="1"/>
  <c r="Q61" i="1"/>
  <c r="K77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1" i="1"/>
  <c r="I81" i="1"/>
  <c r="K52" i="1"/>
  <c r="K81" i="1"/>
  <c r="G599" i="8"/>
  <c r="L66" i="1" s="1"/>
  <c r="I92" i="1"/>
  <c r="K92" i="1"/>
  <c r="Q92" i="1"/>
  <c r="G601" i="8"/>
  <c r="N66" i="1" s="1"/>
  <c r="W241" i="8"/>
  <c r="Y241" i="8" s="1"/>
  <c r="U694" i="8"/>
  <c r="W694" i="8" s="1"/>
  <c r="Y694" i="8" s="1"/>
  <c r="K82" i="1"/>
  <c r="K94" i="1"/>
  <c r="Q94" i="1"/>
  <c r="I94" i="1"/>
  <c r="Q76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4" i="1"/>
  <c r="K727" i="8"/>
  <c r="Q73" i="1" s="1"/>
  <c r="W302" i="8"/>
  <c r="Y302" i="8" s="1"/>
  <c r="U303" i="8" s="1"/>
  <c r="U242" i="8"/>
  <c r="W242" i="8" s="1"/>
  <c r="Y242" i="8" s="1"/>
  <c r="Y789" i="8"/>
  <c r="K42" i="1"/>
  <c r="K665" i="8"/>
  <c r="Q42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1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8" i="1"/>
  <c r="K584" i="8"/>
  <c r="K586" i="8" s="1"/>
  <c r="K588" i="8" s="1"/>
  <c r="Q77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79" i="1"/>
  <c r="Q79" i="1"/>
  <c r="G464" i="8"/>
  <c r="L24" i="1" s="1"/>
  <c r="D94" i="1"/>
  <c r="U695" i="8"/>
  <c r="W695" i="8" s="1"/>
  <c r="Y695" i="8" s="1"/>
  <c r="Y724" i="8"/>
  <c r="U725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83" i="1" s="1"/>
  <c r="Q15" i="1"/>
  <c r="S17" i="1" s="1"/>
  <c r="W104" i="8"/>
  <c r="Y104" i="8" s="1"/>
  <c r="I25" i="1"/>
  <c r="E109" i="1"/>
  <c r="Q25" i="1"/>
  <c r="Q27" i="1" s="1"/>
  <c r="K25" i="1"/>
  <c r="K27" i="1" s="1"/>
  <c r="W285" i="8"/>
  <c r="Y285" i="8" s="1"/>
  <c r="K72" i="1"/>
  <c r="K83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U85" i="1" l="1"/>
  <c r="I60" i="1"/>
  <c r="K60" i="1"/>
  <c r="K302" i="8"/>
  <c r="Q60" i="1" s="1"/>
  <c r="Q45" i="1"/>
  <c r="T49" i="1" s="1"/>
  <c r="E103" i="1"/>
  <c r="U304" i="8"/>
  <c r="K64" i="1"/>
  <c r="K242" i="8"/>
  <c r="Q64" i="1" s="1"/>
  <c r="R61" i="1" s="1"/>
  <c r="W790" i="8"/>
  <c r="K47" i="1"/>
  <c r="K53" i="1" s="1"/>
  <c r="K392" i="8"/>
  <c r="Q47" i="1" s="1"/>
  <c r="E108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K69" i="1"/>
  <c r="E105" i="1"/>
  <c r="S24" i="1"/>
  <c r="W304" i="8"/>
  <c r="S62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8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6" i="1"/>
  <c r="P130" i="1"/>
  <c r="Y450" i="8"/>
  <c r="U451" i="8" s="1"/>
  <c r="G388" i="8"/>
  <c r="L47" i="1" s="1"/>
  <c r="G681" i="8"/>
  <c r="P43" i="1" s="1"/>
  <c r="G679" i="8"/>
  <c r="N43" i="1" s="1"/>
  <c r="G358" i="8"/>
  <c r="L49" i="1" s="1"/>
  <c r="P78" i="1"/>
  <c r="G421" i="8"/>
  <c r="N78" i="1" s="1"/>
  <c r="G539" i="8"/>
  <c r="L30" i="1" s="1"/>
  <c r="G693" i="8"/>
  <c r="L56" i="1" s="1"/>
  <c r="W224" i="8"/>
  <c r="U305" i="8" l="1"/>
  <c r="W289" i="8"/>
  <c r="Y289" i="8" s="1"/>
  <c r="W791" i="8"/>
  <c r="G785" i="8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5" i="1" s="1"/>
  <c r="G434" i="8"/>
  <c r="L79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60" i="1" s="1"/>
  <c r="W49" i="8"/>
  <c r="U199" i="8"/>
  <c r="W199" i="8" s="1"/>
  <c r="Y199" i="8" s="1"/>
  <c r="U200" i="8" s="1"/>
  <c r="Y791" i="8"/>
  <c r="G789" i="8" s="1"/>
  <c r="G787" i="8"/>
  <c r="W109" i="8"/>
  <c r="Y109" i="8" s="1"/>
  <c r="Y451" i="8"/>
  <c r="P72" i="1"/>
  <c r="W169" i="8"/>
  <c r="Y169" i="8" s="1"/>
  <c r="G818" i="8"/>
  <c r="L94" i="1" s="1"/>
  <c r="G630" i="8"/>
  <c r="L41" i="1" s="1"/>
  <c r="G313" i="8"/>
  <c r="L59" i="1" s="1"/>
  <c r="G615" i="8"/>
  <c r="L62" i="1" s="1"/>
  <c r="P61" i="1"/>
  <c r="G270" i="8"/>
  <c r="N61" i="1" s="1"/>
  <c r="P79" i="1"/>
  <c r="G436" i="8"/>
  <c r="N79" i="1" s="1"/>
  <c r="W245" i="8"/>
  <c r="G238" i="8"/>
  <c r="L64" i="1" s="1"/>
  <c r="G133" i="8"/>
  <c r="L38" i="1" s="1"/>
  <c r="Y726" i="8"/>
  <c r="U727" i="8" s="1"/>
  <c r="Y305" i="8" l="1"/>
  <c r="G302" i="8" s="1"/>
  <c r="P60" i="1" s="1"/>
  <c r="G300" i="8"/>
  <c r="N60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1" i="1" s="1"/>
  <c r="G163" i="8"/>
  <c r="L37" i="1" s="1"/>
  <c r="U452" i="8"/>
  <c r="P62" i="1"/>
  <c r="G617" i="8"/>
  <c r="N62" i="1" s="1"/>
  <c r="P41" i="1"/>
  <c r="G632" i="8"/>
  <c r="N41" i="1" s="1"/>
  <c r="G649" i="8"/>
  <c r="P65" i="1" s="1"/>
  <c r="G647" i="8"/>
  <c r="N65" i="1" s="1"/>
  <c r="P59" i="1"/>
  <c r="G315" i="8"/>
  <c r="N59" i="1" s="1"/>
  <c r="G165" i="8"/>
  <c r="N37" i="1" s="1"/>
  <c r="G822" i="8"/>
  <c r="P94" i="1" s="1"/>
  <c r="G820" i="8"/>
  <c r="N94" i="1" s="1"/>
  <c r="Y245" i="8"/>
  <c r="G240" i="8"/>
  <c r="N64" i="1" s="1"/>
  <c r="P38" i="1"/>
  <c r="G135" i="8"/>
  <c r="N38" i="1" s="1"/>
  <c r="W225" i="8"/>
  <c r="G242" i="8" l="1"/>
  <c r="P64" i="1" s="1"/>
  <c r="G195" i="8"/>
  <c r="N81" i="1" s="1"/>
  <c r="G197" i="8"/>
  <c r="P81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1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1" i="1"/>
  <c r="N91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6" i="1" s="1"/>
  <c r="Y728" i="8"/>
  <c r="U729" i="8" s="1"/>
  <c r="W729" i="8" s="1"/>
  <c r="Y125" i="8" l="1"/>
  <c r="G120" i="8"/>
  <c r="N76" i="1" s="1"/>
  <c r="G122" i="8" l="1"/>
  <c r="P76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8" i="1" s="1"/>
  <c r="W568" i="8"/>
  <c r="Y568" i="8" s="1"/>
  <c r="Y230" i="8" l="1"/>
  <c r="G225" i="8"/>
  <c r="N68" i="1" s="1"/>
  <c r="W569" i="8"/>
  <c r="Y569" i="8" s="1"/>
  <c r="W570" i="8" s="1"/>
  <c r="Y570" i="8" s="1"/>
  <c r="W456" i="8"/>
  <c r="G449" i="8"/>
  <c r="L26" i="1" s="1"/>
  <c r="G227" i="8" l="1"/>
  <c r="P68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5" i="1"/>
  <c r="U576" i="8" l="1"/>
  <c r="W576" i="8" l="1"/>
  <c r="G569" i="8"/>
  <c r="L77" i="1" s="1"/>
  <c r="Y576" i="8" l="1"/>
  <c r="G571" i="8"/>
  <c r="N77" i="1" s="1"/>
  <c r="G573" i="8" l="1"/>
  <c r="P77" i="1" s="1"/>
  <c r="P18" i="1"/>
  <c r="N18" i="1"/>
  <c r="E16" i="1"/>
  <c r="E20" i="1" s="1"/>
  <c r="E85" i="1" s="1"/>
  <c r="J16" i="1"/>
  <c r="J20" i="1" s="1"/>
  <c r="J85" i="1" s="1"/>
  <c r="K16" i="1" l="1"/>
  <c r="K20" i="1" s="1"/>
  <c r="R1" i="8" l="1"/>
  <c r="Q16" i="1" l="1"/>
  <c r="Q20" i="1" s="1"/>
  <c r="Q85" i="1" l="1"/>
  <c r="E102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2" i="1" s="1"/>
  <c r="W155" i="8" l="1"/>
  <c r="Y155" i="8" l="1"/>
  <c r="G150" i="8"/>
  <c r="N82" i="1" s="1"/>
  <c r="Q13" i="12"/>
  <c r="P13" i="12"/>
  <c r="P16" i="12" s="1"/>
  <c r="G152" i="8" l="1"/>
  <c r="P82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4" i="1"/>
  <c r="W514" i="8" l="1"/>
  <c r="Y514" i="8" s="1"/>
  <c r="E107" i="1"/>
  <c r="I99" i="1"/>
  <c r="E111" i="1" l="1"/>
  <c r="G108" i="1" s="1"/>
  <c r="W515" i="8" l="1"/>
  <c r="Y515" i="8" l="1"/>
  <c r="D92" i="1"/>
  <c r="D91" i="1" l="1"/>
  <c r="D62" i="1"/>
  <c r="G509" i="8" l="1"/>
  <c r="L31" i="1" s="1"/>
  <c r="L85" i="1" s="1"/>
  <c r="W516" i="8"/>
  <c r="Y516" i="8" l="1"/>
  <c r="G513" i="8" s="1"/>
  <c r="P31" i="1" s="1"/>
  <c r="P85" i="1" s="1"/>
  <c r="G511" i="8"/>
  <c r="N31" i="1" s="1"/>
  <c r="N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<sst xmlns="http://schemas.openxmlformats.org/spreadsheetml/2006/main" count="3392" uniqueCount="235">
  <si>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</si>
  <si>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</si>
  <si>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</si>
  <si>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</si>
  <si>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</si>
  <si>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</si>
  <si>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</si>
  <si>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</si>
  <si>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</si>
  <si>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</si>
  <si>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</si>
  <si>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</si>
  <si>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</si>
  <si>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</si>
  <si>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</si>
  <si>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</si>
  <si>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</si>
  <si>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</si>
  <si>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</si>
  <si>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</si>
  <si>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</si>
  <si>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</si>
  <si>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</si>
  <si>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</si>
  <si>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</si>
  <si>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</si>
  <si>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</si>
  <si>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</si>
  <si>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</si>
  <si>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</si>
  <si>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</si>
  <si>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</si>
  <si>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</si>
  <si>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</si>
  <si>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</si>
  <si>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</si>
  <si>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</si>
  <si>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</si>
  <si>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</si>
  <si>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</si>
  <si>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</si>
  <si>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</si>
  <si>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</si>
  <si>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</si>
  <si>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</si>
  <si>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</si>
  <si>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</si>
  <si>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</si>
  <si>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</si>
  <si>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</si>
  <si>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</si>
  <si>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</si>
  <si>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</si>
  <si>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</si>
  <si>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</si>
  <si>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</si>
  <si>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</si>
  <si>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</si>
  <si>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</si>
  <si>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</si>
  <si>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</si>
  <si>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</si>
  <si>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</si>
  <si>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</si>
  <si>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</si>
  <si>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</si>
  <si>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</si>
  <si>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</si>
  <si>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</si>
  <si>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</si>
  <si>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</si>
  <si>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</si>
  <si>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</si>
  <si>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</si>
  <si>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</si>
  <si>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</si>
  <si>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</si>
  <si>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</si>
  <si>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</si>
  <si>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</si>
  <si>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</si>
  <si>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</si>
  <si>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</si>
  <si>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</si>
  <si>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</si>
  <si>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</si>
  <si>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</si>
  <si>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</si>
  <si>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</si>
  <si>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</si>
  <si>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</si>
  <si>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</si>
  <si>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</si>
  <si>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</si>
  <si>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</si>
  <si>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</si>
  <si>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</si>
  <si>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</si>
  <si>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</si>
  <si>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</si>
  <si>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</si>
  <si>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</si>
  <si>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</si>
  <si>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</si>
  <si>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</si>
  <si>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</si>
  <si>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</si>
  <si>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</si>
  <si>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</si>
  <si>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</si>
  <si>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</si>
  <si>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</si>
  <si>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</si>
  <si>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</si>
  <si>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</si>
  <si>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</si>
  <si>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</si>
  <si>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</si>
  <si>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</si>
  <si>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</si>
  <si>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</si>
  <si>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</si>
  <si>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</si>
  <si>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</si>
  <si>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</si>
  <si>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</si>
  <si>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</si>
  <si>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</si>
  <si>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</si>
  <si>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</si>
  <si>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</si>
  <si>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</si>
  <si>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</si>
  <si>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</si>
  <si>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</si>
  <si>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</si>
  <si>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</si>
  <si>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</si>
  <si>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</si>
  <si>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</si>
  <si>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</si>
  <si>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</si>
  <si>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</si>
  <si>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</si>
  <si>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</si>
  <si>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</si>
  <si>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</si>
  <si>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</si>
  <si>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</si>
  <si>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</si>
  <si>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</si>
  <si>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</si>
  <si>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</si>
  <si>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</si>
  <si>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</si>
  <si>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</si>
  <si>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</si>
  <si>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</si>
  <si>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</si>
  <si>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</si>
  <si>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</si>
  <si>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</si>
  <si>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</si>
  <si>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</si>
  <si>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</si>
  <si>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</si>
  <si>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</si>
  <si>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</si>
  <si>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</si>
  <si>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</si>
  <si>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</si>
  <si>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</si>
  <si>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</si>
  <si>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</si>
  <si>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</si>
  <si>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</si>
  <si>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</si>
  <si>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</si>
  <si>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</si>
  <si>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</si>
  <si>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</si>
  <si>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</si>
  <si>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</si>
  <si>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</si>
  <si>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</si>
  <si>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</si>
  <si>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</si>
  <si>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</si>
  <si>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</si>
  <si>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</si>
  <si>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</si>
  <si>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</si>
  <si>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</si>
  <si>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</si>
  <si>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</si>
  <si>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</si>
  <si>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</si>
  <si>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</si>
  <si>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</si>
  <si>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</si>
  <si>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</si>
  <si>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</si>
  <si>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</si>
  <si>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</si>
  <si>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</si>
  <si>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</si>
  <si>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</si>
  <si>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</si>
  <si>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</si>
  <si>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</si>
  <si>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</si>
  <si>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</si>
  <si>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</si>
  <si>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</si>
  <si>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</si>
  <si>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</si>
  <si>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</si>
  <si>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</si>
  <si>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</si>
  <si>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</si>
  <si>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</si>
  <si>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</si>
  <si>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</si>
  <si>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5 leaves will be deduct in annual leaves in next year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</si>
  <si>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</si>
  <si>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</si>
  <si>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</si>
  <si>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</si>
  <si>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</si>
  <si>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</si>
  <si>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</si>
  <si>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</si>
  <si>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</si>
  <si>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</si>
  <si>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 xml:space="preserve"> EY, ENGRO, DAWOOD,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</si>
</sst>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9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7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37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7"/>
  <sheetViews>
    <sheetView tabSelected="1" view="pageBreakPreview" zoomScale="130" zoomScaleNormal="90" zoomScaleSheetLayoutView="130" workbookViewId="0">
      <pane ySplit="3" topLeftCell="A69" activePane="bottomLeft" state="frozen"/>
      <selection pane="bottomLeft" sqref="A1:Q85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0" t="s">
        <v>78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68" t="str">
        <f>'Salary Record'!J1</f>
        <v>January</v>
      </c>
      <c r="O1" s="368"/>
      <c r="P1" s="368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2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69"/>
      <c r="O2" s="369"/>
      <c r="P2" s="369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5" t="s">
        <v>86</v>
      </c>
      <c r="B6" s="356"/>
      <c r="C6" s="356"/>
      <c r="D6" s="356"/>
      <c r="E6" s="356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7"/>
      <c r="R6" s="78"/>
    </row>
    <row r="7" spans="1:20" s="118" customFormat="1" ht="15.75" x14ac:dyDescent="0.2">
      <c r="A7" s="207">
        <v>1</v>
      </c>
      <c r="B7" s="311" t="s">
        <v>16</v>
      </c>
      <c r="C7" s="379" t="s">
        <v>34</v>
      </c>
      <c r="D7" s="382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154</v>
      </c>
      <c r="C8" s="380"/>
      <c r="D8" s="383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80"/>
      <c r="D9" s="383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81"/>
      <c r="D10" s="384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58" t="s">
        <v>2</v>
      </c>
      <c r="B11" s="359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3" t="s">
        <v>87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5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4000</v>
      </c>
      <c r="N14" s="186">
        <f>'Salary Record'!G75</f>
        <v>44000</v>
      </c>
      <c r="O14" s="185">
        <f>'Salary Record'!G76</f>
        <v>4000</v>
      </c>
      <c r="P14" s="186">
        <f>'Salary Record'!G77</f>
        <v>40000</v>
      </c>
      <c r="Q14" s="187">
        <f>'Salary Record'!K77</f>
        <v>76000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210</v>
      </c>
      <c r="C15" s="121"/>
      <c r="D15" s="122"/>
      <c r="E15" s="66">
        <f>'Salary Record'!K54</f>
        <v>47000</v>
      </c>
      <c r="F15" s="66">
        <f>'Salary Record'!C60</f>
        <v>28</v>
      </c>
      <c r="G15" s="179">
        <f>'Salary Record'!C61</f>
        <v>3</v>
      </c>
      <c r="H15" s="66">
        <f>'Salary Record'!I59</f>
        <v>0</v>
      </c>
      <c r="I15" s="66">
        <f>'Salary Record'!I58</f>
        <v>31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1535141.1290322582</v>
      </c>
      <c r="E16" s="66">
        <f>'Salary Record'!K9</f>
        <v>75000</v>
      </c>
      <c r="F16" s="66">
        <f>'Salary Record'!C15</f>
        <v>24</v>
      </c>
      <c r="G16" s="66">
        <f>'Salary Record'!C16</f>
        <v>7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29</v>
      </c>
      <c r="G17" s="181">
        <f>'Salary Record'!C106</f>
        <v>2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200199.59677419355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5000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5000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0</v>
      </c>
      <c r="M19" s="189">
        <f>'Salary Record'!G44</f>
        <v>15000</v>
      </c>
      <c r="N19" s="190">
        <f>'Salary Record'!G45</f>
        <v>15000</v>
      </c>
      <c r="O19" s="189">
        <f>'Salary Record'!G46</f>
        <v>7000</v>
      </c>
      <c r="P19" s="190">
        <f>'Salary Record'!G47</f>
        <v>8000</v>
      </c>
      <c r="Q19" s="191">
        <f>'Salary Record'!K47</f>
        <v>16000</v>
      </c>
      <c r="R19" s="117"/>
      <c r="S19" s="117"/>
      <c r="T19" s="119"/>
    </row>
    <row r="20" spans="1:22" s="203" customFormat="1" ht="21" x14ac:dyDescent="0.3">
      <c r="A20" s="358" t="s">
        <v>2</v>
      </c>
      <c r="B20" s="359"/>
      <c r="C20" s="227"/>
      <c r="D20" s="227"/>
      <c r="E20" s="229">
        <f>SUM(E14:E19)</f>
        <v>271000</v>
      </c>
      <c r="F20" s="227"/>
      <c r="G20" s="227"/>
      <c r="H20" s="227"/>
      <c r="I20" s="227"/>
      <c r="J20" s="228">
        <f>SUM(J15:J19)</f>
        <v>0</v>
      </c>
      <c r="K20" s="228">
        <f>SUM(K14:K19)</f>
        <v>271000</v>
      </c>
      <c r="L20" s="228"/>
      <c r="M20" s="227"/>
      <c r="N20" s="227"/>
      <c r="O20" s="227"/>
      <c r="P20" s="227"/>
      <c r="Q20" s="229">
        <f>SUM(Q14:Q19)</f>
        <v>260000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5" t="s">
        <v>91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7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0</v>
      </c>
      <c r="G23" s="195">
        <f>'Salary Record'!C497</f>
        <v>0</v>
      </c>
      <c r="H23" s="194">
        <f>'Salary Record'!I495</f>
        <v>28</v>
      </c>
      <c r="I23" s="194">
        <f>'Salary Record'!I494</f>
        <v>31</v>
      </c>
      <c r="J23" s="168">
        <f>'Salary Record'!K495</f>
        <v>3556.4516129032259</v>
      </c>
      <c r="K23" s="194">
        <f>'Salary Record'!K496</f>
        <v>35056.451612903227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35056.451612903227</v>
      </c>
      <c r="R23" s="316" t="s">
        <v>126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0</v>
      </c>
      <c r="G24" s="321">
        <f>'Salary Record'!C467</f>
        <v>0</v>
      </c>
      <c r="H24" s="320">
        <f>'Salary Record'!I465</f>
        <v>71</v>
      </c>
      <c r="I24" s="320">
        <f>'Salary Record'!I464</f>
        <v>31</v>
      </c>
      <c r="J24" s="321">
        <f>'Salary Record'!K465</f>
        <v>7586.6935483870975</v>
      </c>
      <c r="K24" s="322">
        <f>'Salary Record'!K466</f>
        <v>34086.693548387098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34086.693548387098</v>
      </c>
      <c r="R24" s="325"/>
      <c r="S24" s="326">
        <f>65000+Q27+30000</f>
        <v>232098.79032258067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0</v>
      </c>
      <c r="G25" s="179">
        <f>'Salary Record'!C482</f>
        <v>0</v>
      </c>
      <c r="H25" s="66">
        <f>'Salary Record'!I480</f>
        <v>12</v>
      </c>
      <c r="I25" s="66">
        <f>'Salary Record'!I479</f>
        <v>31</v>
      </c>
      <c r="J25" s="179">
        <f>'Salary Record'!K480</f>
        <v>1548.3870967741937</v>
      </c>
      <c r="K25" s="175">
        <f>'Salary Record'!K481</f>
        <v>33548.387096774197</v>
      </c>
      <c r="L25" s="176">
        <f>'Salary Record'!G479</f>
        <v>0</v>
      </c>
      <c r="M25" s="177">
        <f>'Salary Record'!G480</f>
        <v>0</v>
      </c>
      <c r="N25" s="178">
        <f>'Salary Record'!G481</f>
        <v>0</v>
      </c>
      <c r="O25" s="177">
        <f>'Salary Record'!G482</f>
        <v>0</v>
      </c>
      <c r="P25" s="178">
        <f>'Salary Record'!G483</f>
        <v>0</v>
      </c>
      <c r="Q25" s="180">
        <f>'Salary Record'!K483</f>
        <v>33548.387096774197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0</v>
      </c>
      <c r="G26" s="241">
        <f>'Salary Record'!C452</f>
        <v>0</v>
      </c>
      <c r="H26" s="66">
        <f>'Salary Record'!I450</f>
        <v>74</v>
      </c>
      <c r="I26" s="176">
        <f>'Salary Record'!I449</f>
        <v>31</v>
      </c>
      <c r="J26" s="175">
        <f>'Salary Record'!K450</f>
        <v>7907.2580645161297</v>
      </c>
      <c r="K26" s="66">
        <f>'Salary Record'!K451</f>
        <v>34407.258064516129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34407.258064516129</v>
      </c>
      <c r="R26" s="316"/>
      <c r="T26" s="330"/>
      <c r="V26" s="316"/>
    </row>
    <row r="27" spans="1:22" s="203" customFormat="1" ht="21" x14ac:dyDescent="0.3">
      <c r="A27" s="358" t="s">
        <v>2</v>
      </c>
      <c r="B27" s="359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20598.790322580648</v>
      </c>
      <c r="K27" s="238">
        <f>SUM(K23:K26)</f>
        <v>137098.79032258067</v>
      </c>
      <c r="L27" s="227"/>
      <c r="M27" s="227"/>
      <c r="N27" s="227"/>
      <c r="O27" s="227"/>
      <c r="P27" s="227"/>
      <c r="Q27" s="201">
        <f>SUM(Q23:Q26)</f>
        <v>137098.79032258067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T28" s="226"/>
    </row>
    <row r="29" spans="1:22" s="158" customFormat="1" ht="21" customHeight="1" x14ac:dyDescent="0.2">
      <c r="A29" s="363" t="s">
        <v>90</v>
      </c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5"/>
      <c r="R29" s="245"/>
      <c r="T29" s="159"/>
    </row>
    <row r="30" spans="1:22" s="118" customFormat="1" ht="21" customHeight="1" x14ac:dyDescent="0.2">
      <c r="A30" s="207">
        <v>1</v>
      </c>
      <c r="B30" s="445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23</v>
      </c>
      <c r="I30" s="66">
        <f>'Salary Record'!I539</f>
        <v>31</v>
      </c>
      <c r="J30" s="179">
        <f>'Salary Record'!K540</f>
        <v>2735.8870967741937</v>
      </c>
      <c r="K30" s="179">
        <f>'Salary Record'!K541</f>
        <v>32235.887096774193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32235.887096774193</v>
      </c>
      <c r="R30" s="117" t="s">
        <v>126</v>
      </c>
      <c r="S30" s="117"/>
      <c r="T30" s="125"/>
    </row>
    <row r="31" spans="1:22" s="118" customFormat="1" ht="21" customHeight="1" x14ac:dyDescent="0.2">
      <c r="A31" s="207">
        <v>2</v>
      </c>
      <c r="B31" s="445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44</v>
      </c>
      <c r="I31" s="66">
        <f>'Salary Record'!I509</f>
        <v>31</v>
      </c>
      <c r="J31" s="175">
        <f>'Salary Record'!K510</f>
        <v>5322.5806451612907</v>
      </c>
      <c r="K31" s="175">
        <f>'Salary Record'!K511</f>
        <v>35322.580645161288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5000</v>
      </c>
      <c r="P31" s="178">
        <f>'Salary Record'!G513</f>
        <v>50000</v>
      </c>
      <c r="Q31" s="180">
        <f>'Salary Record'!K513</f>
        <v>30322.580645161288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445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26</v>
      </c>
      <c r="G32" s="175">
        <f>'Salary Record'!C527</f>
        <v>5</v>
      </c>
      <c r="H32" s="197">
        <f>'Salary Record'!I525</f>
        <v>0</v>
      </c>
      <c r="I32" s="197">
        <f>'Salary Record'!I524</f>
        <v>26</v>
      </c>
      <c r="J32" s="175">
        <f>'Salary Record'!K525</f>
        <v>0</v>
      </c>
      <c r="K32" s="66">
        <f>'Salary Record'!K526</f>
        <v>31451.612903225807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31451.612903225807</v>
      </c>
      <c r="R32" s="117"/>
      <c r="S32" s="117"/>
      <c r="T32" s="119"/>
    </row>
    <row r="33" spans="1:24" ht="15.75" x14ac:dyDescent="0.25">
      <c r="A33" s="207">
        <v>4</v>
      </c>
      <c r="B33" s="445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49</v>
      </c>
      <c r="I33" s="9">
        <f>'Salary Record'!I554</f>
        <v>31</v>
      </c>
      <c r="J33" s="13">
        <f>'Salary Record'!K555</f>
        <v>4939.5161290322585</v>
      </c>
      <c r="K33" s="13">
        <f>'Salary Record'!K556</f>
        <v>29939.516129032258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2000</v>
      </c>
      <c r="P33" s="15">
        <f>'Salary Record'!G558</f>
        <v>25000</v>
      </c>
      <c r="Q33" s="86">
        <f>'Salary Record'!K558</f>
        <v>27939.516129032258</v>
      </c>
      <c r="R33" s="77"/>
      <c r="S33" s="117"/>
    </row>
    <row r="34" spans="1:24" s="203" customFormat="1" ht="21" x14ac:dyDescent="0.3">
      <c r="A34" s="358" t="s">
        <v>2</v>
      </c>
      <c r="B34" s="359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12997.983870967742</v>
      </c>
      <c r="K34" s="229">
        <f>SUM(K30:K33)</f>
        <v>128949.59677419355</v>
      </c>
      <c r="L34" s="227"/>
      <c r="M34" s="227"/>
      <c r="N34" s="227"/>
      <c r="O34" s="227"/>
      <c r="P34" s="227"/>
      <c r="Q34" s="201">
        <f>SUM(Q30:Q33)</f>
        <v>121949.59677419355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0" t="s">
        <v>33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2"/>
      <c r="R36" s="161"/>
      <c r="S36" s="162"/>
      <c r="T36" s="163"/>
    </row>
    <row r="37" spans="1:24" s="118" customFormat="1" ht="21" customHeight="1" x14ac:dyDescent="0.2">
      <c r="A37" s="208">
        <v>1</v>
      </c>
      <c r="B37" s="446" t="s">
        <v>5</v>
      </c>
      <c r="C37" s="136"/>
      <c r="D37" s="137"/>
      <c r="E37" s="179">
        <f>'Salary Record'!K159</f>
        <v>60000</v>
      </c>
      <c r="F37" s="179">
        <f>'Salary Record'!C165</f>
        <v>30</v>
      </c>
      <c r="G37" s="179">
        <f>'Salary Record'!C166</f>
        <v>1</v>
      </c>
      <c r="H37" s="179">
        <f>'Salary Record'!I164</f>
        <v>73</v>
      </c>
      <c r="I37" s="179">
        <f>'Salary Record'!I163</f>
        <v>31</v>
      </c>
      <c r="J37" s="313">
        <f>'Salary Record'!K164</f>
        <v>17661.290322580644</v>
      </c>
      <c r="K37" s="175">
        <f>'Salary Record'!K165</f>
        <v>77661.290322580637</v>
      </c>
      <c r="L37" s="176">
        <f>'Salary Record'!G163</f>
        <v>48200</v>
      </c>
      <c r="M37" s="177">
        <f>'Salary Record'!G164</f>
        <v>0</v>
      </c>
      <c r="N37" s="178">
        <f>'Salary Record'!G165</f>
        <v>48200</v>
      </c>
      <c r="O37" s="177">
        <f>'Salary Record'!G166</f>
        <v>5000</v>
      </c>
      <c r="P37" s="178">
        <f>'Salary Record'!G167</f>
        <v>43200</v>
      </c>
      <c r="Q37" s="180">
        <f>'Salary Record'!K167</f>
        <v>72661.290322580637</v>
      </c>
      <c r="R37" s="117" t="s">
        <v>112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30</v>
      </c>
      <c r="G38" s="179">
        <f>'Salary Record'!C136</f>
        <v>1</v>
      </c>
      <c r="H38" s="66">
        <f>'Salary Record'!I134</f>
        <v>8.5</v>
      </c>
      <c r="I38" s="66">
        <f>'Salary Record'!I133</f>
        <v>31</v>
      </c>
      <c r="J38" s="175">
        <f>'Salary Record'!K134</f>
        <v>1199.5967741935483</v>
      </c>
      <c r="K38" s="66">
        <f>'Salary Record'!K135</f>
        <v>36199.596774193546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36199.596774193546</v>
      </c>
      <c r="R38" s="117" t="s">
        <v>116</v>
      </c>
      <c r="S38" s="117" t="s">
        <v>117</v>
      </c>
      <c r="T38" s="119"/>
      <c r="U38" s="117"/>
    </row>
    <row r="39" spans="1:24" s="118" customFormat="1" ht="21" customHeight="1" x14ac:dyDescent="0.2">
      <c r="A39" s="208">
        <v>3</v>
      </c>
      <c r="B39" s="446" t="s">
        <v>4</v>
      </c>
      <c r="C39" s="130"/>
      <c r="D39" s="131"/>
      <c r="E39" s="179">
        <f>'Salary Record'!K580</f>
        <v>35000</v>
      </c>
      <c r="F39" s="179">
        <f>'Salary Record'!C586</f>
        <v>31</v>
      </c>
      <c r="G39" s="179">
        <f>'Salary Record'!C587</f>
        <v>0</v>
      </c>
      <c r="H39" s="179">
        <f>'Salary Record'!I585</f>
        <v>95</v>
      </c>
      <c r="I39" s="179">
        <f>'Salary Record'!I584</f>
        <v>31</v>
      </c>
      <c r="J39" s="313">
        <f>'Salary Record'!K585</f>
        <v>13407.258064516129</v>
      </c>
      <c r="K39" s="66">
        <f>'Salary Record'!K586</f>
        <v>48407.258064516129</v>
      </c>
      <c r="L39" s="176">
        <f>'Salary Record'!G584</f>
        <v>5000</v>
      </c>
      <c r="M39" s="177">
        <f>'Salary Record'!G585</f>
        <v>0</v>
      </c>
      <c r="N39" s="178">
        <f>'Salary Record'!G586</f>
        <v>5000</v>
      </c>
      <c r="O39" s="177">
        <f>'Salary Record'!G587</f>
        <v>5000</v>
      </c>
      <c r="P39" s="178">
        <f>'Salary Record'!G588</f>
        <v>0</v>
      </c>
      <c r="Q39" s="180">
        <f>'Salary Record'!K588</f>
        <v>43407.258064516129</v>
      </c>
      <c r="R39" s="117" t="s">
        <v>113</v>
      </c>
      <c r="S39" s="118" t="s">
        <v>114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446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31</v>
      </c>
      <c r="G40" s="181">
        <f>'Salary Record'!C181</f>
        <v>0</v>
      </c>
      <c r="H40" s="176">
        <f>'Salary Record'!I179</f>
        <v>0</v>
      </c>
      <c r="I40" s="176">
        <f>'Salary Record'!I178</f>
        <v>31</v>
      </c>
      <c r="J40" s="175">
        <f>'Salary Record'!K179</f>
        <v>0</v>
      </c>
      <c r="K40" s="175">
        <f>'Salary Record'!K180</f>
        <v>50000</v>
      </c>
      <c r="L40" s="176">
        <f>'Salary Record'!G178</f>
        <v>72000</v>
      </c>
      <c r="M40" s="176">
        <f>'Salary Record'!G179</f>
        <v>15000</v>
      </c>
      <c r="N40" s="178">
        <f>'Salary Record'!G180</f>
        <v>87000</v>
      </c>
      <c r="O40" s="176">
        <f>'Salary Record'!G181</f>
        <v>0</v>
      </c>
      <c r="P40" s="178">
        <f>'Salary Record'!G182</f>
        <v>87000</v>
      </c>
      <c r="Q40" s="180">
        <f>'Salary Record'!K182</f>
        <v>50000</v>
      </c>
      <c r="R40" s="117" t="s">
        <v>145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28</v>
      </c>
      <c r="G41" s="179">
        <f>'Salary Record'!C633</f>
        <v>3</v>
      </c>
      <c r="H41" s="200">
        <f>'Salary Record'!I631</f>
        <v>64</v>
      </c>
      <c r="I41" s="200">
        <f>'Salary Record'!I630</f>
        <v>28</v>
      </c>
      <c r="J41" s="175">
        <f>'Salary Record'!K631</f>
        <v>7741.9354838709678</v>
      </c>
      <c r="K41" s="175">
        <f>'Salary Record'!K632</f>
        <v>34838.709677419356</v>
      </c>
      <c r="L41" s="176">
        <f>'Salary Record'!G630</f>
        <v>0</v>
      </c>
      <c r="M41" s="177">
        <f>'Salary Record'!G631</f>
        <v>0</v>
      </c>
      <c r="N41" s="178">
        <f>'Salary Record'!G632</f>
        <v>0</v>
      </c>
      <c r="O41" s="177">
        <f>'Salary Record'!G633</f>
        <v>0</v>
      </c>
      <c r="P41" s="178">
        <f>'Salary Record'!G634</f>
        <v>0</v>
      </c>
      <c r="Q41" s="182">
        <f>'Salary Record'!K634</f>
        <v>34838.709677419356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30</v>
      </c>
      <c r="G42" s="179">
        <f>'Salary Record'!C664</f>
        <v>1</v>
      </c>
      <c r="H42" s="66">
        <f>'Salary Record'!I662</f>
        <v>59</v>
      </c>
      <c r="I42" s="66">
        <f>'Salary Record'!I661</f>
        <v>30</v>
      </c>
      <c r="J42" s="179">
        <f>'Salary Record'!K662</f>
        <v>10705.645161290322</v>
      </c>
      <c r="K42" s="179">
        <f>'Salary Record'!K663</f>
        <v>54254.032258064515</v>
      </c>
      <c r="L42" s="198">
        <f>'Salary Record'!G661</f>
        <v>4000</v>
      </c>
      <c r="M42" s="66">
        <f>'Salary Record'!G662</f>
        <v>15500</v>
      </c>
      <c r="N42" s="193">
        <f>'Salary Record'!G663</f>
        <v>19500</v>
      </c>
      <c r="O42" s="66">
        <f>'Salary Record'!G664</f>
        <v>10000</v>
      </c>
      <c r="P42" s="193">
        <f>'Salary Record'!G665</f>
        <v>9500</v>
      </c>
      <c r="Q42" s="180">
        <f>'Salary Record'!K665</f>
        <v>44254.032258064515</v>
      </c>
      <c r="R42" s="117"/>
      <c r="S42" s="117"/>
      <c r="T42" s="119"/>
      <c r="U42" s="117"/>
    </row>
    <row r="43" spans="1:24" ht="15.75" x14ac:dyDescent="0.25">
      <c r="A43" s="208">
        <v>7</v>
      </c>
      <c r="B43" s="446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0</v>
      </c>
      <c r="G43" s="18">
        <f>'Salary Record'!C680</f>
        <v>0</v>
      </c>
      <c r="H43" s="9">
        <f>'Salary Record'!I678</f>
        <v>45</v>
      </c>
      <c r="I43" s="9">
        <f>'Salary Record'!I677</f>
        <v>0</v>
      </c>
      <c r="J43" s="44">
        <f>'Salary Record'!K678</f>
        <v>3991.9354838709673</v>
      </c>
      <c r="K43" s="44">
        <f>'Salary Record'!K679</f>
        <v>3991.9354838709673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3991.9354838709673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2</v>
      </c>
      <c r="H44" s="176">
        <f>'Salary Record'!I209</f>
        <v>35</v>
      </c>
      <c r="I44" s="176">
        <f>'Salary Record'!I208</f>
        <v>31</v>
      </c>
      <c r="J44" s="188">
        <f>'Salary Record'!K209</f>
        <v>3669.3548387096776</v>
      </c>
      <c r="K44" s="188">
        <f>'Salary Record'!K210</f>
        <v>29669.354838709678</v>
      </c>
      <c r="L44" s="189">
        <f>'Salary Record'!G208</f>
        <v>11225</v>
      </c>
      <c r="M44" s="189">
        <f>'Salary Record'!G209</f>
        <v>5000</v>
      </c>
      <c r="N44" s="199">
        <f>'Salary Record'!G210</f>
        <v>16225</v>
      </c>
      <c r="O44" s="189">
        <f>'Salary Record'!G211</f>
        <v>5000</v>
      </c>
      <c r="P44" s="199">
        <f>'Salary Record'!G212</f>
        <v>11225</v>
      </c>
      <c r="Q44" s="242">
        <f>'Salary Record'!K212</f>
        <v>24669.354838709678</v>
      </c>
      <c r="R44" s="117" t="s">
        <v>121</v>
      </c>
      <c r="S44" s="117" t="s">
        <v>122</v>
      </c>
      <c r="T44" s="119"/>
      <c r="U44" s="117"/>
      <c r="V44" s="119"/>
      <c r="W44" s="119"/>
      <c r="X44" s="119"/>
    </row>
    <row r="45" spans="1:24" s="203" customFormat="1" ht="21" x14ac:dyDescent="0.3">
      <c r="A45" s="358" t="s">
        <v>2</v>
      </c>
      <c r="B45" s="359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58377.01612903225</v>
      </c>
      <c r="K45" s="229">
        <f>SUM(K37:K44)</f>
        <v>335022.17741935485</v>
      </c>
      <c r="L45" s="227"/>
      <c r="M45" s="227"/>
      <c r="N45" s="227"/>
      <c r="O45" s="227"/>
      <c r="P45" s="227"/>
      <c r="Q45" s="201">
        <f>SUM(Q37:Q44)</f>
        <v>310022.17741935485</v>
      </c>
      <c r="R45" s="202"/>
      <c r="T45" s="204"/>
    </row>
    <row r="46" spans="1:24" s="155" customFormat="1" ht="21" customHeight="1" x14ac:dyDescent="0.2">
      <c r="A46" s="355" t="s">
        <v>88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7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30</v>
      </c>
      <c r="G47" s="174">
        <f>'Salary Record'!C391</f>
        <v>1</v>
      </c>
      <c r="H47" s="177">
        <f>'Salary Record'!I389</f>
        <v>14</v>
      </c>
      <c r="I47" s="177">
        <f>'Salary Record'!I388</f>
        <v>31</v>
      </c>
      <c r="J47" s="175">
        <f>'Salary Record'!K389</f>
        <v>1411.2903225806454</v>
      </c>
      <c r="K47" s="175">
        <f>'Salary Record'!K390</f>
        <v>26411.290322580644</v>
      </c>
      <c r="L47" s="176">
        <f>'Salary Record'!G388</f>
        <v>20000</v>
      </c>
      <c r="M47" s="177">
        <f>'Salary Record'!G389</f>
        <v>0</v>
      </c>
      <c r="N47" s="178">
        <f>'Salary Record'!G390</f>
        <v>20000</v>
      </c>
      <c r="O47" s="177">
        <f>'Salary Record'!G391</f>
        <v>2000</v>
      </c>
      <c r="P47" s="178">
        <f>'Salary Record'!G392</f>
        <v>18000</v>
      </c>
      <c r="Q47" s="180">
        <f>'Salary Record'!K392</f>
        <v>24411.290322580644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85</v>
      </c>
      <c r="D48" s="144">
        <f>Q48</f>
        <v>37657.258064516129</v>
      </c>
      <c r="E48" s="66">
        <f>'Salary Record'!K339</f>
        <v>35000</v>
      </c>
      <c r="F48" s="177">
        <f>'Salary Record'!C345</f>
        <v>30</v>
      </c>
      <c r="G48" s="179">
        <f>'Salary Record'!C346</f>
        <v>1</v>
      </c>
      <c r="H48" s="66">
        <f>'Salary Record'!I344</f>
        <v>33</v>
      </c>
      <c r="I48" s="66">
        <f>'Salary Record'!I343</f>
        <v>31</v>
      </c>
      <c r="J48" s="175">
        <f>'Salary Record'!K344</f>
        <v>4657.2580645161288</v>
      </c>
      <c r="K48" s="175">
        <f>'Salary Record'!K345</f>
        <v>39657.258064516129</v>
      </c>
      <c r="L48" s="176">
        <f>'Salary Record'!G343</f>
        <v>0</v>
      </c>
      <c r="M48" s="189">
        <f>'Salary Record'!G344</f>
        <v>20000</v>
      </c>
      <c r="N48" s="190">
        <f>'Salary Record'!G345</f>
        <v>20000</v>
      </c>
      <c r="O48" s="189">
        <f>'Salary Record'!G346</f>
        <v>2000</v>
      </c>
      <c r="P48" s="190">
        <f>'Salary Record'!G347</f>
        <v>18000</v>
      </c>
      <c r="Q48" s="242">
        <f>'Salary Record'!K347</f>
        <v>37657.258064516129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30</v>
      </c>
      <c r="G49" s="179">
        <f>'Salary Record'!C361</f>
        <v>1</v>
      </c>
      <c r="H49" s="66">
        <f>'Salary Record'!I359</f>
        <v>15</v>
      </c>
      <c r="I49" s="66">
        <f>'Salary Record'!I358</f>
        <v>31</v>
      </c>
      <c r="J49" s="175">
        <f>'Salary Record'!K359</f>
        <v>1633.0645161290322</v>
      </c>
      <c r="K49" s="175">
        <f>'Salary Record'!K360</f>
        <v>28633.06451612903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28633.06451612903</v>
      </c>
      <c r="R49" s="117" t="s">
        <v>123</v>
      </c>
      <c r="S49" s="117"/>
      <c r="T49" s="119">
        <f>Q45-Q76-Q38</f>
        <v>231141.12903225809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31</v>
      </c>
      <c r="G50" s="181">
        <f>'Salary Record'!C376</f>
        <v>0</v>
      </c>
      <c r="H50" s="176">
        <f>'Salary Record'!I374</f>
        <v>4</v>
      </c>
      <c r="I50" s="176">
        <f>'Salary Record'!I373</f>
        <v>31</v>
      </c>
      <c r="J50" s="175">
        <f>'Salary Record'!K374</f>
        <v>403.22580645161293</v>
      </c>
      <c r="K50" s="66">
        <f>'Salary Record'!K375</f>
        <v>25403.225806451614</v>
      </c>
      <c r="L50" s="176">
        <f>'Salary Record'!G373</f>
        <v>0</v>
      </c>
      <c r="M50" s="176">
        <f>'Salary Record'!G374</f>
        <v>0</v>
      </c>
      <c r="N50" s="178">
        <f>'Salary Record'!G375</f>
        <v>0</v>
      </c>
      <c r="O50" s="176">
        <f>'Salary Record'!G376</f>
        <v>0</v>
      </c>
      <c r="P50" s="178">
        <f>'Salary Record'!G377</f>
        <v>0</v>
      </c>
      <c r="Q50" s="180">
        <f>'Salary Record'!K377</f>
        <v>25403.225806451614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0</v>
      </c>
      <c r="I51" s="176">
        <f>'Salary Record'!I403</f>
        <v>31</v>
      </c>
      <c r="J51" s="175">
        <f>'Salary Record'!K404</f>
        <v>0</v>
      </c>
      <c r="K51" s="66">
        <f>'Salary Record'!K405</f>
        <v>25000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25000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29</v>
      </c>
      <c r="G52" s="179">
        <f>'Salary Record'!C331</f>
        <v>2</v>
      </c>
      <c r="H52" s="66">
        <f>'Salary Record'!I329</f>
        <v>42</v>
      </c>
      <c r="I52" s="66">
        <f>'Salary Record'!I328</f>
        <v>31</v>
      </c>
      <c r="J52" s="179">
        <f>'Salary Record'!K329</f>
        <v>4572.5806451612907</v>
      </c>
      <c r="K52" s="179">
        <f>'Salary Record'!K330</f>
        <v>31572.580645161292</v>
      </c>
      <c r="L52" s="198">
        <f>'Salary Record'!G328</f>
        <v>18000</v>
      </c>
      <c r="M52" s="66">
        <f>'Salary Record'!G329</f>
        <v>0</v>
      </c>
      <c r="N52" s="193">
        <f>'Salary Record'!G330</f>
        <v>18000</v>
      </c>
      <c r="O52" s="66">
        <f>'Salary Record'!G331</f>
        <v>3000</v>
      </c>
      <c r="P52" s="193">
        <f>'Salary Record'!G332</f>
        <v>15000</v>
      </c>
      <c r="Q52" s="180">
        <f>'Salary Record'!K332</f>
        <v>28572.580645161292</v>
      </c>
      <c r="R52" s="117" t="s">
        <v>139</v>
      </c>
      <c r="S52" s="244">
        <f>Q50+Q49+Q48+Q47</f>
        <v>116104.83870967742</v>
      </c>
      <c r="T52" s="125"/>
    </row>
    <row r="53" spans="1:23" s="203" customFormat="1" ht="21" x14ac:dyDescent="0.3">
      <c r="A53" s="358" t="s">
        <v>2</v>
      </c>
      <c r="B53" s="359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12677.41935483871</v>
      </c>
      <c r="K53" s="229">
        <f>SUM(K47:K52)</f>
        <v>176677.41935483873</v>
      </c>
      <c r="L53" s="227"/>
      <c r="M53" s="227"/>
      <c r="N53" s="227"/>
      <c r="O53" s="227"/>
      <c r="P53" s="227"/>
      <c r="Q53" s="201">
        <f>SUM(Q47:Q52)</f>
        <v>169677.41935483873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5" t="s">
        <v>226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7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37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31</v>
      </c>
      <c r="G56" s="348">
        <f>'Salary Record'!C696</f>
        <v>0</v>
      </c>
      <c r="H56" s="348">
        <f>'Salary Record'!I694</f>
        <v>0</v>
      </c>
      <c r="I56" s="348">
        <f>'Salary Record'!I693</f>
        <v>31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37" t="str">
        <f>'Salary Record'!C736</f>
        <v>M. Osama</v>
      </c>
      <c r="C57" s="61"/>
      <c r="D57" s="53"/>
      <c r="E57" s="348">
        <f>'Salary Record'!K735</f>
        <v>65000</v>
      </c>
      <c r="F57" s="348">
        <f>'Salary Record'!C741</f>
        <v>0</v>
      </c>
      <c r="G57" s="348">
        <f>'Salary Record'!C742</f>
        <v>0</v>
      </c>
      <c r="H57" s="348">
        <f>'Salary Record'!I740</f>
        <v>0</v>
      </c>
      <c r="I57" s="348">
        <f>'Salary Record'!I739</f>
        <v>0</v>
      </c>
      <c r="J57" s="321">
        <f>'Salary Record'!K740</f>
        <v>0</v>
      </c>
      <c r="K57" s="321">
        <f>'Salary Record'!K741</f>
        <v>0</v>
      </c>
      <c r="L57" s="240">
        <f>'Salary Record'!G739</f>
        <v>0</v>
      </c>
      <c r="M57" s="323">
        <f>'Salary Record'!G740</f>
        <v>0</v>
      </c>
      <c r="N57" s="324">
        <f>'Salary Record'!G741</f>
        <v>0</v>
      </c>
      <c r="O57" s="323">
        <f>'Salary Record'!G742</f>
        <v>0</v>
      </c>
      <c r="P57" s="324">
        <f>'Salary Record'!G743</f>
        <v>0</v>
      </c>
      <c r="Q57" s="349">
        <f>'Salary Record'!K743</f>
        <v>0</v>
      </c>
      <c r="R57" s="325"/>
      <c r="T57" s="327"/>
    </row>
    <row r="58" spans="1:23" s="329" customFormat="1" ht="18" customHeight="1" x14ac:dyDescent="0.2">
      <c r="A58" s="208">
        <v>3</v>
      </c>
      <c r="B58" s="337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30</v>
      </c>
      <c r="G58" s="179">
        <f>'Salary Record'!C286</f>
        <v>1</v>
      </c>
      <c r="H58" s="200">
        <f>'Salary Record'!I284</f>
        <v>16</v>
      </c>
      <c r="I58" s="200">
        <f>'Salary Record'!I283</f>
        <v>31</v>
      </c>
      <c r="J58" s="175">
        <f>'Salary Record'!K284</f>
        <v>3225.8064516129034</v>
      </c>
      <c r="K58" s="175">
        <f>'Salary Record'!K285</f>
        <v>53225.806451612902</v>
      </c>
      <c r="L58" s="176">
        <f>'Salary Record'!G283</f>
        <v>61870</v>
      </c>
      <c r="M58" s="177">
        <f>'Salary Record'!G284</f>
        <v>0</v>
      </c>
      <c r="N58" s="178">
        <f>'Salary Record'!G285</f>
        <v>61870</v>
      </c>
      <c r="O58" s="177">
        <f>'Salary Record'!G286</f>
        <v>5000</v>
      </c>
      <c r="P58" s="178">
        <f>'Salary Record'!G287</f>
        <v>56870</v>
      </c>
      <c r="Q58" s="180">
        <f>'Salary Record'!K287</f>
        <v>48225.806451612902</v>
      </c>
      <c r="R58" s="316"/>
      <c r="T58" s="330"/>
    </row>
    <row r="59" spans="1:23" s="328" customFormat="1" ht="18" customHeight="1" x14ac:dyDescent="0.2">
      <c r="A59" s="208">
        <v>4</v>
      </c>
      <c r="B59" s="337" t="str">
        <f>'Salary Record'!C310</f>
        <v>Asif Hussain</v>
      </c>
      <c r="C59" s="61"/>
      <c r="D59" s="51"/>
      <c r="E59" s="200">
        <f>'Salary Record'!K309</f>
        <v>35000</v>
      </c>
      <c r="F59" s="200">
        <f>'Salary Record'!C315</f>
        <v>31</v>
      </c>
      <c r="G59" s="179">
        <f>'Salary Record'!C316</f>
        <v>0</v>
      </c>
      <c r="H59" s="200">
        <f>'Salary Record'!I314</f>
        <v>62</v>
      </c>
      <c r="I59" s="200">
        <f>'Salary Record'!I313</f>
        <v>31</v>
      </c>
      <c r="J59" s="321">
        <f>'Salary Record'!K314</f>
        <v>8750</v>
      </c>
      <c r="K59" s="321">
        <f>'Salary Record'!K315</f>
        <v>43750</v>
      </c>
      <c r="L59" s="240">
        <f>'Salary Record'!G313</f>
        <v>14760</v>
      </c>
      <c r="M59" s="323">
        <f>'Salary Record'!G314</f>
        <v>0</v>
      </c>
      <c r="N59" s="324">
        <f>'Salary Record'!G315</f>
        <v>14760</v>
      </c>
      <c r="O59" s="323">
        <f>'Salary Record'!G316</f>
        <v>2000</v>
      </c>
      <c r="P59" s="324">
        <f>'Salary Record'!G317</f>
        <v>12760</v>
      </c>
      <c r="Q59" s="180">
        <f>'Salary Record'!K317</f>
        <v>41750</v>
      </c>
      <c r="R59" s="325"/>
      <c r="S59" s="350"/>
      <c r="T59" s="327"/>
    </row>
    <row r="60" spans="1:23" s="328" customFormat="1" ht="18" customHeight="1" x14ac:dyDescent="0.2">
      <c r="A60" s="208">
        <v>5</v>
      </c>
      <c r="B60" s="337" t="str">
        <f>'Salary Record'!C295</f>
        <v xml:space="preserve">M. Imran </v>
      </c>
      <c r="C60" s="58"/>
      <c r="D60" s="53"/>
      <c r="E60" s="200">
        <f>'Salary Record'!K294</f>
        <v>65000</v>
      </c>
      <c r="F60" s="200">
        <f>'Salary Record'!C300</f>
        <v>25</v>
      </c>
      <c r="G60" s="179">
        <f>'Salary Record'!C301</f>
        <v>6</v>
      </c>
      <c r="H60" s="200">
        <f>'Salary Record'!I299</f>
        <v>0</v>
      </c>
      <c r="I60" s="200">
        <f>'Salary Record'!I298</f>
        <v>25</v>
      </c>
      <c r="J60" s="348">
        <f>'Salary Record'!K299</f>
        <v>0</v>
      </c>
      <c r="K60" s="322">
        <f>'Salary Record'!K300</f>
        <v>52419.354838709682</v>
      </c>
      <c r="L60" s="351">
        <f>'Salary Record'!G298</f>
        <v>12000</v>
      </c>
      <c r="M60" s="322">
        <f>'Salary Record'!G299</f>
        <v>0</v>
      </c>
      <c r="N60" s="352">
        <f>'Salary Record'!G300</f>
        <v>12000</v>
      </c>
      <c r="O60" s="322">
        <f>'Salary Record'!G301</f>
        <v>5000</v>
      </c>
      <c r="P60" s="352">
        <f>'Salary Record'!G302</f>
        <v>7000</v>
      </c>
      <c r="Q60" s="180">
        <f>'Salary Record'!K302</f>
        <v>47419.354838709682</v>
      </c>
      <c r="R60" s="325"/>
      <c r="S60" s="326"/>
      <c r="T60" s="353"/>
    </row>
    <row r="61" spans="1:23" s="329" customFormat="1" ht="18" customHeight="1" x14ac:dyDescent="0.2">
      <c r="A61" s="208">
        <v>6</v>
      </c>
      <c r="B61" s="337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31</v>
      </c>
      <c r="G61" s="179">
        <f>'Salary Record'!C271</f>
        <v>0</v>
      </c>
      <c r="H61" s="179">
        <f>'Salary Record'!I269</f>
        <v>66</v>
      </c>
      <c r="I61" s="179">
        <f>'Salary Record'!I268</f>
        <v>31</v>
      </c>
      <c r="J61" s="175">
        <f>'Salary Record'!K269</f>
        <v>9314.5161290322576</v>
      </c>
      <c r="K61" s="175">
        <f>'Salary Record'!K270</f>
        <v>44314.516129032258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44314.516129032258</v>
      </c>
      <c r="R61" s="316">
        <f>Q61+Q64+Q65+Q68</f>
        <v>175713.70967741936</v>
      </c>
      <c r="S61" s="316"/>
      <c r="T61" s="330"/>
    </row>
    <row r="62" spans="1:23" s="329" customFormat="1" ht="18" customHeight="1" x14ac:dyDescent="0.2">
      <c r="A62" s="208">
        <v>7</v>
      </c>
      <c r="B62" s="337" t="str">
        <f>'Salary Record'!C612</f>
        <v>Fahad</v>
      </c>
      <c r="C62" s="141" t="s">
        <v>37</v>
      </c>
      <c r="D62" s="142">
        <f>SUM(Q46:Q90)</f>
        <v>4771231.8548387103</v>
      </c>
      <c r="E62" s="200">
        <f>'Salary Record'!K611</f>
        <v>35000</v>
      </c>
      <c r="F62" s="177">
        <f>'Salary Record'!C617</f>
        <v>23</v>
      </c>
      <c r="G62" s="174">
        <f>'Salary Record'!C618</f>
        <v>8</v>
      </c>
      <c r="H62" s="177">
        <f>'Salary Record'!I616</f>
        <v>15</v>
      </c>
      <c r="I62" s="177">
        <f>'Salary Record'!I615</f>
        <v>23</v>
      </c>
      <c r="J62" s="175">
        <f>'Salary Record'!K616</f>
        <v>2116.9354838709678</v>
      </c>
      <c r="K62" s="175">
        <f>'Salary Record'!K617</f>
        <v>28084.677419354841</v>
      </c>
      <c r="L62" s="176">
        <f>'Salary Record'!G615</f>
        <v>2000</v>
      </c>
      <c r="M62" s="177">
        <f>'Salary Record'!G616</f>
        <v>0</v>
      </c>
      <c r="N62" s="177">
        <f>'Salary Record'!G617</f>
        <v>2000</v>
      </c>
      <c r="O62" s="177">
        <f>'Salary Record'!G618</f>
        <v>2000</v>
      </c>
      <c r="P62" s="178">
        <f>'Salary Record'!G619</f>
        <v>0</v>
      </c>
      <c r="Q62" s="180">
        <f>'Salary Record'!K619</f>
        <v>26084.677419354841</v>
      </c>
      <c r="R62" s="316"/>
      <c r="S62" s="316">
        <f>Q58+Q62+Q64+Q65+Q68</f>
        <v>205709.67741935482</v>
      </c>
      <c r="T62" s="330"/>
    </row>
    <row r="63" spans="1:23" s="328" customFormat="1" ht="18" customHeight="1" x14ac:dyDescent="0.2">
      <c r="A63" s="208">
        <v>8</v>
      </c>
      <c r="B63" s="337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31</v>
      </c>
      <c r="G63" s="348">
        <f>'Salary Record'!C256</f>
        <v>0</v>
      </c>
      <c r="H63" s="348">
        <f>'Salary Record'!I254</f>
        <v>121</v>
      </c>
      <c r="I63" s="348">
        <f>'Salary Record'!I253</f>
        <v>31</v>
      </c>
      <c r="J63" s="321">
        <f>'Salary Record'!K254</f>
        <v>21955.645161290322</v>
      </c>
      <c r="K63" s="321">
        <f>'Salary Record'!K255</f>
        <v>66955.645161290318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66955.645161290318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37" t="str">
        <f>'Salary Record'!C235</f>
        <v>Affan Ali</v>
      </c>
      <c r="C64" s="55"/>
      <c r="D64" s="54"/>
      <c r="E64" s="200">
        <f>'Salary Record'!K234</f>
        <v>32000</v>
      </c>
      <c r="F64" s="348">
        <f>'Salary Record'!C240</f>
        <v>31</v>
      </c>
      <c r="G64" s="348">
        <f>'Salary Record'!C241</f>
        <v>0</v>
      </c>
      <c r="H64" s="348">
        <f>'Salary Record'!I239</f>
        <v>65</v>
      </c>
      <c r="I64" s="348">
        <f>'Salary Record'!I238</f>
        <v>31</v>
      </c>
      <c r="J64" s="321">
        <f>'Salary Record'!K239</f>
        <v>8387.0967741935492</v>
      </c>
      <c r="K64" s="321">
        <f>'Salary Record'!K240</f>
        <v>40387.096774193546</v>
      </c>
      <c r="L64" s="240">
        <f>'Salary Record'!G238</f>
        <v>0</v>
      </c>
      <c r="M64" s="323">
        <f>'Salary Record'!G239</f>
        <v>0</v>
      </c>
      <c r="N64" s="324">
        <f>'Salary Record'!G240</f>
        <v>0</v>
      </c>
      <c r="O64" s="323">
        <f>'Salary Record'!G241</f>
        <v>0</v>
      </c>
      <c r="P64" s="324">
        <f>'Salary Record'!G242</f>
        <v>0</v>
      </c>
      <c r="Q64" s="180">
        <f>'Salary Record'!K242</f>
        <v>40387.096774193546</v>
      </c>
      <c r="R64" s="325"/>
      <c r="T64" s="327"/>
    </row>
    <row r="65" spans="1:24" s="329" customFormat="1" ht="18" customHeight="1" x14ac:dyDescent="0.2">
      <c r="A65" s="208">
        <v>10</v>
      </c>
      <c r="B65" s="337" t="str">
        <f>'Salary Record'!C642</f>
        <v>Mohib uz Zaman</v>
      </c>
      <c r="C65" s="139"/>
      <c r="D65" s="140"/>
      <c r="E65" s="200">
        <f>'Salary Record'!K641</f>
        <v>45000</v>
      </c>
      <c r="F65" s="179">
        <f>'Salary Record'!C647</f>
        <v>31</v>
      </c>
      <c r="G65" s="179">
        <f>'Salary Record'!C648</f>
        <v>0</v>
      </c>
      <c r="H65" s="179">
        <f>'Salary Record'!I646</f>
        <v>71</v>
      </c>
      <c r="I65" s="179">
        <f>'Salary Record'!I645</f>
        <v>31</v>
      </c>
      <c r="J65" s="175">
        <f>'Salary Record'!K646</f>
        <v>12883.064516129032</v>
      </c>
      <c r="K65" s="175">
        <f>'Salary Record'!K647</f>
        <v>57883.06451612903</v>
      </c>
      <c r="L65" s="176">
        <f>'Salary Record'!G645</f>
        <v>0</v>
      </c>
      <c r="M65" s="177">
        <f>'Salary Record'!G646</f>
        <v>0</v>
      </c>
      <c r="N65" s="178">
        <f>'Salary Record'!G647</f>
        <v>0</v>
      </c>
      <c r="O65" s="177">
        <f>'Salary Record'!G648</f>
        <v>0</v>
      </c>
      <c r="P65" s="178">
        <f>'Salary Record'!G649</f>
        <v>0</v>
      </c>
      <c r="Q65" s="180">
        <f>'Salary Record'!K649</f>
        <v>57883.06451612903</v>
      </c>
      <c r="R65" s="316"/>
      <c r="S65" s="316"/>
      <c r="T65" s="330"/>
    </row>
    <row r="66" spans="1:24" s="328" customFormat="1" ht="18" customHeight="1" x14ac:dyDescent="0.2">
      <c r="A66" s="208">
        <v>11</v>
      </c>
      <c r="B66" s="337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3</v>
      </c>
      <c r="H66" s="322">
        <f>'Salary Record'!I600</f>
        <v>32</v>
      </c>
      <c r="I66" s="322">
        <f>'Salary Record'!I599</f>
        <v>28</v>
      </c>
      <c r="J66" s="321">
        <f>'Salary Record'!K600</f>
        <v>5161.2903225806449</v>
      </c>
      <c r="K66" s="322">
        <f>'Salary Record'!K601</f>
        <v>41290.322580645159</v>
      </c>
      <c r="L66" s="240">
        <f>'Salary Record'!G599</f>
        <v>0</v>
      </c>
      <c r="M66" s="323">
        <f>'Salary Record'!G600</f>
        <v>0</v>
      </c>
      <c r="N66" s="324">
        <f>'Salary Record'!G601</f>
        <v>0</v>
      </c>
      <c r="O66" s="323">
        <f>'Salary Record'!G602</f>
        <v>0</v>
      </c>
      <c r="P66" s="324">
        <f>'Salary Record'!G603</f>
        <v>0</v>
      </c>
      <c r="Q66" s="349">
        <f>'Salary Record'!K603</f>
        <v>41290.322580645159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37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27</v>
      </c>
      <c r="G67" s="348">
        <f>'Salary Record'!C773</f>
        <v>4</v>
      </c>
      <c r="H67" s="322">
        <f>'Salary Record'!I771</f>
        <v>34</v>
      </c>
      <c r="I67" s="322">
        <f>'Salary Record'!I770</f>
        <v>27</v>
      </c>
      <c r="J67" s="321">
        <f>'Salary Record'!K771</f>
        <v>4387.0967741935483</v>
      </c>
      <c r="K67" s="322">
        <f>'Salary Record'!K772</f>
        <v>32258.064516129034</v>
      </c>
      <c r="L67" s="240">
        <f>'Salary Record'!G770</f>
        <v>0</v>
      </c>
      <c r="M67" s="323">
        <f>'Salary Record'!G771</f>
        <v>0</v>
      </c>
      <c r="N67" s="324">
        <f>'Salary Record'!G772</f>
        <v>0</v>
      </c>
      <c r="O67" s="323">
        <f>'Salary Record'!G773</f>
        <v>0</v>
      </c>
      <c r="P67" s="324">
        <f>'Salary Record'!G774</f>
        <v>0</v>
      </c>
      <c r="Q67" s="349">
        <f>'Salary Record'!K774</f>
        <v>32258.064516129034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37" t="str">
        <f>'Salary Record'!C220</f>
        <v>Hammad Ahmed</v>
      </c>
      <c r="C68" s="130"/>
      <c r="D68" s="131"/>
      <c r="E68" s="200">
        <f>'Salary Record'!K219</f>
        <v>35000</v>
      </c>
      <c r="F68" s="200">
        <f>'Salary Record'!C225</f>
        <v>26</v>
      </c>
      <c r="G68" s="179">
        <f>'Salary Record'!C226</f>
        <v>5</v>
      </c>
      <c r="H68" s="200">
        <f>'Salary Record'!I224</f>
        <v>24</v>
      </c>
      <c r="I68" s="200">
        <f>'Salary Record'!I223</f>
        <v>29</v>
      </c>
      <c r="J68" s="175">
        <f>'Salary Record'!K224</f>
        <v>3387.0967741935483</v>
      </c>
      <c r="K68" s="66">
        <f>'Salary Record'!K225</f>
        <v>36129.032258064515</v>
      </c>
      <c r="L68" s="176">
        <f>'Salary Record'!G223</f>
        <v>7000</v>
      </c>
      <c r="M68" s="176">
        <f>'Salary Record'!G224</f>
        <v>0</v>
      </c>
      <c r="N68" s="178">
        <f>'Salary Record'!G225</f>
        <v>7000</v>
      </c>
      <c r="O68" s="176">
        <f>'Salary Record'!G226</f>
        <v>3000</v>
      </c>
      <c r="P68" s="178">
        <f>'Salary Record'!G227</f>
        <v>4000</v>
      </c>
      <c r="Q68" s="180">
        <f>'Salary Record'!K227</f>
        <v>33129.032258064515</v>
      </c>
      <c r="R68" s="316"/>
      <c r="T68" s="330"/>
    </row>
    <row r="69" spans="1:24" s="203" customFormat="1" ht="21" x14ac:dyDescent="0.3">
      <c r="A69" s="358" t="s">
        <v>2</v>
      </c>
      <c r="B69" s="359"/>
      <c r="C69" s="227"/>
      <c r="D69" s="227"/>
      <c r="E69" s="229">
        <f>SUM(E56:E68)</f>
        <v>684000</v>
      </c>
      <c r="F69" s="227"/>
      <c r="G69" s="227"/>
      <c r="H69" s="227"/>
      <c r="I69" s="227"/>
      <c r="J69" s="229">
        <f>SUM(J56:J68)</f>
        <v>79568.548387096773</v>
      </c>
      <c r="K69" s="229">
        <f>SUM(K56:K68)</f>
        <v>666697.58064516145</v>
      </c>
      <c r="L69" s="227"/>
      <c r="M69" s="227"/>
      <c r="N69" s="227"/>
      <c r="O69" s="227"/>
      <c r="P69" s="227"/>
      <c r="Q69" s="201">
        <f>SUM(Q56:Q68)</f>
        <v>649697.58064516145</v>
      </c>
      <c r="R69" s="202"/>
      <c r="S69" s="225">
        <f>Q66+Q63+Q62+Q60+Q59</f>
        <v>223500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63" t="s">
        <v>234</v>
      </c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5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447" t="s">
        <v>14</v>
      </c>
      <c r="C72" s="151"/>
      <c r="D72" s="152"/>
      <c r="E72" s="166">
        <f>'Salary Record'!K84</f>
        <v>70000</v>
      </c>
      <c r="F72" s="166">
        <f>'Salary Record'!C90</f>
        <v>0</v>
      </c>
      <c r="G72" s="167">
        <f>'Salary Record'!C91</f>
        <v>0</v>
      </c>
      <c r="H72" s="166">
        <f>'Salary Record'!I89</f>
        <v>108</v>
      </c>
      <c r="I72" s="166">
        <f>'Salary Record'!I88</f>
        <v>31</v>
      </c>
      <c r="J72" s="247">
        <f>'Salary Record'!K89</f>
        <v>30483.870967741936</v>
      </c>
      <c r="K72" s="168">
        <f>'Salary Record'!K90</f>
        <v>100483.87096774194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100483.87096774194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447" t="str">
        <f>'Salary Record'!C720</f>
        <v>Noman Ali Sheikh Ansari</v>
      </c>
      <c r="C73" s="143" t="s">
        <v>84</v>
      </c>
      <c r="D73" s="144">
        <f>SUM(Q27:Q83)</f>
        <v>3615816.5322580645</v>
      </c>
      <c r="E73" s="200">
        <f>'Salary Record'!K723</f>
        <v>65483.870967741932</v>
      </c>
      <c r="F73" s="200">
        <f>'Salary Record'!C725</f>
        <v>29</v>
      </c>
      <c r="G73" s="179">
        <f>'Salary Record'!C726</f>
        <v>2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65483.870967741932</v>
      </c>
      <c r="L73" s="176">
        <f>'Salary Record'!G723</f>
        <v>80000</v>
      </c>
      <c r="M73" s="177">
        <f>'Salary Record'!G724</f>
        <v>0</v>
      </c>
      <c r="N73" s="178">
        <f>'Salary Record'!G725</f>
        <v>80000</v>
      </c>
      <c r="O73" s="177">
        <f>'Salary Record'!G726</f>
        <v>5000</v>
      </c>
      <c r="P73" s="178">
        <f>'Salary Record'!G727</f>
        <v>75000</v>
      </c>
      <c r="Q73" s="180">
        <f>'Salary Record'!K727</f>
        <v>60483.870967741932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448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31</v>
      </c>
      <c r="G74" s="174">
        <f>'Salary Record'!C711</f>
        <v>0</v>
      </c>
      <c r="H74" s="177">
        <f>'Salary Record'!I709</f>
        <v>0</v>
      </c>
      <c r="I74" s="177">
        <f>'Salary Record'!I708</f>
        <v>31</v>
      </c>
      <c r="J74" s="175">
        <f>'Salary Record'!K709</f>
        <v>0</v>
      </c>
      <c r="K74" s="175">
        <f>'Salary Record'!K710</f>
        <v>60000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60000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448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27</v>
      </c>
      <c r="G75" s="174">
        <f>'Salary Record'!C788</f>
        <v>4</v>
      </c>
      <c r="H75" s="177">
        <f>'Salary Record'!I786</f>
        <v>0</v>
      </c>
      <c r="I75" s="177">
        <f>'Salary Record'!I785</f>
        <v>27</v>
      </c>
      <c r="J75" s="175">
        <f>'Salary Record'!K786</f>
        <v>0</v>
      </c>
      <c r="K75" s="175">
        <f>'Salary Record'!K787</f>
        <v>52258.06451612903</v>
      </c>
      <c r="L75" s="176">
        <f>'Salary Record'!G785</f>
        <v>0</v>
      </c>
      <c r="M75" s="177">
        <f>'Salary Record'!G786</f>
        <v>14000</v>
      </c>
      <c r="N75" s="178">
        <f>'Salary Record'!G787</f>
        <v>14000</v>
      </c>
      <c r="O75" s="177">
        <f>'Salary Record'!G788</f>
        <v>14000</v>
      </c>
      <c r="P75" s="178">
        <f>'Salary Record'!G789</f>
        <v>0</v>
      </c>
      <c r="Q75" s="180">
        <f>'Salary Record'!K789</f>
        <v>38258.06451612903</v>
      </c>
      <c r="R75" s="117"/>
      <c r="S75" s="117"/>
      <c r="T75" s="119"/>
    </row>
    <row r="76" spans="1:24" s="118" customFormat="1" ht="21" customHeight="1" x14ac:dyDescent="0.2">
      <c r="A76" s="207">
        <v>5</v>
      </c>
      <c r="B76" s="255" t="str">
        <f>'Salary Record'!C115</f>
        <v>Amir (JPMC)</v>
      </c>
      <c r="C76" s="138"/>
      <c r="D76" s="135"/>
      <c r="E76" s="66">
        <f>'Salary Record'!K114</f>
        <v>43000</v>
      </c>
      <c r="F76" s="66">
        <f>'Salary Record'!C120</f>
        <v>31</v>
      </c>
      <c r="G76" s="179">
        <f>'Salary Record'!C121</f>
        <v>0</v>
      </c>
      <c r="H76" s="66">
        <f>'Salary Record'!I119</f>
        <v>27</v>
      </c>
      <c r="I76" s="66">
        <f>'Salary Record'!I118</f>
        <v>31</v>
      </c>
      <c r="J76" s="175">
        <f>'Salary Record'!K119</f>
        <v>4681.4516129032254</v>
      </c>
      <c r="K76" s="175">
        <f>'Salary Record'!K120</f>
        <v>47681.451612903227</v>
      </c>
      <c r="L76" s="176">
        <f>'Salary Record'!G118</f>
        <v>63500</v>
      </c>
      <c r="M76" s="176">
        <f>'Salary Record'!G119</f>
        <v>0</v>
      </c>
      <c r="N76" s="178">
        <f>'Salary Record'!G120</f>
        <v>63500</v>
      </c>
      <c r="O76" s="176">
        <f>'Salary Record'!G121</f>
        <v>5000</v>
      </c>
      <c r="P76" s="178">
        <f>'Salary Record'!G122</f>
        <v>58500</v>
      </c>
      <c r="Q76" s="180">
        <f>'Salary Record'!K122</f>
        <v>42681.451612903227</v>
      </c>
      <c r="R76" s="117" t="s">
        <v>115</v>
      </c>
      <c r="S76" s="117" t="s">
        <v>118</v>
      </c>
      <c r="T76" s="119"/>
    </row>
    <row r="77" spans="1:24" s="118" customFormat="1" ht="21" customHeight="1" x14ac:dyDescent="0.3">
      <c r="A77" s="207">
        <v>6</v>
      </c>
      <c r="B77" s="447" t="str">
        <f>'Salary Record'!C566</f>
        <v>Shahzaib ullah</v>
      </c>
      <c r="C77" s="121"/>
      <c r="D77" s="122"/>
      <c r="E77" s="66">
        <f>'Salary Record'!K565</f>
        <v>45000</v>
      </c>
      <c r="F77" s="66">
        <f>'Salary Record'!C571</f>
        <v>31</v>
      </c>
      <c r="G77" s="179">
        <f>'Salary Record'!C572</f>
        <v>0</v>
      </c>
      <c r="H77" s="66">
        <f>'Salary Record'!I570</f>
        <v>0</v>
      </c>
      <c r="I77" s="66">
        <f>'Salary Record'!I569</f>
        <v>31</v>
      </c>
      <c r="J77" s="175">
        <f>'Salary Record'!K570</f>
        <v>0</v>
      </c>
      <c r="K77" s="66">
        <f>'Salary Record'!K571</f>
        <v>45000</v>
      </c>
      <c r="L77" s="176">
        <f>'Salary Record'!G569</f>
        <v>0</v>
      </c>
      <c r="M77" s="176">
        <f>'Salary Record'!G570</f>
        <v>0</v>
      </c>
      <c r="N77" s="176">
        <f>'Salary Record'!G571</f>
        <v>0</v>
      </c>
      <c r="O77" s="176">
        <f>'Salary Record'!G572</f>
        <v>0</v>
      </c>
      <c r="P77" s="176">
        <f>'Salary Record'!G573</f>
        <v>0</v>
      </c>
      <c r="Q77" s="180">
        <f>'Salary Record'!K573</f>
        <v>45000</v>
      </c>
      <c r="R77" s="117"/>
      <c r="S77" s="117"/>
      <c r="T77" s="204"/>
    </row>
    <row r="78" spans="1:24" s="118" customFormat="1" ht="21" customHeight="1" x14ac:dyDescent="0.2">
      <c r="A78" s="207">
        <v>7</v>
      </c>
      <c r="B78" s="447" t="str">
        <f>'Salary Record'!C416</f>
        <v>A. Lateef Chacha</v>
      </c>
      <c r="C78" s="132"/>
      <c r="D78" s="133"/>
      <c r="E78" s="66">
        <f>'Salary Record'!K415</f>
        <v>27000</v>
      </c>
      <c r="F78" s="66">
        <f>'Salary Record'!C421</f>
        <v>31</v>
      </c>
      <c r="G78" s="179">
        <f>'Salary Record'!C422</f>
        <v>0</v>
      </c>
      <c r="H78" s="66">
        <f>'Salary Record'!I420</f>
        <v>12</v>
      </c>
      <c r="I78" s="66">
        <f>'Salary Record'!I419</f>
        <v>31</v>
      </c>
      <c r="J78" s="175">
        <f>'Salary Record'!K420</f>
        <v>1306.4516129032259</v>
      </c>
      <c r="K78" s="175">
        <f>'Salary Record'!K421</f>
        <v>28306.451612903227</v>
      </c>
      <c r="L78" s="176">
        <f>'Salary Record'!G419</f>
        <v>19000</v>
      </c>
      <c r="M78" s="176">
        <f>'Salary Record'!G420</f>
        <v>2000</v>
      </c>
      <c r="N78" s="178">
        <f>'Salary Record'!G421</f>
        <v>21000</v>
      </c>
      <c r="O78" s="176">
        <f>'Salary Record'!G422</f>
        <v>2000</v>
      </c>
      <c r="P78" s="178">
        <f>'Salary Record'!G423</f>
        <v>19000</v>
      </c>
      <c r="Q78" s="180">
        <f>'Salary Record'!K423</f>
        <v>26306.451612903227</v>
      </c>
      <c r="R78" s="117"/>
      <c r="S78" s="117"/>
      <c r="T78" s="119"/>
    </row>
    <row r="79" spans="1:24" ht="15.75" x14ac:dyDescent="0.25">
      <c r="A79" s="207">
        <v>8</v>
      </c>
      <c r="B79" s="447" t="str">
        <f>'Salary Record'!C431</f>
        <v>Lateef</v>
      </c>
      <c r="C79" s="12"/>
      <c r="D79" s="50"/>
      <c r="E79" s="9">
        <f>'Salary Record'!K430</f>
        <v>30000</v>
      </c>
      <c r="F79" s="9">
        <f>'Salary Record'!C436</f>
        <v>31</v>
      </c>
      <c r="G79" s="18">
        <f>'Salary Record'!C437</f>
        <v>0</v>
      </c>
      <c r="H79" s="9">
        <f>'Salary Record'!I435</f>
        <v>5</v>
      </c>
      <c r="I79" s="9">
        <f>'Salary Record'!I434</f>
        <v>31</v>
      </c>
      <c r="J79" s="13">
        <f>'Salary Record'!K435</f>
        <v>604.83870967741939</v>
      </c>
      <c r="K79" s="13">
        <f>'Salary Record'!K436</f>
        <v>30604.83870967742</v>
      </c>
      <c r="L79" s="9">
        <f>'Salary Record'!G434</f>
        <v>27500</v>
      </c>
      <c r="M79" s="9">
        <f>'Salary Record'!G435</f>
        <v>12000</v>
      </c>
      <c r="N79" s="92">
        <f>'Salary Record'!G436</f>
        <v>39500</v>
      </c>
      <c r="O79" s="9">
        <f>'Salary Record'!G437</f>
        <v>5000</v>
      </c>
      <c r="P79" s="92">
        <f>'Salary Record'!G438</f>
        <v>34500</v>
      </c>
      <c r="Q79" s="86">
        <f>'Salary Record'!K438</f>
        <v>25604.83870967742</v>
      </c>
      <c r="R79" s="77"/>
      <c r="S79" s="8"/>
      <c r="V79" s="2"/>
      <c r="X79" s="2"/>
    </row>
    <row r="80" spans="1:24" ht="15.75" x14ac:dyDescent="0.25">
      <c r="A80" s="207">
        <v>9</v>
      </c>
      <c r="B80" s="446" t="str">
        <f>'Salary Record'!C752</f>
        <v>Sufyan Plumber</v>
      </c>
      <c r="C80" s="67"/>
      <c r="D80" s="68"/>
      <c r="E80" s="9">
        <f>'Salary Record'!K751</f>
        <v>30000</v>
      </c>
      <c r="F80" s="9">
        <f>'Salary Record'!C757</f>
        <v>16</v>
      </c>
      <c r="G80" s="18">
        <f>'Salary Record'!C758</f>
        <v>15</v>
      </c>
      <c r="H80" s="9">
        <f>'Salary Record'!I756</f>
        <v>46</v>
      </c>
      <c r="I80" s="9">
        <f>'Salary Record'!I755</f>
        <v>16</v>
      </c>
      <c r="J80" s="248">
        <f>'Salary Record'!K756</f>
        <v>5564.5161290322585</v>
      </c>
      <c r="K80" s="13">
        <f>'Salary Record'!K757</f>
        <v>21048.387096774193</v>
      </c>
      <c r="L80" s="9">
        <f>'Salary Record'!G755</f>
        <v>0</v>
      </c>
      <c r="M80" s="9">
        <f>'Salary Record'!G756</f>
        <v>15000</v>
      </c>
      <c r="N80" s="15">
        <f>'Salary Record'!G757</f>
        <v>15000</v>
      </c>
      <c r="O80" s="9">
        <f>'Salary Record'!G758</f>
        <v>15000</v>
      </c>
      <c r="P80" s="15">
        <f>'Salary Record'!G759</f>
        <v>0</v>
      </c>
      <c r="Q80" s="180">
        <f>'Salary Record'!K759</f>
        <v>6048.3870967741932</v>
      </c>
      <c r="R80" s="77"/>
    </row>
    <row r="81" spans="1:21" s="118" customFormat="1" ht="21" customHeight="1" x14ac:dyDescent="0.2">
      <c r="A81" s="207">
        <v>10</v>
      </c>
      <c r="B81" s="447" t="s">
        <v>29</v>
      </c>
      <c r="C81" s="143"/>
      <c r="D81" s="144"/>
      <c r="E81" s="173">
        <f>'Salary Record'!K189</f>
        <v>35000</v>
      </c>
      <c r="F81" s="173">
        <f>'Salary Record'!C195</f>
        <v>31</v>
      </c>
      <c r="G81" s="174">
        <f>'Salary Record'!C196</f>
        <v>0</v>
      </c>
      <c r="H81" s="173">
        <f>'Salary Record'!I194</f>
        <v>78</v>
      </c>
      <c r="I81" s="173">
        <f>'Salary Record'!I193</f>
        <v>36</v>
      </c>
      <c r="J81" s="313">
        <f>'Salary Record'!K194</f>
        <v>11008.064516129032</v>
      </c>
      <c r="K81" s="66">
        <f>'Salary Record'!K195</f>
        <v>51653.225806451606</v>
      </c>
      <c r="L81" s="176">
        <f>'Salary Record'!G193</f>
        <v>84000</v>
      </c>
      <c r="M81" s="177">
        <f>'Salary Record'!G194</f>
        <v>0</v>
      </c>
      <c r="N81" s="178">
        <f>'Salary Record'!G195</f>
        <v>84000</v>
      </c>
      <c r="O81" s="177">
        <f>'Salary Record'!G196</f>
        <v>5000</v>
      </c>
      <c r="P81" s="178">
        <f>'Salary Record'!G197</f>
        <v>79000</v>
      </c>
      <c r="Q81" s="180">
        <f>'Salary Record'!K197</f>
        <v>46653.225806451606</v>
      </c>
      <c r="R81" s="117" t="s">
        <v>129</v>
      </c>
      <c r="S81" s="117" t="s">
        <v>130</v>
      </c>
      <c r="T81" s="119"/>
    </row>
    <row r="82" spans="1:21" s="118" customFormat="1" ht="21" customHeight="1" x14ac:dyDescent="0.2">
      <c r="A82" s="207">
        <v>11</v>
      </c>
      <c r="B82" s="311" t="s">
        <v>9</v>
      </c>
      <c r="C82" s="138"/>
      <c r="D82" s="135"/>
      <c r="E82" s="179">
        <f>'Salary Record'!K144</f>
        <v>35000</v>
      </c>
      <c r="F82" s="179">
        <f>'Salary Record'!C150</f>
        <v>31</v>
      </c>
      <c r="G82" s="179">
        <f>'Salary Record'!C151</f>
        <v>0</v>
      </c>
      <c r="H82" s="179">
        <f>'Salary Record'!I149</f>
        <v>46</v>
      </c>
      <c r="I82" s="179">
        <f>'Salary Record'!I148</f>
        <v>31</v>
      </c>
      <c r="J82" s="175">
        <f>'Salary Record'!K149</f>
        <v>6491.9354838709678</v>
      </c>
      <c r="K82" s="175">
        <f>'Salary Record'!K150</f>
        <v>41491.93548387097</v>
      </c>
      <c r="L82" s="176">
        <f>'Salary Record'!G148</f>
        <v>40867</v>
      </c>
      <c r="M82" s="177">
        <f>'Salary Record'!G149</f>
        <v>0</v>
      </c>
      <c r="N82" s="178">
        <f>'Salary Record'!G150</f>
        <v>40867</v>
      </c>
      <c r="O82" s="177">
        <f>'Salary Record'!G151</f>
        <v>5000</v>
      </c>
      <c r="P82" s="178">
        <f>'Salary Record'!G152</f>
        <v>35867</v>
      </c>
      <c r="Q82" s="180">
        <f>'Salary Record'!K152</f>
        <v>36491.93548387097</v>
      </c>
      <c r="R82" s="117" t="s">
        <v>119</v>
      </c>
      <c r="S82" s="117" t="s">
        <v>120</v>
      </c>
      <c r="T82" s="119"/>
    </row>
    <row r="83" spans="1:21" s="203" customFormat="1" ht="21" x14ac:dyDescent="0.3">
      <c r="A83" s="358" t="s">
        <v>2</v>
      </c>
      <c r="B83" s="359"/>
      <c r="C83" s="227"/>
      <c r="D83" s="227"/>
      <c r="E83" s="231">
        <f>SUM(E72:E82)</f>
        <v>500483.87096774194</v>
      </c>
      <c r="F83" s="227"/>
      <c r="G83" s="227"/>
      <c r="H83" s="227"/>
      <c r="I83" s="227"/>
      <c r="J83" s="231">
        <f>SUM(J72:J82)</f>
        <v>60141.129032258061</v>
      </c>
      <c r="K83" s="231">
        <f>SUM(K72:K82)</f>
        <v>544012.09677419346</v>
      </c>
      <c r="L83" s="227"/>
      <c r="M83" s="227"/>
      <c r="N83" s="227"/>
      <c r="O83" s="227"/>
      <c r="P83" s="227"/>
      <c r="Q83" s="201">
        <f>SUM(Q72:Q82)</f>
        <v>488012.09677419352</v>
      </c>
      <c r="R83" s="202"/>
      <c r="T83" s="204"/>
    </row>
    <row r="84" spans="1:21" s="203" customFormat="1" ht="21" x14ac:dyDescent="0.3">
      <c r="A84" s="256"/>
      <c r="B84" s="257"/>
      <c r="C84" s="258"/>
      <c r="D84" s="258"/>
      <c r="E84" s="180"/>
      <c r="F84" s="258"/>
      <c r="G84" s="258"/>
      <c r="H84" s="258"/>
      <c r="I84" s="258"/>
      <c r="J84" s="180"/>
      <c r="K84" s="259"/>
      <c r="L84" s="227"/>
      <c r="M84" s="227"/>
      <c r="N84" s="227"/>
      <c r="O84" s="227"/>
      <c r="P84" s="227"/>
      <c r="Q84" s="260"/>
      <c r="R84" s="225"/>
      <c r="T84" s="261"/>
    </row>
    <row r="85" spans="1:21" ht="21" customHeight="1" x14ac:dyDescent="0.2">
      <c r="A85" s="374" t="s">
        <v>102</v>
      </c>
      <c r="B85" s="375"/>
      <c r="C85" s="221"/>
      <c r="D85" s="221"/>
      <c r="E85" s="232">
        <f>SUM(E4+E5+E69+E53+E45+E34+E27+E20+E11+E83)</f>
        <v>2240983.8709677421</v>
      </c>
      <c r="F85" s="221"/>
      <c r="G85" s="221"/>
      <c r="H85" s="221"/>
      <c r="I85" s="221"/>
      <c r="J85" s="232">
        <f>SUM(J4+J5+J69+J53+J45+J34+J27+J20+J11+J83)</f>
        <v>244360.88709677415</v>
      </c>
      <c r="K85" s="222"/>
      <c r="L85" s="206">
        <f>SUM(L4:L83)</f>
        <v>747922</v>
      </c>
      <c r="M85" s="230">
        <f>SUM(M4:M83)</f>
        <v>117500</v>
      </c>
      <c r="N85" s="206">
        <f>SUM(N4:N83)</f>
        <v>865422</v>
      </c>
      <c r="O85" s="206">
        <f>SUM(O4:O83)</f>
        <v>123000</v>
      </c>
      <c r="P85" s="206">
        <f>SUM(P4:P83)</f>
        <v>742422</v>
      </c>
      <c r="Q85" s="205">
        <f>SUM(Q4+Q5++Q69+Q53+Q45+Q34+Q27+Q20+Q11+Q83)+20000</f>
        <v>2156457.6612903229</v>
      </c>
      <c r="R85" s="79"/>
      <c r="S85" s="8"/>
      <c r="U85" s="326">
        <f>Q81+Q79+Q78+Q77+Q74+Q73+Q72+Q43+Q40+Q39+Q37+Q34+Q27</f>
        <v>793641.12903225818</v>
      </c>
    </row>
    <row r="86" spans="1:21" ht="20.45" customHeight="1" x14ac:dyDescent="0.2">
      <c r="A86" s="376" t="s">
        <v>169</v>
      </c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7"/>
      <c r="O86" s="377"/>
      <c r="P86" s="378"/>
      <c r="Q86" s="93"/>
      <c r="R86" s="79"/>
      <c r="S86" s="8"/>
      <c r="U86" s="8"/>
    </row>
    <row r="87" spans="1:21" ht="20.45" customHeight="1" x14ac:dyDescent="0.2">
      <c r="A87" s="376" t="s">
        <v>170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8"/>
      <c r="Q87" s="93"/>
      <c r="R87" s="79"/>
      <c r="S87" s="8"/>
      <c r="U87" s="8"/>
    </row>
    <row r="88" spans="1:21" ht="20.45" customHeight="1" x14ac:dyDescent="0.25">
      <c r="A88" s="209"/>
      <c r="B88" s="80"/>
      <c r="C88" s="80"/>
      <c r="D88" s="80"/>
      <c r="E88" s="80"/>
      <c r="F88" s="80"/>
      <c r="G88" s="80"/>
      <c r="H88" s="80"/>
      <c r="I88" s="80"/>
      <c r="J88" s="80"/>
      <c r="K88" s="95"/>
      <c r="L88" s="95"/>
      <c r="M88" s="95"/>
      <c r="N88" s="95"/>
      <c r="O88" s="96"/>
      <c r="P88" s="96"/>
      <c r="Q88" s="97"/>
      <c r="R88" s="79"/>
      <c r="S88" s="8"/>
      <c r="U88" s="8"/>
    </row>
    <row r="89" spans="1:21" ht="18" x14ac:dyDescent="0.25">
      <c r="A89" s="210"/>
      <c r="B89" s="94"/>
      <c r="C89" s="59"/>
      <c r="D89" s="60"/>
      <c r="E89" s="9"/>
      <c r="F89" s="9"/>
      <c r="G89" s="18"/>
      <c r="H89" s="62"/>
      <c r="I89" s="9"/>
      <c r="J89" s="13"/>
      <c r="K89" s="10"/>
      <c r="L89" s="9"/>
      <c r="M89" s="9"/>
      <c r="N89" s="15"/>
      <c r="O89" s="9"/>
      <c r="P89" s="15"/>
      <c r="Q89" s="246"/>
      <c r="R89" s="77"/>
      <c r="S89" s="8"/>
      <c r="U89" s="8"/>
    </row>
    <row r="90" spans="1:21" x14ac:dyDescent="0.2">
      <c r="A90" s="211"/>
      <c r="B90" s="87"/>
      <c r="C90" s="87"/>
      <c r="D90" s="87"/>
      <c r="E90" s="71"/>
      <c r="F90" s="71"/>
      <c r="G90" s="88"/>
      <c r="H90" s="71"/>
      <c r="I90" s="71"/>
      <c r="J90" s="71"/>
      <c r="K90" s="71"/>
      <c r="L90" s="71"/>
      <c r="M90" s="71"/>
      <c r="N90" s="89"/>
      <c r="O90" s="71"/>
      <c r="P90" s="89"/>
      <c r="Q90" s="72"/>
      <c r="S90" s="8"/>
    </row>
    <row r="91" spans="1:21" s="118" customFormat="1" ht="21" customHeight="1" x14ac:dyDescent="0.2">
      <c r="A91" s="207">
        <v>2</v>
      </c>
      <c r="B91" s="234" t="s">
        <v>13</v>
      </c>
      <c r="C91" s="149" t="s">
        <v>30</v>
      </c>
      <c r="D91" s="150" t="e">
        <f>SUM(Q26:Q93)</f>
        <v>#REF!</v>
      </c>
      <c r="E91" s="194" t="e">
        <f>'Salary Record'!#REF!</f>
        <v>#REF!</v>
      </c>
      <c r="F91" s="194" t="e">
        <f>'Salary Record'!#REF!</f>
        <v>#REF!</v>
      </c>
      <c r="G91" s="195" t="e">
        <f>'Salary Record'!#REF!</f>
        <v>#REF!</v>
      </c>
      <c r="H91" s="194" t="e">
        <f>'Salary Record'!#REF!</f>
        <v>#REF!</v>
      </c>
      <c r="I91" s="194" t="e">
        <f>'Salary Record'!#REF!</f>
        <v>#REF!</v>
      </c>
      <c r="J91" s="168" t="e">
        <f>'Salary Record'!#REF!</f>
        <v>#REF!</v>
      </c>
      <c r="K91" s="194" t="e">
        <f>'Salary Record'!#REF!</f>
        <v>#REF!</v>
      </c>
      <c r="L91" s="169" t="e">
        <f>'Salary Record'!#REF!</f>
        <v>#REF!</v>
      </c>
      <c r="M91" s="169" t="e">
        <f>'Salary Record'!#REF!</f>
        <v>#REF!</v>
      </c>
      <c r="N91" s="171" t="e">
        <f>'Salary Record'!#REF!</f>
        <v>#REF!</v>
      </c>
      <c r="O91" s="170" t="e">
        <f>'Salary Record'!#REF!</f>
        <v>#REF!</v>
      </c>
      <c r="P91" s="171" t="e">
        <f>'Salary Record'!#REF!</f>
        <v>#REF!</v>
      </c>
      <c r="Q91" s="196" t="e">
        <f>'Salary Record'!#REF!</f>
        <v>#REF!</v>
      </c>
      <c r="R91" s="117"/>
      <c r="S91" s="117"/>
      <c r="T91" s="119"/>
    </row>
    <row r="92" spans="1:21" ht="15" x14ac:dyDescent="0.25">
      <c r="A92" s="210"/>
      <c r="B92" s="16"/>
      <c r="C92" s="90" t="s">
        <v>31</v>
      </c>
      <c r="D92" s="91" t="e">
        <f>SUM(Q27:Q94)</f>
        <v>#REF!</v>
      </c>
      <c r="E92" s="14" t="e">
        <f>'Salary Record'!#REF!</f>
        <v>#REF!</v>
      </c>
      <c r="F92" s="14" t="e">
        <f>'Salary Record'!#REF!</f>
        <v>#REF!</v>
      </c>
      <c r="G92" s="20" t="e">
        <f>'Salary Record'!#REF!</f>
        <v>#REF!</v>
      </c>
      <c r="H92" s="14" t="e">
        <f>'Salary Record'!#REF!</f>
        <v>#REF!</v>
      </c>
      <c r="I92" s="14" t="e">
        <f>'Salary Record'!#REF!</f>
        <v>#REF!</v>
      </c>
      <c r="J92" s="13" t="e">
        <f>'Salary Record'!#REF!</f>
        <v>#REF!</v>
      </c>
      <c r="K92" s="13" t="e">
        <f>'Salary Record'!#REF!</f>
        <v>#REF!</v>
      </c>
      <c r="L92" s="9" t="e">
        <f>'Salary Record'!#REF!</f>
        <v>#REF!</v>
      </c>
      <c r="M92" s="14" t="e">
        <f>'Salary Record'!#REF!</f>
        <v>#REF!</v>
      </c>
      <c r="N92" s="15" t="e">
        <f>'Salary Record'!#REF!</f>
        <v>#REF!</v>
      </c>
      <c r="O92" s="14" t="e">
        <f>'Salary Record'!#REF!</f>
        <v>#REF!</v>
      </c>
      <c r="P92" s="15" t="e">
        <f>'Salary Record'!#REF!</f>
        <v>#REF!</v>
      </c>
      <c r="Q92" s="19" t="e">
        <f>'Salary Record'!#REF!</f>
        <v>#REF!</v>
      </c>
      <c r="R92" s="77"/>
    </row>
    <row r="93" spans="1:21" x14ac:dyDescent="0.2">
      <c r="A93" s="211"/>
      <c r="B93" s="87"/>
      <c r="C93" s="87"/>
      <c r="D93" s="87"/>
      <c r="E93" s="71"/>
      <c r="F93" s="71"/>
      <c r="G93" s="88"/>
      <c r="H93" s="71"/>
      <c r="I93" s="71"/>
      <c r="J93" s="71"/>
      <c r="K93" s="71"/>
      <c r="L93" s="71"/>
      <c r="M93" s="71"/>
      <c r="N93" s="89"/>
      <c r="O93" s="71"/>
      <c r="P93" s="89"/>
      <c r="Q93" s="72"/>
    </row>
    <row r="94" spans="1:21" ht="15.75" x14ac:dyDescent="0.25">
      <c r="A94" s="210">
        <v>3</v>
      </c>
      <c r="B94" s="16" t="s">
        <v>12</v>
      </c>
      <c r="C94" s="52" t="s">
        <v>83</v>
      </c>
      <c r="D94" s="53">
        <f>SUM(Q94:Q94)</f>
        <v>0</v>
      </c>
      <c r="E94" s="10">
        <f>'Salary Record'!K814</f>
        <v>0</v>
      </c>
      <c r="F94" s="10">
        <f>'Salary Record'!C820</f>
        <v>29</v>
      </c>
      <c r="G94" s="17">
        <f>'Salary Record'!C821</f>
        <v>2</v>
      </c>
      <c r="H94" s="10">
        <f>'Salary Record'!I819</f>
        <v>0</v>
      </c>
      <c r="I94" s="10">
        <f>'Salary Record'!I818</f>
        <v>31</v>
      </c>
      <c r="J94" s="13">
        <f>'Salary Record'!K819</f>
        <v>0</v>
      </c>
      <c r="K94" s="10">
        <f>'Salary Record'!K820</f>
        <v>0</v>
      </c>
      <c r="L94" s="9">
        <f>'Salary Record'!G818</f>
        <v>0</v>
      </c>
      <c r="M94" s="14">
        <f>'Salary Record'!G819</f>
        <v>0</v>
      </c>
      <c r="N94" s="15">
        <f>'Salary Record'!G820</f>
        <v>0</v>
      </c>
      <c r="O94" s="10">
        <f>'Salary Record'!G821</f>
        <v>0</v>
      </c>
      <c r="P94" s="15">
        <f>'Salary Record'!G822</f>
        <v>0</v>
      </c>
      <c r="Q94" s="86">
        <f>'Salary Record'!K822</f>
        <v>0</v>
      </c>
      <c r="R94" s="77"/>
      <c r="S94" s="8"/>
    </row>
    <row r="95" spans="1:21" ht="20.25" x14ac:dyDescent="0.3">
      <c r="B95" s="366" t="s">
        <v>92</v>
      </c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/>
      <c r="N95"/>
      <c r="O95"/>
      <c r="P95"/>
      <c r="R95"/>
      <c r="T95"/>
    </row>
    <row r="96" spans="1:21" ht="15" x14ac:dyDescent="0.25">
      <c r="B96" s="235" t="s">
        <v>93</v>
      </c>
      <c r="C96" s="85" t="s">
        <v>107</v>
      </c>
      <c r="D96" s="85" t="s">
        <v>105</v>
      </c>
      <c r="E96" s="85" t="str">
        <f>N1</f>
        <v>January</v>
      </c>
      <c r="G96" s="2"/>
      <c r="H96" s="69"/>
      <c r="K96"/>
      <c r="L96"/>
      <c r="M96"/>
      <c r="N96"/>
      <c r="O96"/>
      <c r="P96"/>
      <c r="R96"/>
      <c r="T96"/>
    </row>
    <row r="97" spans="2:20" x14ac:dyDescent="0.2">
      <c r="B97" s="236" t="s">
        <v>166</v>
      </c>
      <c r="C97" s="82">
        <v>100000</v>
      </c>
      <c r="D97" s="83">
        <v>100000</v>
      </c>
      <c r="E97" s="83">
        <v>25000</v>
      </c>
      <c r="G97" s="2"/>
      <c r="H97" s="69"/>
      <c r="K97" s="8"/>
      <c r="L97"/>
      <c r="M97"/>
      <c r="N97"/>
      <c r="O97"/>
      <c r="P97"/>
      <c r="R97"/>
      <c r="T97"/>
    </row>
    <row r="98" spans="2:20" x14ac:dyDescent="0.2">
      <c r="B98" s="236" t="s">
        <v>157</v>
      </c>
      <c r="C98" s="82"/>
      <c r="D98" s="83"/>
      <c r="E98" s="83">
        <v>25000</v>
      </c>
      <c r="G98" s="2"/>
      <c r="H98" s="69"/>
      <c r="K98"/>
      <c r="L98"/>
      <c r="M98"/>
      <c r="N98"/>
      <c r="O98"/>
      <c r="P98"/>
      <c r="R98"/>
      <c r="T98"/>
    </row>
    <row r="99" spans="2:20" x14ac:dyDescent="0.2">
      <c r="B99" s="236" t="s">
        <v>168</v>
      </c>
      <c r="C99" s="82"/>
      <c r="D99" s="83"/>
      <c r="E99" s="83">
        <v>25000</v>
      </c>
      <c r="G99" s="2"/>
      <c r="H99" s="69"/>
      <c r="I99" s="2" t="e">
        <f>#REF!+#REF!+Q69+Q53+#REF!+Q45+Q34+Q27+Q20+Q5</f>
        <v>#REF!</v>
      </c>
      <c r="K99"/>
      <c r="L99"/>
      <c r="M99"/>
      <c r="N99"/>
      <c r="O99"/>
      <c r="P99"/>
      <c r="R99"/>
      <c r="T99"/>
    </row>
    <row r="100" spans="2:20" x14ac:dyDescent="0.2">
      <c r="B100" s="236" t="s">
        <v>89</v>
      </c>
      <c r="C100" s="82"/>
      <c r="D100" s="83"/>
      <c r="E100" s="83">
        <v>25000</v>
      </c>
      <c r="G100" s="2"/>
      <c r="H100" s="69"/>
      <c r="K100"/>
      <c r="L100"/>
      <c r="M100"/>
      <c r="N100"/>
      <c r="O100"/>
      <c r="P100"/>
      <c r="R100"/>
      <c r="T100"/>
    </row>
    <row r="101" spans="2:20" ht="14.25" x14ac:dyDescent="0.2">
      <c r="B101" s="236" t="s">
        <v>158</v>
      </c>
      <c r="C101" s="82"/>
      <c r="D101" s="83"/>
      <c r="E101" s="83">
        <v>80000</v>
      </c>
      <c r="F101" s="74"/>
      <c r="G101" s="74"/>
      <c r="H101" s="74"/>
      <c r="I101" s="74"/>
      <c r="K101"/>
      <c r="L101"/>
      <c r="M101"/>
      <c r="N101"/>
      <c r="O101"/>
      <c r="P101"/>
      <c r="R101"/>
      <c r="T101"/>
    </row>
    <row r="102" spans="2:20" x14ac:dyDescent="0.2">
      <c r="B102" s="236" t="s">
        <v>32</v>
      </c>
      <c r="C102" s="82"/>
      <c r="D102" s="83"/>
      <c r="E102" s="83">
        <f>Q20</f>
        <v>260000</v>
      </c>
      <c r="G102" s="2"/>
      <c r="H102" s="69"/>
      <c r="K102"/>
      <c r="L102"/>
      <c r="M102"/>
      <c r="N102"/>
      <c r="O102"/>
      <c r="P102"/>
      <c r="R102"/>
      <c r="T102"/>
    </row>
    <row r="103" spans="2:20" x14ac:dyDescent="0.2">
      <c r="B103" s="236" t="s">
        <v>159</v>
      </c>
      <c r="C103" s="82"/>
      <c r="D103" s="83"/>
      <c r="E103" s="83">
        <f>Q27</f>
        <v>137098.79032258067</v>
      </c>
      <c r="F103" s="8"/>
      <c r="G103" s="8"/>
      <c r="H103" s="84"/>
      <c r="I103" s="8"/>
      <c r="K103" s="11"/>
      <c r="L103"/>
      <c r="M103"/>
      <c r="N103"/>
      <c r="O103"/>
      <c r="P103"/>
      <c r="R103"/>
      <c r="T103"/>
    </row>
    <row r="104" spans="2:20" x14ac:dyDescent="0.2">
      <c r="B104" s="236" t="s">
        <v>160</v>
      </c>
      <c r="C104" s="82"/>
      <c r="D104" s="83"/>
      <c r="E104" s="83">
        <f>Q34</f>
        <v>121949.59677419355</v>
      </c>
      <c r="G104" s="2"/>
      <c r="H104" s="69"/>
      <c r="J104" s="8"/>
      <c r="K104"/>
      <c r="L104"/>
      <c r="M104"/>
      <c r="N104"/>
      <c r="O104"/>
      <c r="P104"/>
      <c r="R104"/>
      <c r="T104"/>
    </row>
    <row r="105" spans="2:20" x14ac:dyDescent="0.2">
      <c r="B105" s="236" t="s">
        <v>157</v>
      </c>
      <c r="C105" s="82"/>
      <c r="D105" s="83"/>
      <c r="E105" s="83">
        <f>Q45</f>
        <v>310022.17741935485</v>
      </c>
      <c r="G105" s="2"/>
      <c r="H105" s="69"/>
      <c r="J105" s="8"/>
      <c r="K105" s="11"/>
      <c r="L105"/>
      <c r="M105"/>
      <c r="N105"/>
      <c r="O105"/>
      <c r="P105"/>
      <c r="R105"/>
      <c r="T105"/>
    </row>
    <row r="106" spans="2:20" x14ac:dyDescent="0.2">
      <c r="B106" s="236" t="s">
        <v>37</v>
      </c>
      <c r="C106" s="82"/>
      <c r="D106" s="83"/>
      <c r="E106" s="83">
        <f>Q53</f>
        <v>169677.41935483873</v>
      </c>
      <c r="F106" s="8"/>
      <c r="G106" s="8"/>
      <c r="H106" s="84"/>
      <c r="I106" s="8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89</v>
      </c>
      <c r="C107" s="82"/>
      <c r="D107" s="83"/>
      <c r="E107" s="83">
        <f>Q69</f>
        <v>649697.58064516145</v>
      </c>
      <c r="F107" s="8"/>
      <c r="G107"/>
      <c r="I107" s="8"/>
      <c r="K107"/>
      <c r="L107"/>
      <c r="M107"/>
      <c r="N107"/>
      <c r="O107"/>
      <c r="P107"/>
      <c r="R107"/>
      <c r="T107"/>
    </row>
    <row r="108" spans="2:20" x14ac:dyDescent="0.2">
      <c r="B108" s="239" t="s">
        <v>166</v>
      </c>
      <c r="C108" s="82"/>
      <c r="D108" s="83"/>
      <c r="E108" s="83">
        <f>Q83</f>
        <v>488012.09677419352</v>
      </c>
      <c r="F108"/>
      <c r="G108" s="8">
        <f>E111-E97-E98-E99-E100-E101-E110</f>
        <v>2181457.6612903229</v>
      </c>
      <c r="H108"/>
      <c r="I108"/>
      <c r="J108"/>
      <c r="K108"/>
      <c r="L108"/>
      <c r="M108" s="8"/>
      <c r="N108"/>
      <c r="O108" s="8"/>
      <c r="P108"/>
      <c r="S108" s="8"/>
    </row>
    <row r="109" spans="2:20" x14ac:dyDescent="0.2">
      <c r="B109" s="243" t="s">
        <v>161</v>
      </c>
      <c r="C109" s="82"/>
      <c r="D109" s="83"/>
      <c r="E109" s="83">
        <f>Q77</f>
        <v>45000</v>
      </c>
      <c r="F109"/>
      <c r="G109"/>
      <c r="H109"/>
      <c r="I109" s="8"/>
      <c r="J109" s="8"/>
      <c r="K109"/>
      <c r="L109"/>
      <c r="M109"/>
      <c r="N109"/>
      <c r="O109" s="8"/>
      <c r="P109" s="11"/>
      <c r="S109" s="8"/>
    </row>
    <row r="110" spans="2:20" x14ac:dyDescent="0.2">
      <c r="B110" s="236" t="s">
        <v>162</v>
      </c>
      <c r="C110" s="82"/>
      <c r="D110" s="83"/>
      <c r="E110" s="83">
        <v>5000</v>
      </c>
      <c r="F110"/>
      <c r="G110"/>
      <c r="H110"/>
      <c r="I110"/>
      <c r="J110"/>
      <c r="K110"/>
      <c r="L110"/>
      <c r="M110"/>
      <c r="N110"/>
      <c r="O110" s="8"/>
      <c r="P110" s="8"/>
      <c r="S110" s="8"/>
    </row>
    <row r="111" spans="2:20" ht="15" x14ac:dyDescent="0.25">
      <c r="B111" s="237" t="s">
        <v>100</v>
      </c>
      <c r="C111" s="81">
        <f>SUM(C97:C110)</f>
        <v>100000</v>
      </c>
      <c r="D111" s="81">
        <f>SUM(D97:D110)</f>
        <v>100000</v>
      </c>
      <c r="E111" s="81">
        <f>SUM(E97:E110)</f>
        <v>2366457.6612903229</v>
      </c>
      <c r="F111"/>
      <c r="G111"/>
      <c r="H111" s="8"/>
      <c r="I111"/>
      <c r="J111"/>
      <c r="K111"/>
      <c r="L111"/>
      <c r="M111"/>
      <c r="N111"/>
      <c r="O111" s="8"/>
      <c r="P111" s="8"/>
      <c r="S111" s="8"/>
    </row>
    <row r="112" spans="2:20" x14ac:dyDescent="0.2">
      <c r="B112"/>
      <c r="C112"/>
      <c r="D112"/>
      <c r="E112" s="8"/>
      <c r="F112"/>
      <c r="G112"/>
      <c r="H112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4"/>
      <c r="F113"/>
      <c r="G113"/>
      <c r="H113"/>
      <c r="I113"/>
      <c r="J113"/>
      <c r="K113"/>
      <c r="L113"/>
      <c r="M113"/>
      <c r="N113"/>
      <c r="O113" s="8"/>
      <c r="P113" s="8"/>
      <c r="S113" s="2"/>
    </row>
    <row r="114" spans="2:20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s="8"/>
      <c r="P114" s="2"/>
      <c r="S114" s="8"/>
    </row>
    <row r="115" spans="2:20" ht="15" x14ac:dyDescent="0.25">
      <c r="B115"/>
      <c r="C115"/>
      <c r="D115"/>
      <c r="E115">
        <v>1136285</v>
      </c>
      <c r="F115"/>
      <c r="G115"/>
      <c r="H115"/>
      <c r="I115"/>
      <c r="J115"/>
      <c r="K115"/>
      <c r="L115"/>
      <c r="M115"/>
      <c r="N115"/>
      <c r="O115" s="70">
        <f>SUM(O95:O112)</f>
        <v>0</v>
      </c>
      <c r="P115" s="8"/>
    </row>
    <row r="116" spans="2:20" x14ac:dyDescent="0.2">
      <c r="B116"/>
      <c r="C116"/>
      <c r="D116"/>
      <c r="E116" s="8">
        <f>E97+E98+E99+E100+E101</f>
        <v>180000</v>
      </c>
      <c r="F116"/>
      <c r="G116"/>
      <c r="H116"/>
      <c r="I116"/>
      <c r="J116"/>
      <c r="K116"/>
      <c r="L116"/>
      <c r="M116"/>
      <c r="N116"/>
      <c r="P116"/>
      <c r="S116" s="8"/>
    </row>
    <row r="117" spans="2:20" x14ac:dyDescent="0.2">
      <c r="B117"/>
      <c r="C117"/>
      <c r="D117"/>
      <c r="E117" s="8">
        <f>E116+E115</f>
        <v>1316285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/>
      <c r="F118"/>
      <c r="G118"/>
      <c r="H118"/>
      <c r="I118"/>
      <c r="J118"/>
      <c r="K118"/>
      <c r="L118"/>
      <c r="M118"/>
      <c r="N118"/>
      <c r="P118"/>
      <c r="Q118" s="8"/>
      <c r="R118" s="84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S119" s="2"/>
      <c r="T119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O120"/>
      <c r="P120"/>
      <c r="S120" s="2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S121" s="8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S123" s="8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J126"/>
      <c r="K126"/>
      <c r="L126"/>
      <c r="M126"/>
      <c r="N126"/>
      <c r="O126"/>
      <c r="P126"/>
      <c r="T126"/>
    </row>
    <row r="127" spans="2:20" x14ac:dyDescent="0.2">
      <c r="K127"/>
      <c r="L127"/>
      <c r="M127"/>
      <c r="N127"/>
      <c r="O127"/>
      <c r="P127"/>
    </row>
    <row r="128" spans="2:20" x14ac:dyDescent="0.2">
      <c r="K128"/>
      <c r="L128"/>
      <c r="M128"/>
      <c r="N128"/>
      <c r="P128"/>
    </row>
    <row r="129" spans="16:19" x14ac:dyDescent="0.2">
      <c r="P129"/>
    </row>
    <row r="130" spans="16:19" x14ac:dyDescent="0.2">
      <c r="P130" s="3">
        <f>Q53+Q11</f>
        <v>169677.41935483873</v>
      </c>
    </row>
    <row r="131" spans="16:19" x14ac:dyDescent="0.2">
      <c r="P131" s="3">
        <v>14580</v>
      </c>
    </row>
    <row r="132" spans="16:19" x14ac:dyDescent="0.2">
      <c r="P132" s="3">
        <v>20000</v>
      </c>
      <c r="S132" s="8"/>
    </row>
    <row r="133" spans="16:19" x14ac:dyDescent="0.2">
      <c r="P133" s="3">
        <v>4150</v>
      </c>
      <c r="S133" s="2"/>
    </row>
    <row r="134" spans="16:19" x14ac:dyDescent="0.2">
      <c r="S134" s="2"/>
    </row>
    <row r="135" spans="16:19" x14ac:dyDescent="0.2">
      <c r="S135" s="8"/>
    </row>
    <row r="137" spans="16:19" x14ac:dyDescent="0.2">
      <c r="S137" s="8"/>
    </row>
  </sheetData>
  <autoFilter ref="A3:X111" xr:uid="{00000000-0009-0000-0000-000000000000}"/>
  <mergeCells count="25">
    <mergeCell ref="B95:L95"/>
    <mergeCell ref="N1:O2"/>
    <mergeCell ref="A1:M2"/>
    <mergeCell ref="A85:B85"/>
    <mergeCell ref="A86:P86"/>
    <mergeCell ref="A87:P87"/>
    <mergeCell ref="A55:Q55"/>
    <mergeCell ref="A71:Q71"/>
    <mergeCell ref="P1:P2"/>
    <mergeCell ref="A6:Q6"/>
    <mergeCell ref="C7:C10"/>
    <mergeCell ref="D7:D10"/>
    <mergeCell ref="A69:B69"/>
    <mergeCell ref="A83:B83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zoomScale="89" zoomScaleNormal="90" zoomScaleSheetLayoutView="89" workbookViewId="0">
      <selection activeCell="C10" sqref="C10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5" t="s">
        <v>64</v>
      </c>
      <c r="D1" s="425"/>
      <c r="E1" s="425"/>
      <c r="F1" s="425"/>
      <c r="G1" s="425"/>
      <c r="H1" s="425"/>
      <c r="I1" s="425"/>
      <c r="J1" s="269" t="s">
        <v>43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0" t="s">
        <v>38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2"/>
      <c r="M7" s="24"/>
      <c r="N7" s="28"/>
      <c r="O7" s="385" t="s">
        <v>40</v>
      </c>
      <c r="P7" s="386"/>
      <c r="Q7" s="386"/>
      <c r="R7" s="387"/>
      <c r="S7" s="29"/>
      <c r="T7" s="385" t="s">
        <v>41</v>
      </c>
      <c r="U7" s="386"/>
      <c r="V7" s="386"/>
      <c r="W7" s="386"/>
      <c r="X7" s="386"/>
      <c r="Y7" s="387"/>
      <c r="Z7" s="30"/>
      <c r="AA7" s="24"/>
    </row>
    <row r="8" spans="1:27" s="25" customFormat="1" ht="27.75" customHeight="1" x14ac:dyDescent="0.2">
      <c r="A8" s="272"/>
      <c r="B8" s="270"/>
      <c r="C8" s="396" t="s">
        <v>209</v>
      </c>
      <c r="D8" s="396"/>
      <c r="E8" s="396"/>
      <c r="F8" s="396"/>
      <c r="G8" s="273" t="str">
        <f>$J$1</f>
        <v>January</v>
      </c>
      <c r="H8" s="399">
        <f>$K$1</f>
        <v>2024</v>
      </c>
      <c r="I8" s="399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3" t="s">
        <v>41</v>
      </c>
      <c r="G11" s="395"/>
      <c r="H11" s="270"/>
      <c r="I11" s="393" t="s">
        <v>42</v>
      </c>
      <c r="J11" s="394"/>
      <c r="K11" s="395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397" t="s">
        <v>40</v>
      </c>
      <c r="C13" s="398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24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88" t="s">
        <v>67</v>
      </c>
      <c r="J15" s="389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7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88" t="s">
        <v>68</v>
      </c>
      <c r="J16" s="389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8</v>
      </c>
      <c r="D17" s="270"/>
      <c r="E17" s="270"/>
      <c r="F17" s="287" t="s">
        <v>199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3" t="s">
        <v>61</v>
      </c>
      <c r="J17" s="395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0" t="s">
        <v>38</v>
      </c>
      <c r="B22" s="391"/>
      <c r="C22" s="391"/>
      <c r="D22" s="391"/>
      <c r="E22" s="391"/>
      <c r="F22" s="391"/>
      <c r="G22" s="391"/>
      <c r="H22" s="391"/>
      <c r="I22" s="391"/>
      <c r="J22" s="391"/>
      <c r="K22" s="391"/>
      <c r="L22" s="392"/>
      <c r="M22" s="24"/>
      <c r="N22" s="39"/>
      <c r="O22" s="400" t="s">
        <v>40</v>
      </c>
      <c r="P22" s="401"/>
      <c r="Q22" s="401"/>
      <c r="R22" s="402"/>
      <c r="S22" s="27"/>
      <c r="T22" s="400" t="s">
        <v>41</v>
      </c>
      <c r="U22" s="401"/>
      <c r="V22" s="401"/>
      <c r="W22" s="401"/>
      <c r="X22" s="401"/>
      <c r="Y22" s="402"/>
      <c r="Z22" s="48"/>
      <c r="AA22" s="24"/>
    </row>
    <row r="23" spans="1:27" s="25" customFormat="1" ht="27.75" customHeight="1" x14ac:dyDescent="0.2">
      <c r="A23" s="272"/>
      <c r="B23" s="270"/>
      <c r="C23" s="396" t="s">
        <v>209</v>
      </c>
      <c r="D23" s="396"/>
      <c r="E23" s="396"/>
      <c r="F23" s="396"/>
      <c r="G23" s="273" t="str">
        <f>$J$1</f>
        <v>January</v>
      </c>
      <c r="H23" s="399">
        <f>$K$1</f>
        <v>2024</v>
      </c>
      <c r="I23" s="399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5000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128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/>
      <c r="W25" s="63">
        <f>IF(U25="","",U25+V25)</f>
        <v>0</v>
      </c>
      <c r="X25" s="38"/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3" t="s">
        <v>41</v>
      </c>
      <c r="G26" s="395"/>
      <c r="H26" s="270"/>
      <c r="I26" s="393" t="s">
        <v>42</v>
      </c>
      <c r="J26" s="394"/>
      <c r="K26" s="395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397" t="s">
        <v>40</v>
      </c>
      <c r="C28" s="398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5000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>
        <v>5000</v>
      </c>
      <c r="W29" s="63">
        <f t="shared" si="4"/>
        <v>5000</v>
      </c>
      <c r="X29" s="38">
        <v>5000</v>
      </c>
      <c r="Y29" s="63">
        <f t="shared" si="5"/>
        <v>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88" t="s">
        <v>67</v>
      </c>
      <c r="J30" s="389"/>
      <c r="K30" s="294">
        <f>K28+K29</f>
        <v>5000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88" t="s">
        <v>68</v>
      </c>
      <c r="J31" s="389"/>
      <c r="K31" s="288">
        <f>X29</f>
        <v>5000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199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3" t="s">
        <v>61</v>
      </c>
      <c r="J32" s="395"/>
      <c r="K32" s="229">
        <f>K30-K31</f>
        <v>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0" t="s">
        <v>38</v>
      </c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2"/>
      <c r="M37" s="24"/>
      <c r="N37" s="28"/>
      <c r="O37" s="385" t="s">
        <v>40</v>
      </c>
      <c r="P37" s="386"/>
      <c r="Q37" s="386"/>
      <c r="R37" s="387"/>
      <c r="S37" s="29"/>
      <c r="T37" s="385" t="s">
        <v>41</v>
      </c>
      <c r="U37" s="386"/>
      <c r="V37" s="386"/>
      <c r="W37" s="386"/>
      <c r="X37" s="386"/>
      <c r="Y37" s="387"/>
      <c r="Z37" s="30"/>
      <c r="AA37" s="24"/>
    </row>
    <row r="38" spans="1:27" s="25" customFormat="1" ht="27.75" customHeight="1" x14ac:dyDescent="0.2">
      <c r="A38" s="272"/>
      <c r="B38" s="270"/>
      <c r="C38" s="396" t="s">
        <v>209</v>
      </c>
      <c r="D38" s="396"/>
      <c r="E38" s="396"/>
      <c r="F38" s="396"/>
      <c r="G38" s="273" t="str">
        <f>$J$1</f>
        <v>January</v>
      </c>
      <c r="H38" s="399">
        <f>$K$1</f>
        <v>2024</v>
      </c>
      <c r="I38" s="399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155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/>
      <c r="V40" s="38"/>
      <c r="W40" s="38">
        <f>V40+U40</f>
        <v>0</v>
      </c>
      <c r="X40" s="38"/>
      <c r="Y40" s="63">
        <f>IF(W40="","",W40-X40)</f>
        <v>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3" t="s">
        <v>41</v>
      </c>
      <c r="G41" s="395"/>
      <c r="H41" s="270"/>
      <c r="I41" s="393" t="s">
        <v>42</v>
      </c>
      <c r="J41" s="394"/>
      <c r="K41" s="395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 t="shared" ref="U41:U45" si="7">Y40</f>
        <v>0</v>
      </c>
      <c r="V41" s="38"/>
      <c r="W41" s="38">
        <f>V41+U41</f>
        <v>0</v>
      </c>
      <c r="X41" s="38"/>
      <c r="Y41" s="63">
        <f t="shared" ref="Y41:Y50" si="8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si="7"/>
        <v>0</v>
      </c>
      <c r="V42" s="38"/>
      <c r="W42" s="63">
        <f t="shared" ref="W42:W50" si="9">IF(U42="","",U42+V42)</f>
        <v>0</v>
      </c>
      <c r="X42" s="38"/>
      <c r="Y42" s="63">
        <f t="shared" si="8"/>
        <v>0</v>
      </c>
      <c r="Z42" s="40"/>
    </row>
    <row r="43" spans="1:27" s="25" customFormat="1" ht="27.75" customHeight="1" x14ac:dyDescent="0.2">
      <c r="A43" s="272"/>
      <c r="B43" s="397" t="s">
        <v>40</v>
      </c>
      <c r="C43" s="398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7"/>
        <v>0</v>
      </c>
      <c r="V43" s="38"/>
      <c r="W43" s="63">
        <f t="shared" si="9"/>
        <v>0</v>
      </c>
      <c r="X43" s="38"/>
      <c r="Y43" s="63">
        <f t="shared" si="8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15000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7"/>
        <v>0</v>
      </c>
      <c r="V44" s="38"/>
      <c r="W44" s="63">
        <f t="shared" si="9"/>
        <v>0</v>
      </c>
      <c r="X44" s="38"/>
      <c r="Y44" s="63">
        <f t="shared" si="8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15000</v>
      </c>
      <c r="H45" s="285"/>
      <c r="I45" s="388" t="s">
        <v>67</v>
      </c>
      <c r="J45" s="389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7"/>
        <v>0</v>
      </c>
      <c r="V45" s="38"/>
      <c r="W45" s="63">
        <f t="shared" si="9"/>
        <v>0</v>
      </c>
      <c r="X45" s="38"/>
      <c r="Y45" s="63">
        <f t="shared" si="8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7000</v>
      </c>
      <c r="H46" s="285"/>
      <c r="I46" s="388" t="s">
        <v>68</v>
      </c>
      <c r="J46" s="389"/>
      <c r="K46" s="288">
        <f>G46</f>
        <v>7000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8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199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270"/>
      <c r="I47" s="393" t="s">
        <v>61</v>
      </c>
      <c r="J47" s="395"/>
      <c r="K47" s="229">
        <f>K45-K46</f>
        <v>16000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8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8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8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8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0" t="s">
        <v>38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2"/>
      <c r="M52" s="24"/>
      <c r="N52" s="28"/>
      <c r="O52" s="385" t="s">
        <v>40</v>
      </c>
      <c r="P52" s="386"/>
      <c r="Q52" s="386"/>
      <c r="R52" s="387"/>
      <c r="S52" s="29"/>
      <c r="T52" s="385" t="s">
        <v>41</v>
      </c>
      <c r="U52" s="386"/>
      <c r="V52" s="386"/>
      <c r="W52" s="386"/>
      <c r="X52" s="386"/>
      <c r="Y52" s="387"/>
      <c r="Z52" s="30"/>
      <c r="AA52" s="24"/>
    </row>
    <row r="53" spans="1:27" s="25" customFormat="1" ht="18" customHeight="1" x14ac:dyDescent="0.2">
      <c r="A53" s="272"/>
      <c r="B53" s="270"/>
      <c r="C53" s="396" t="s">
        <v>209</v>
      </c>
      <c r="D53" s="396"/>
      <c r="E53" s="396"/>
      <c r="F53" s="396"/>
      <c r="G53" s="273" t="str">
        <f>$J$1</f>
        <v>January</v>
      </c>
      <c r="H53" s="399">
        <f>$K$1</f>
        <v>2024</v>
      </c>
      <c r="I53" s="399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77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/>
      <c r="Q55" s="36"/>
      <c r="R55" s="36" t="str">
        <f t="shared" ref="R55:R65" si="10">IF(Q55="","",R54-Q55)</f>
        <v/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3" t="s">
        <v>41</v>
      </c>
      <c r="G56" s="395"/>
      <c r="H56" s="270"/>
      <c r="I56" s="393" t="s">
        <v>42</v>
      </c>
      <c r="J56" s="394"/>
      <c r="K56" s="395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397" t="s">
        <v>40</v>
      </c>
      <c r="C58" s="398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28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88" t="s">
        <v>67</v>
      </c>
      <c r="J60" s="389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88" t="s">
        <v>68</v>
      </c>
      <c r="J61" s="389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199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3" t="s">
        <v>61</v>
      </c>
      <c r="J62" s="395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0" t="s">
        <v>38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2"/>
      <c r="M67" s="24"/>
      <c r="N67" s="28"/>
      <c r="O67" s="385" t="s">
        <v>40</v>
      </c>
      <c r="P67" s="386"/>
      <c r="Q67" s="386"/>
      <c r="R67" s="387"/>
      <c r="S67" s="29"/>
      <c r="T67" s="385" t="s">
        <v>41</v>
      </c>
      <c r="U67" s="386"/>
      <c r="V67" s="386"/>
      <c r="W67" s="386"/>
      <c r="X67" s="386"/>
      <c r="Y67" s="387"/>
      <c r="Z67" s="30"/>
    </row>
    <row r="68" spans="1:26" s="25" customFormat="1" ht="18" customHeight="1" x14ac:dyDescent="0.2">
      <c r="A68" s="272"/>
      <c r="B68" s="270"/>
      <c r="C68" s="396" t="s">
        <v>209</v>
      </c>
      <c r="D68" s="396"/>
      <c r="E68" s="396"/>
      <c r="F68" s="396"/>
      <c r="G68" s="273" t="str">
        <f>$J$1</f>
        <v>January</v>
      </c>
      <c r="H68" s="399">
        <f>$K$1</f>
        <v>2024</v>
      </c>
      <c r="I68" s="399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171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3"/>
      <c r="V70" s="38"/>
      <c r="W70" s="63" t="str">
        <f>IF(U70="","",U70+V70)</f>
        <v/>
      </c>
      <c r="X70" s="38"/>
      <c r="Y70" s="63" t="str">
        <f>IF(W70="","",W70-X70)</f>
        <v/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3" t="s">
        <v>41</v>
      </c>
      <c r="G71" s="395"/>
      <c r="H71" s="270"/>
      <c r="I71" s="393" t="s">
        <v>42</v>
      </c>
      <c r="J71" s="394"/>
      <c r="K71" s="395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 t="str">
        <f>IF($J$1="February","",Y70)</f>
        <v/>
      </c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397" t="s">
        <v>40</v>
      </c>
      <c r="C73" s="398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4000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85"/>
      <c r="I75" s="388" t="s">
        <v>67</v>
      </c>
      <c r="J75" s="389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85"/>
      <c r="I76" s="388" t="s">
        <v>68</v>
      </c>
      <c r="J76" s="389"/>
      <c r="K76" s="288">
        <f>G76</f>
        <v>4000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199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0"/>
      <c r="I77" s="393" t="s">
        <v>61</v>
      </c>
      <c r="J77" s="395"/>
      <c r="K77" s="229">
        <f>K75-K76</f>
        <v>76000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0" t="s">
        <v>38</v>
      </c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2"/>
      <c r="M82" s="24"/>
      <c r="N82" s="28"/>
      <c r="O82" s="385" t="s">
        <v>40</v>
      </c>
      <c r="P82" s="386"/>
      <c r="Q82" s="386"/>
      <c r="R82" s="387"/>
      <c r="S82" s="29"/>
      <c r="T82" s="385" t="s">
        <v>41</v>
      </c>
      <c r="U82" s="386"/>
      <c r="V82" s="386"/>
      <c r="W82" s="386"/>
      <c r="X82" s="386"/>
      <c r="Y82" s="387"/>
      <c r="Z82" s="30"/>
      <c r="AA82" s="24"/>
    </row>
    <row r="83" spans="1:27" s="25" customFormat="1" ht="18" customHeight="1" x14ac:dyDescent="0.2">
      <c r="A83" s="272"/>
      <c r="B83" s="270"/>
      <c r="C83" s="396" t="s">
        <v>209</v>
      </c>
      <c r="D83" s="396"/>
      <c r="E83" s="396"/>
      <c r="F83" s="396"/>
      <c r="G83" s="273" t="str">
        <f>$J$1</f>
        <v>January</v>
      </c>
      <c r="H83" s="399">
        <f>$K$1</f>
        <v>2024</v>
      </c>
      <c r="I83" s="399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73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/>
      <c r="Q85" s="36"/>
      <c r="R85" s="36" t="str">
        <f t="shared" ref="R85:R95" si="16">IF(Q85="","",R84-Q85)</f>
        <v/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3" t="s">
        <v>41</v>
      </c>
      <c r="G86" s="395"/>
      <c r="H86" s="270"/>
      <c r="I86" s="393" t="s">
        <v>42</v>
      </c>
      <c r="J86" s="394"/>
      <c r="K86" s="395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397" t="s">
        <v>40</v>
      </c>
      <c r="C88" s="398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108</v>
      </c>
      <c r="J89" s="290" t="s">
        <v>60</v>
      </c>
      <c r="K89" s="294">
        <f>K84/$K$2/8*I89</f>
        <v>30483.870967741936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0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88" t="s">
        <v>67</v>
      </c>
      <c r="J90" s="389"/>
      <c r="K90" s="294">
        <f>K88+K89</f>
        <v>100483.87096774194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88" t="s">
        <v>68</v>
      </c>
      <c r="J91" s="389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15</v>
      </c>
      <c r="D92" s="270"/>
      <c r="E92" s="270"/>
      <c r="F92" s="302" t="s">
        <v>199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3" t="s">
        <v>61</v>
      </c>
      <c r="J92" s="395"/>
      <c r="K92" s="229">
        <f>K90-K91</f>
        <v>100483.87096774194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0" t="s">
        <v>38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2"/>
      <c r="M97" s="24"/>
      <c r="N97" s="28"/>
      <c r="O97" s="385" t="s">
        <v>40</v>
      </c>
      <c r="P97" s="386"/>
      <c r="Q97" s="386"/>
      <c r="R97" s="387"/>
      <c r="S97" s="29"/>
      <c r="T97" s="385" t="s">
        <v>41</v>
      </c>
      <c r="U97" s="386"/>
      <c r="V97" s="386"/>
      <c r="W97" s="386"/>
      <c r="X97" s="386"/>
      <c r="Y97" s="387"/>
      <c r="Z97" s="30"/>
    </row>
    <row r="98" spans="1:27" s="25" customFormat="1" ht="18" customHeight="1" x14ac:dyDescent="0.2">
      <c r="A98" s="272"/>
      <c r="B98" s="270"/>
      <c r="C98" s="396" t="s">
        <v>209</v>
      </c>
      <c r="D98" s="396"/>
      <c r="E98" s="396"/>
      <c r="F98" s="396"/>
      <c r="G98" s="273" t="str">
        <f>$J$1</f>
        <v>January</v>
      </c>
      <c r="H98" s="399">
        <f>$K$1</f>
        <v>2024</v>
      </c>
      <c r="I98" s="399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165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/>
      <c r="Q100" s="36"/>
      <c r="R100" s="36">
        <v>0</v>
      </c>
      <c r="S100" s="27"/>
      <c r="T100" s="36" t="s">
        <v>69</v>
      </c>
      <c r="U100" s="63"/>
      <c r="V100" s="38"/>
      <c r="W100" s="63" t="str">
        <f>IF(U100="","",U100+V100)</f>
        <v/>
      </c>
      <c r="X100" s="38"/>
      <c r="Y100" s="63" t="str">
        <f>IF(W100="","",W100-X100)</f>
        <v/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3" t="s">
        <v>41</v>
      </c>
      <c r="G101" s="395"/>
      <c r="H101" s="270"/>
      <c r="I101" s="393" t="s">
        <v>42</v>
      </c>
      <c r="J101" s="394"/>
      <c r="K101" s="395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0">IF(U101="","",U101+V101)</f>
        <v/>
      </c>
      <c r="X101" s="38"/>
      <c r="Y101" s="63" t="str">
        <f t="shared" ref="Y101:Y110" si="21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0"/>
        <v/>
      </c>
      <c r="X102" s="38"/>
      <c r="Y102" s="63" t="str">
        <f t="shared" si="21"/>
        <v/>
      </c>
      <c r="Z102" s="40"/>
    </row>
    <row r="103" spans="1:27" s="25" customFormat="1" ht="18" customHeight="1" x14ac:dyDescent="0.2">
      <c r="A103" s="272"/>
      <c r="B103" s="397" t="s">
        <v>40</v>
      </c>
      <c r="C103" s="398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0"/>
        <v/>
      </c>
      <c r="X103" s="38"/>
      <c r="Y103" s="63" t="str">
        <f t="shared" si="21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0"/>
        <v/>
      </c>
      <c r="X104" s="38"/>
      <c r="Y104" s="63" t="str">
        <f t="shared" si="21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88" t="s">
        <v>67</v>
      </c>
      <c r="J105" s="389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0"/>
        <v/>
      </c>
      <c r="X105" s="38"/>
      <c r="Y105" s="63" t="str">
        <f t="shared" si="21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88" t="s">
        <v>68</v>
      </c>
      <c r="J106" s="389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2">R105-Q106</f>
        <v>15</v>
      </c>
      <c r="S106" s="27"/>
      <c r="T106" s="36" t="s">
        <v>49</v>
      </c>
      <c r="U106" s="63"/>
      <c r="V106" s="38"/>
      <c r="W106" s="63" t="str">
        <f t="shared" si="20"/>
        <v/>
      </c>
      <c r="X106" s="38"/>
      <c r="Y106" s="63" t="str">
        <f t="shared" si="21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3</v>
      </c>
      <c r="D107" s="270"/>
      <c r="E107" s="270"/>
      <c r="F107" s="302" t="s">
        <v>199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3" t="s">
        <v>61</v>
      </c>
      <c r="J107" s="395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2"/>
        <v>15</v>
      </c>
      <c r="S107" s="27"/>
      <c r="T107" s="36" t="s">
        <v>54</v>
      </c>
      <c r="U107" s="63"/>
      <c r="V107" s="38"/>
      <c r="W107" s="63" t="str">
        <f t="shared" si="20"/>
        <v/>
      </c>
      <c r="X107" s="38"/>
      <c r="Y107" s="63" t="str">
        <f t="shared" si="21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2"/>
        <v>15</v>
      </c>
      <c r="S108" s="27"/>
      <c r="T108" s="36" t="s">
        <v>50</v>
      </c>
      <c r="U108" s="63"/>
      <c r="V108" s="38"/>
      <c r="W108" s="63" t="str">
        <f t="shared" si="20"/>
        <v/>
      </c>
      <c r="X108" s="38"/>
      <c r="Y108" s="63" t="str">
        <f t="shared" si="21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2"/>
        <v>15</v>
      </c>
      <c r="S109" s="27"/>
      <c r="T109" s="36" t="s">
        <v>55</v>
      </c>
      <c r="U109" s="63"/>
      <c r="V109" s="38"/>
      <c r="W109" s="63" t="str">
        <f t="shared" si="20"/>
        <v/>
      </c>
      <c r="X109" s="38"/>
      <c r="Y109" s="63" t="str">
        <f t="shared" si="21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193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2"/>
        <v>15</v>
      </c>
      <c r="S110" s="27"/>
      <c r="T110" s="36" t="s">
        <v>56</v>
      </c>
      <c r="U110" s="63"/>
      <c r="V110" s="38"/>
      <c r="W110" s="63" t="str">
        <f t="shared" si="20"/>
        <v/>
      </c>
      <c r="X110" s="38"/>
      <c r="Y110" s="63" t="str">
        <f t="shared" si="21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0" t="s">
        <v>38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2"/>
      <c r="M112" s="24"/>
      <c r="N112" s="28"/>
      <c r="O112" s="385" t="s">
        <v>40</v>
      </c>
      <c r="P112" s="386"/>
      <c r="Q112" s="386"/>
      <c r="R112" s="387"/>
      <c r="S112" s="29"/>
      <c r="T112" s="385" t="s">
        <v>41</v>
      </c>
      <c r="U112" s="386"/>
      <c r="V112" s="386"/>
      <c r="W112" s="386"/>
      <c r="X112" s="386"/>
      <c r="Y112" s="387"/>
      <c r="Z112" s="30"/>
      <c r="AA112" s="24"/>
    </row>
    <row r="113" spans="1:27" s="25" customFormat="1" ht="18" customHeight="1" x14ac:dyDescent="0.2">
      <c r="A113" s="272"/>
      <c r="B113" s="270"/>
      <c r="C113" s="396" t="s">
        <v>209</v>
      </c>
      <c r="D113" s="396"/>
      <c r="E113" s="396"/>
      <c r="F113" s="396"/>
      <c r="G113" s="273" t="str">
        <f>$J$1</f>
        <v>January</v>
      </c>
      <c r="H113" s="399">
        <f>$K$1</f>
        <v>2024</v>
      </c>
      <c r="I113" s="399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79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/>
      <c r="Q115" s="36"/>
      <c r="R115" s="36" t="str">
        <f t="shared" ref="R115:R125" si="23">IF(Q115="","",R114-Q115)</f>
        <v/>
      </c>
      <c r="S115" s="27"/>
      <c r="T115" s="36" t="s">
        <v>69</v>
      </c>
      <c r="U115" s="63"/>
      <c r="V115" s="38"/>
      <c r="W115" s="63" t="str">
        <f>IF(U115="","",U115+V115)</f>
        <v/>
      </c>
      <c r="X115" s="38"/>
      <c r="Y115" s="63" t="str">
        <f>IF(W115="","",W115-X115)</f>
        <v/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80</v>
      </c>
      <c r="D116" s="270"/>
      <c r="E116" s="270"/>
      <c r="F116" s="393" t="s">
        <v>41</v>
      </c>
      <c r="G116" s="395"/>
      <c r="H116" s="270"/>
      <c r="I116" s="393" t="s">
        <v>42</v>
      </c>
      <c r="J116" s="394"/>
      <c r="K116" s="395"/>
      <c r="L116" s="284"/>
      <c r="N116" s="35"/>
      <c r="O116" s="36" t="s">
        <v>44</v>
      </c>
      <c r="P116" s="36"/>
      <c r="Q116" s="36"/>
      <c r="R116" s="36" t="str">
        <f t="shared" si="23"/>
        <v/>
      </c>
      <c r="S116" s="27"/>
      <c r="T116" s="36" t="s">
        <v>44</v>
      </c>
      <c r="U116" s="63"/>
      <c r="V116" s="38"/>
      <c r="W116" s="63" t="str">
        <f t="shared" ref="W116:W125" si="24">IF(U116="","",U116+V116)</f>
        <v/>
      </c>
      <c r="X116" s="38"/>
      <c r="Y116" s="63" t="str">
        <f t="shared" ref="Y116:Y125" si="25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3"/>
        <v/>
      </c>
      <c r="S117" s="27"/>
      <c r="T117" s="36" t="s">
        <v>45</v>
      </c>
      <c r="U117" s="63"/>
      <c r="V117" s="38"/>
      <c r="W117" s="63" t="str">
        <f t="shared" si="24"/>
        <v/>
      </c>
      <c r="X117" s="38"/>
      <c r="Y117" s="63" t="str">
        <f t="shared" si="25"/>
        <v/>
      </c>
      <c r="Z117" s="40"/>
    </row>
    <row r="118" spans="1:27" s="25" customFormat="1" ht="18" customHeight="1" x14ac:dyDescent="0.2">
      <c r="A118" s="272"/>
      <c r="B118" s="397" t="s">
        <v>40</v>
      </c>
      <c r="C118" s="398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63500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3"/>
        <v/>
      </c>
      <c r="S118" s="27"/>
      <c r="T118" s="36" t="s">
        <v>46</v>
      </c>
      <c r="U118" s="63"/>
      <c r="V118" s="38"/>
      <c r="W118" s="63" t="str">
        <f t="shared" si="24"/>
        <v/>
      </c>
      <c r="X118" s="38"/>
      <c r="Y118" s="63" t="str">
        <f t="shared" si="25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27</v>
      </c>
      <c r="J119" s="290" t="s">
        <v>60</v>
      </c>
      <c r="K119" s="294">
        <f>K114/$K$2/8*I119</f>
        <v>4681.4516129032254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63500</v>
      </c>
      <c r="H120" s="285"/>
      <c r="I120" s="388" t="s">
        <v>67</v>
      </c>
      <c r="J120" s="389"/>
      <c r="K120" s="294">
        <f>K118+K119</f>
        <v>47681.451612903227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88" t="s">
        <v>68</v>
      </c>
      <c r="J121" s="389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199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58500</v>
      </c>
      <c r="H122" s="270"/>
      <c r="I122" s="393" t="s">
        <v>61</v>
      </c>
      <c r="J122" s="395"/>
      <c r="K122" s="229">
        <f>K120-K121</f>
        <v>42681.451612903227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0" t="s">
        <v>38</v>
      </c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2"/>
      <c r="M127" s="24"/>
      <c r="N127" s="28"/>
      <c r="O127" s="385" t="s">
        <v>40</v>
      </c>
      <c r="P127" s="386"/>
      <c r="Q127" s="386"/>
      <c r="R127" s="387"/>
      <c r="S127" s="29"/>
      <c r="T127" s="385" t="s">
        <v>41</v>
      </c>
      <c r="U127" s="386"/>
      <c r="V127" s="386"/>
      <c r="W127" s="386"/>
      <c r="X127" s="386"/>
      <c r="Y127" s="387"/>
      <c r="Z127" s="30"/>
      <c r="AA127" s="24"/>
    </row>
    <row r="128" spans="1:27" s="25" customFormat="1" ht="18" customHeight="1" x14ac:dyDescent="0.2">
      <c r="A128" s="272"/>
      <c r="B128" s="270"/>
      <c r="C128" s="396" t="s">
        <v>209</v>
      </c>
      <c r="D128" s="396"/>
      <c r="E128" s="396"/>
      <c r="F128" s="396"/>
      <c r="G128" s="273" t="str">
        <f>$J$1</f>
        <v>January</v>
      </c>
      <c r="H128" s="399">
        <f>$K$1</f>
        <v>2024</v>
      </c>
      <c r="I128" s="399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75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/>
      <c r="Q130" s="36"/>
      <c r="R130" s="36" t="str">
        <f t="shared" ref="R130:R140" si="26">IF(Q130="","",R129-Q130)</f>
        <v/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3" t="s">
        <v>41</v>
      </c>
      <c r="G131" s="395"/>
      <c r="H131" s="270"/>
      <c r="I131" s="393" t="s">
        <v>42</v>
      </c>
      <c r="J131" s="394"/>
      <c r="K131" s="395"/>
      <c r="L131" s="284"/>
      <c r="N131" s="35"/>
      <c r="O131" s="36" t="s">
        <v>44</v>
      </c>
      <c r="P131" s="36"/>
      <c r="Q131" s="36"/>
      <c r="R131" s="36" t="str">
        <f t="shared" si="26"/>
        <v/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6"/>
        <v/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78881.048387096773</v>
      </c>
    </row>
    <row r="133" spans="1:28" s="25" customFormat="1" ht="18" customHeight="1" x14ac:dyDescent="0.2">
      <c r="A133" s="272"/>
      <c r="B133" s="397" t="s">
        <v>40</v>
      </c>
      <c r="C133" s="398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6"/>
        <v/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8.5</v>
      </c>
      <c r="J134" s="290" t="s">
        <v>60</v>
      </c>
      <c r="K134" s="294">
        <f>K129/$K$2/8*I134</f>
        <v>1199.5967741935483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88" t="s">
        <v>67</v>
      </c>
      <c r="J135" s="389"/>
      <c r="K135" s="294">
        <f>K133+K134</f>
        <v>36199.596774193546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88" t="s">
        <v>68</v>
      </c>
      <c r="J136" s="389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14</v>
      </c>
      <c r="D137" s="270"/>
      <c r="E137" s="270"/>
      <c r="F137" s="302" t="s">
        <v>199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3" t="s">
        <v>61</v>
      </c>
      <c r="J137" s="395"/>
      <c r="K137" s="229">
        <f>K135-K136</f>
        <v>36199.596774193546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0" t="s">
        <v>38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2"/>
      <c r="M142" s="24"/>
      <c r="N142" s="28"/>
      <c r="O142" s="385" t="s">
        <v>40</v>
      </c>
      <c r="P142" s="386"/>
      <c r="Q142" s="386"/>
      <c r="R142" s="387"/>
      <c r="S142" s="29"/>
      <c r="T142" s="385" t="s">
        <v>41</v>
      </c>
      <c r="U142" s="386"/>
      <c r="V142" s="386"/>
      <c r="W142" s="386"/>
      <c r="X142" s="386"/>
      <c r="Y142" s="387"/>
      <c r="Z142" s="30"/>
      <c r="AA142" s="24"/>
    </row>
    <row r="143" spans="1:28" s="25" customFormat="1" ht="18" customHeight="1" x14ac:dyDescent="0.2">
      <c r="A143" s="272"/>
      <c r="B143" s="270"/>
      <c r="C143" s="396" t="s">
        <v>209</v>
      </c>
      <c r="D143" s="396"/>
      <c r="E143" s="396"/>
      <c r="F143" s="396"/>
      <c r="G143" s="273" t="str">
        <f>$J$1</f>
        <v>January</v>
      </c>
      <c r="H143" s="399">
        <f>$K$1</f>
        <v>2024</v>
      </c>
      <c r="I143" s="399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/>
      <c r="Q145" s="36"/>
      <c r="R145" s="36" t="str">
        <f t="shared" ref="R145:R155" si="30">IF(Q145="","",R144-Q145)</f>
        <v/>
      </c>
      <c r="S145" s="27"/>
      <c r="T145" s="36" t="s">
        <v>69</v>
      </c>
      <c r="U145" s="63"/>
      <c r="V145" s="38"/>
      <c r="W145" s="63" t="str">
        <f>IF(U145="","",U145+V145)</f>
        <v/>
      </c>
      <c r="X145" s="38"/>
      <c r="Y145" s="63" t="str">
        <f>IF(W145="","",W145-X145)</f>
        <v/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3" t="s">
        <v>41</v>
      </c>
      <c r="G146" s="395"/>
      <c r="H146" s="270"/>
      <c r="I146" s="393" t="s">
        <v>42</v>
      </c>
      <c r="J146" s="394"/>
      <c r="K146" s="395"/>
      <c r="L146" s="284"/>
      <c r="N146" s="35"/>
      <c r="O146" s="36" t="s">
        <v>44</v>
      </c>
      <c r="P146" s="36"/>
      <c r="Q146" s="36"/>
      <c r="R146" s="36" t="str">
        <f t="shared" si="30"/>
        <v/>
      </c>
      <c r="S146" s="27"/>
      <c r="T146" s="36" t="s">
        <v>44</v>
      </c>
      <c r="U146" s="63"/>
      <c r="V146" s="38"/>
      <c r="W146" s="63" t="str">
        <f t="shared" ref="W146:W155" si="31">IF(U146="","",U146+V146)</f>
        <v/>
      </c>
      <c r="X146" s="38"/>
      <c r="Y146" s="63" t="str">
        <f t="shared" ref="Y146:Y155" si="32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0"/>
        <v/>
      </c>
      <c r="S147" s="27"/>
      <c r="T147" s="36" t="s">
        <v>45</v>
      </c>
      <c r="U147" s="63"/>
      <c r="V147" s="38"/>
      <c r="W147" s="63" t="str">
        <f t="shared" si="31"/>
        <v/>
      </c>
      <c r="X147" s="38"/>
      <c r="Y147" s="63" t="str">
        <f t="shared" si="32"/>
        <v/>
      </c>
      <c r="Z147" s="40"/>
    </row>
    <row r="148" spans="1:27" s="25" customFormat="1" ht="18" customHeight="1" x14ac:dyDescent="0.2">
      <c r="A148" s="272"/>
      <c r="B148" s="397" t="s">
        <v>40</v>
      </c>
      <c r="C148" s="398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0"/>
        <v/>
      </c>
      <c r="S148" s="27"/>
      <c r="T148" s="36" t="s">
        <v>46</v>
      </c>
      <c r="U148" s="63"/>
      <c r="V148" s="38"/>
      <c r="W148" s="63" t="str">
        <f t="shared" si="31"/>
        <v/>
      </c>
      <c r="X148" s="38"/>
      <c r="Y148" s="63" t="str">
        <f t="shared" si="32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289">
        <v>46</v>
      </c>
      <c r="J149" s="290" t="s">
        <v>60</v>
      </c>
      <c r="K149" s="294">
        <f>K144/$K$2/8*I149</f>
        <v>6491.9354838709678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40867</v>
      </c>
      <c r="H150" s="285"/>
      <c r="I150" s="388" t="s">
        <v>67</v>
      </c>
      <c r="J150" s="389"/>
      <c r="K150" s="294">
        <f>K148+K149</f>
        <v>41491.93548387097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5000</v>
      </c>
      <c r="H151" s="285"/>
      <c r="I151" s="388" t="s">
        <v>68</v>
      </c>
      <c r="J151" s="389"/>
      <c r="K151" s="288">
        <f>G151</f>
        <v>5000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199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3" t="s">
        <v>61</v>
      </c>
      <c r="J152" s="395"/>
      <c r="K152" s="229">
        <f>K150-K151</f>
        <v>36491.93548387097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0" t="s">
        <v>38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2"/>
      <c r="M157" s="24"/>
      <c r="N157" s="28"/>
      <c r="O157" s="385" t="s">
        <v>40</v>
      </c>
      <c r="P157" s="386"/>
      <c r="Q157" s="386"/>
      <c r="R157" s="387"/>
      <c r="S157" s="29"/>
      <c r="T157" s="385" t="s">
        <v>41</v>
      </c>
      <c r="U157" s="386"/>
      <c r="V157" s="386"/>
      <c r="W157" s="386"/>
      <c r="X157" s="386"/>
      <c r="Y157" s="387"/>
      <c r="Z157" s="30"/>
      <c r="AA157" s="24"/>
    </row>
    <row r="158" spans="1:27" s="25" customFormat="1" ht="18" customHeight="1" x14ac:dyDescent="0.2">
      <c r="A158" s="272"/>
      <c r="B158" s="270"/>
      <c r="C158" s="396" t="s">
        <v>209</v>
      </c>
      <c r="D158" s="396"/>
      <c r="E158" s="396"/>
      <c r="F158" s="396"/>
      <c r="G158" s="273" t="str">
        <f>$J$1</f>
        <v>January</v>
      </c>
      <c r="H158" s="399">
        <f>$K$1</f>
        <v>2024</v>
      </c>
      <c r="I158" s="399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30</v>
      </c>
      <c r="Q159" s="36">
        <v>1</v>
      </c>
      <c r="R159" s="36">
        <f>29-Q159</f>
        <v>28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71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/>
      <c r="Q160" s="36"/>
      <c r="R160" s="36" t="str">
        <f t="shared" ref="R160:R170" si="33">IF(Q160="","",R159-Q160)</f>
        <v/>
      </c>
      <c r="S160" s="27"/>
      <c r="T160" s="36" t="s">
        <v>69</v>
      </c>
      <c r="U160" s="63"/>
      <c r="V160" s="38"/>
      <c r="W160" s="63" t="str">
        <f>IF(U160="","",U160+V160)</f>
        <v/>
      </c>
      <c r="X160" s="38"/>
      <c r="Y160" s="63" t="str">
        <f>IF(W160="","",W160-X160)</f>
        <v/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3" t="s">
        <v>41</v>
      </c>
      <c r="G161" s="395"/>
      <c r="H161" s="270"/>
      <c r="I161" s="393" t="s">
        <v>42</v>
      </c>
      <c r="J161" s="394"/>
      <c r="K161" s="395"/>
      <c r="L161" s="284"/>
      <c r="N161" s="35"/>
      <c r="O161" s="36" t="s">
        <v>44</v>
      </c>
      <c r="P161" s="36"/>
      <c r="Q161" s="36"/>
      <c r="R161" s="36" t="str">
        <f t="shared" si="33"/>
        <v/>
      </c>
      <c r="S161" s="27"/>
      <c r="T161" s="36" t="s">
        <v>44</v>
      </c>
      <c r="U161" s="63"/>
      <c r="V161" s="38"/>
      <c r="W161" s="63" t="str">
        <f t="shared" ref="W161:W170" si="34">IF(U161="","",U161+V161)</f>
        <v/>
      </c>
      <c r="X161" s="38"/>
      <c r="Y161" s="63" t="str">
        <f t="shared" ref="Y161:Y170" si="35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3"/>
        <v/>
      </c>
      <c r="S162" s="27"/>
      <c r="T162" s="36" t="s">
        <v>45</v>
      </c>
      <c r="U162" s="63"/>
      <c r="V162" s="38"/>
      <c r="W162" s="63" t="str">
        <f t="shared" si="34"/>
        <v/>
      </c>
      <c r="X162" s="38"/>
      <c r="Y162" s="63" t="str">
        <f t="shared" si="35"/>
        <v/>
      </c>
      <c r="Z162" s="40"/>
    </row>
    <row r="163" spans="1:27" s="25" customFormat="1" ht="18" customHeight="1" x14ac:dyDescent="0.2">
      <c r="A163" s="272"/>
      <c r="B163" s="397" t="s">
        <v>40</v>
      </c>
      <c r="C163" s="398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60000</v>
      </c>
      <c r="L163" s="292"/>
      <c r="N163" s="35"/>
      <c r="O163" s="36" t="s">
        <v>46</v>
      </c>
      <c r="P163" s="36"/>
      <c r="Q163" s="36"/>
      <c r="R163" s="36" t="str">
        <f t="shared" si="33"/>
        <v/>
      </c>
      <c r="S163" s="27"/>
      <c r="T163" s="36" t="s">
        <v>46</v>
      </c>
      <c r="U163" s="63"/>
      <c r="V163" s="38"/>
      <c r="W163" s="63" t="str">
        <f t="shared" si="34"/>
        <v/>
      </c>
      <c r="X163" s="38"/>
      <c r="Y163" s="63" t="str">
        <f t="shared" si="35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73</v>
      </c>
      <c r="J164" s="290" t="s">
        <v>60</v>
      </c>
      <c r="K164" s="294">
        <f>K159/$K$2/8*I164</f>
        <v>17661.290322580644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48200</v>
      </c>
      <c r="H165" s="285"/>
      <c r="I165" s="388" t="s">
        <v>67</v>
      </c>
      <c r="J165" s="389"/>
      <c r="K165" s="294">
        <f>K163+K164</f>
        <v>77661.290322580637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88" t="s">
        <v>68</v>
      </c>
      <c r="J166" s="389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28</v>
      </c>
      <c r="D167" s="270"/>
      <c r="E167" s="270"/>
      <c r="F167" s="302" t="s">
        <v>199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43200</v>
      </c>
      <c r="H167" s="270"/>
      <c r="I167" s="393" t="s">
        <v>61</v>
      </c>
      <c r="J167" s="395"/>
      <c r="K167" s="229">
        <f>K165-K166</f>
        <v>72661.290322580637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0" t="s">
        <v>38</v>
      </c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2"/>
      <c r="M172" s="24"/>
      <c r="N172" s="28"/>
      <c r="O172" s="385" t="s">
        <v>40</v>
      </c>
      <c r="P172" s="386"/>
      <c r="Q172" s="386"/>
      <c r="R172" s="387"/>
      <c r="S172" s="29"/>
      <c r="T172" s="385" t="s">
        <v>41</v>
      </c>
      <c r="U172" s="386"/>
      <c r="V172" s="386"/>
      <c r="W172" s="386"/>
      <c r="X172" s="386"/>
      <c r="Y172" s="387"/>
      <c r="Z172" s="30"/>
      <c r="AA172" s="24"/>
    </row>
    <row r="173" spans="1:27" s="25" customFormat="1" ht="18" customHeight="1" x14ac:dyDescent="0.2">
      <c r="A173" s="272"/>
      <c r="B173" s="270"/>
      <c r="C173" s="396" t="s">
        <v>209</v>
      </c>
      <c r="D173" s="396"/>
      <c r="E173" s="396"/>
      <c r="F173" s="396"/>
      <c r="G173" s="273" t="str">
        <f>$J$1</f>
        <v>January</v>
      </c>
      <c r="H173" s="399">
        <f>$K$1</f>
        <v>2024</v>
      </c>
      <c r="I173" s="399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142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/>
      <c r="Q175" s="36"/>
      <c r="R175" s="36" t="str">
        <f t="shared" ref="R175:R185" si="36">IF(Q175="","",R174-Q175)</f>
        <v/>
      </c>
      <c r="S175" s="27"/>
      <c r="T175" s="36" t="s">
        <v>69</v>
      </c>
      <c r="U175" s="63"/>
      <c r="V175" s="38"/>
      <c r="W175" s="63" t="str">
        <f>IF(U175="","",U175+V175)</f>
        <v/>
      </c>
      <c r="X175" s="38"/>
      <c r="Y175" s="63" t="str">
        <f>IF(W175="","",W175-X175)</f>
        <v/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3" t="s">
        <v>41</v>
      </c>
      <c r="G176" s="395"/>
      <c r="H176" s="270"/>
      <c r="I176" s="393" t="s">
        <v>42</v>
      </c>
      <c r="J176" s="394"/>
      <c r="K176" s="395"/>
      <c r="L176" s="284"/>
      <c r="N176" s="35"/>
      <c r="O176" s="36" t="s">
        <v>44</v>
      </c>
      <c r="P176" s="36"/>
      <c r="Q176" s="36"/>
      <c r="R176" s="36" t="str">
        <f t="shared" si="36"/>
        <v/>
      </c>
      <c r="S176" s="27"/>
      <c r="T176" s="36" t="s">
        <v>44</v>
      </c>
      <c r="U176" s="63"/>
      <c r="V176" s="38"/>
      <c r="W176" s="63" t="str">
        <f t="shared" ref="W176:W185" si="37">IF(U176="","",U176+V176)</f>
        <v/>
      </c>
      <c r="X176" s="38"/>
      <c r="Y176" s="63" t="str">
        <f t="shared" ref="Y176:Y185" si="38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6"/>
        <v/>
      </c>
      <c r="S177" s="27"/>
      <c r="T177" s="36" t="s">
        <v>45</v>
      </c>
      <c r="U177" s="63"/>
      <c r="V177" s="38"/>
      <c r="W177" s="63" t="str">
        <f t="shared" si="37"/>
        <v/>
      </c>
      <c r="X177" s="38"/>
      <c r="Y177" s="63" t="str">
        <f t="shared" si="38"/>
        <v/>
      </c>
      <c r="Z177" s="40"/>
    </row>
    <row r="178" spans="1:27" s="25" customFormat="1" ht="18" customHeight="1" x14ac:dyDescent="0.2">
      <c r="A178" s="272"/>
      <c r="B178" s="397" t="s">
        <v>40</v>
      </c>
      <c r="C178" s="398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6"/>
        <v/>
      </c>
      <c r="S178" s="27"/>
      <c r="T178" s="36" t="s">
        <v>46</v>
      </c>
      <c r="U178" s="63"/>
      <c r="V178" s="38"/>
      <c r="W178" s="63" t="str">
        <f t="shared" si="37"/>
        <v/>
      </c>
      <c r="X178" s="38"/>
      <c r="Y178" s="63" t="str">
        <f t="shared" si="38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15000</v>
      </c>
      <c r="H179" s="285"/>
      <c r="I179" s="289">
        <v>0</v>
      </c>
      <c r="J179" s="290" t="s">
        <v>60</v>
      </c>
      <c r="K179" s="294">
        <f>K174/$K$2/8*I179</f>
        <v>0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31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87000</v>
      </c>
      <c r="H180" s="285"/>
      <c r="I180" s="388" t="s">
        <v>67</v>
      </c>
      <c r="J180" s="389"/>
      <c r="K180" s="294">
        <f>K178+K179</f>
        <v>50000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88" t="s">
        <v>68</v>
      </c>
      <c r="J181" s="389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15</v>
      </c>
      <c r="D182" s="270"/>
      <c r="E182" s="270"/>
      <c r="F182" s="302" t="s">
        <v>199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87000</v>
      </c>
      <c r="H182" s="270"/>
      <c r="I182" s="393" t="s">
        <v>61</v>
      </c>
      <c r="J182" s="395"/>
      <c r="K182" s="229">
        <f>K180-K181</f>
        <v>50000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0" t="s">
        <v>38</v>
      </c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2"/>
      <c r="M187" s="24"/>
      <c r="N187" s="28"/>
      <c r="O187" s="385" t="s">
        <v>40</v>
      </c>
      <c r="P187" s="386"/>
      <c r="Q187" s="386"/>
      <c r="R187" s="387"/>
      <c r="S187" s="29"/>
      <c r="T187" s="385" t="s">
        <v>41</v>
      </c>
      <c r="U187" s="386"/>
      <c r="V187" s="386"/>
      <c r="W187" s="386"/>
      <c r="X187" s="386"/>
      <c r="Y187" s="387"/>
      <c r="Z187" s="30"/>
      <c r="AA187" s="24"/>
    </row>
    <row r="188" spans="1:27" s="25" customFormat="1" ht="18" customHeight="1" x14ac:dyDescent="0.2">
      <c r="A188" s="272"/>
      <c r="B188" s="270"/>
      <c r="C188" s="396" t="s">
        <v>209</v>
      </c>
      <c r="D188" s="396"/>
      <c r="E188" s="396"/>
      <c r="F188" s="396"/>
      <c r="G188" s="273" t="str">
        <f>$J$1</f>
        <v>January</v>
      </c>
      <c r="H188" s="399">
        <f>$K$1</f>
        <v>2024</v>
      </c>
      <c r="I188" s="399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72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/>
      <c r="Q190" s="36"/>
      <c r="R190" s="36" t="str">
        <f t="shared" ref="R190:R196" si="39">IF(Q190="","",R189-Q190)</f>
        <v/>
      </c>
      <c r="S190" s="27"/>
      <c r="T190" s="36" t="s">
        <v>69</v>
      </c>
      <c r="U190" s="63"/>
      <c r="V190" s="38"/>
      <c r="W190" s="63" t="str">
        <f>IF(U190="","",U190+V190)</f>
        <v/>
      </c>
      <c r="X190" s="38"/>
      <c r="Y190" s="63" t="str">
        <f>IF(W190="","",W190-X190)</f>
        <v/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3" t="s">
        <v>41</v>
      </c>
      <c r="G191" s="395"/>
      <c r="H191" s="270"/>
      <c r="I191" s="393" t="s">
        <v>42</v>
      </c>
      <c r="J191" s="394"/>
      <c r="K191" s="395"/>
      <c r="L191" s="284"/>
      <c r="N191" s="35"/>
      <c r="O191" s="36" t="s">
        <v>44</v>
      </c>
      <c r="P191" s="36"/>
      <c r="Q191" s="36"/>
      <c r="R191" s="36" t="str">
        <f t="shared" si="39"/>
        <v/>
      </c>
      <c r="S191" s="27"/>
      <c r="T191" s="36" t="s">
        <v>44</v>
      </c>
      <c r="U191" s="63" t="str">
        <f t="shared" ref="U191:U195" si="40">Y190</f>
        <v/>
      </c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39"/>
        <v/>
      </c>
      <c r="S192" s="27"/>
      <c r="T192" s="36" t="s">
        <v>45</v>
      </c>
      <c r="U192" s="63" t="str">
        <f t="shared" si="40"/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397" t="s">
        <v>40</v>
      </c>
      <c r="C193" s="398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85"/>
      <c r="I193" s="289">
        <f>IF(C197&gt;=C196,$K$2,C195+C197)+5</f>
        <v>36</v>
      </c>
      <c r="J193" s="290" t="s">
        <v>59</v>
      </c>
      <c r="K193" s="291">
        <f>K189/$K$2*I193</f>
        <v>40645.161290322576</v>
      </c>
      <c r="L193" s="292"/>
      <c r="N193" s="35"/>
      <c r="O193" s="36" t="s">
        <v>46</v>
      </c>
      <c r="P193" s="36"/>
      <c r="Q193" s="36"/>
      <c r="R193" s="36" t="str">
        <f t="shared" si="39"/>
        <v/>
      </c>
      <c r="S193" s="27"/>
      <c r="T193" s="36" t="s">
        <v>46</v>
      </c>
      <c r="U193" s="63" t="str">
        <f t="shared" si="40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78</v>
      </c>
      <c r="J194" s="290" t="s">
        <v>60</v>
      </c>
      <c r="K194" s="294">
        <f>K189/$K$2/8*I194</f>
        <v>11008.064516129032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 t="str">
        <f t="shared" si="40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85"/>
      <c r="I195" s="388" t="s">
        <v>67</v>
      </c>
      <c r="J195" s="389"/>
      <c r="K195" s="294">
        <f>K193+K194</f>
        <v>51653.225806451606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si="40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88" t="s">
        <v>68</v>
      </c>
      <c r="J196" s="389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15</v>
      </c>
      <c r="D197" s="270"/>
      <c r="E197" s="270"/>
      <c r="F197" s="302" t="s">
        <v>199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0"/>
      <c r="I197" s="393" t="s">
        <v>61</v>
      </c>
      <c r="J197" s="395"/>
      <c r="K197" s="229">
        <f>K195-K196</f>
        <v>46653.225806451606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 t="s">
        <v>223</v>
      </c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0" t="s">
        <v>38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2"/>
      <c r="M202" s="24"/>
      <c r="N202" s="28"/>
      <c r="O202" s="385" t="s">
        <v>40</v>
      </c>
      <c r="P202" s="386"/>
      <c r="Q202" s="386"/>
      <c r="R202" s="387"/>
      <c r="S202" s="29"/>
      <c r="T202" s="385" t="s">
        <v>41</v>
      </c>
      <c r="U202" s="386"/>
      <c r="V202" s="386"/>
      <c r="W202" s="386"/>
      <c r="X202" s="386"/>
      <c r="Y202" s="387"/>
      <c r="Z202" s="30"/>
    </row>
    <row r="203" spans="1:26" s="25" customFormat="1" ht="18" customHeight="1" x14ac:dyDescent="0.2">
      <c r="A203" s="272"/>
      <c r="B203" s="270"/>
      <c r="C203" s="396" t="s">
        <v>209</v>
      </c>
      <c r="D203" s="396"/>
      <c r="E203" s="396"/>
      <c r="F203" s="396"/>
      <c r="G203" s="273" t="str">
        <f>$J$1</f>
        <v>January</v>
      </c>
      <c r="H203" s="399">
        <f>$K$1</f>
        <v>2024</v>
      </c>
      <c r="I203" s="399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81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/>
      <c r="Q205" s="36"/>
      <c r="R205" s="36"/>
      <c r="S205" s="27"/>
      <c r="T205" s="36" t="s">
        <v>69</v>
      </c>
      <c r="U205" s="63"/>
      <c r="V205" s="38"/>
      <c r="W205" s="63" t="str">
        <f>IF(U205="","",U205+V205)</f>
        <v/>
      </c>
      <c r="X205" s="38"/>
      <c r="Y205" s="63" t="str">
        <f>IF(W205="","",W205-X205)</f>
        <v/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3" t="s">
        <v>41</v>
      </c>
      <c r="G206" s="395"/>
      <c r="H206" s="270"/>
      <c r="I206" s="393" t="s">
        <v>42</v>
      </c>
      <c r="J206" s="394"/>
      <c r="K206" s="395"/>
      <c r="L206" s="284"/>
      <c r="N206" s="35"/>
      <c r="O206" s="36" t="s">
        <v>44</v>
      </c>
      <c r="P206" s="36"/>
      <c r="Q206" s="36"/>
      <c r="R206" s="36">
        <v>0</v>
      </c>
      <c r="S206" s="27"/>
      <c r="T206" s="36" t="s">
        <v>44</v>
      </c>
      <c r="U206" s="63"/>
      <c r="V206" s="38"/>
      <c r="W206" s="63" t="str">
        <f t="shared" ref="W206:W215" si="43">IF(U206="","",U206+V206)</f>
        <v/>
      </c>
      <c r="X206" s="38"/>
      <c r="Y206" s="63" t="str">
        <f t="shared" ref="Y206:Y215" si="44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3"/>
        <v/>
      </c>
      <c r="X207" s="38"/>
      <c r="Y207" s="63" t="str">
        <f t="shared" si="44"/>
        <v/>
      </c>
      <c r="Z207" s="40"/>
    </row>
    <row r="208" spans="1:26" s="25" customFormat="1" ht="18" customHeight="1" x14ac:dyDescent="0.2">
      <c r="A208" s="272"/>
      <c r="B208" s="397" t="s">
        <v>40</v>
      </c>
      <c r="C208" s="398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3"/>
        <v/>
      </c>
      <c r="X208" s="38"/>
      <c r="Y208" s="63" t="str">
        <f t="shared" si="44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5000</v>
      </c>
      <c r="H209" s="285"/>
      <c r="I209" s="289">
        <v>35</v>
      </c>
      <c r="J209" s="290" t="s">
        <v>60</v>
      </c>
      <c r="K209" s="294">
        <f>K204/$K$2/8*I209</f>
        <v>3669.3548387096776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3"/>
        <v/>
      </c>
      <c r="X209" s="38"/>
      <c r="Y209" s="63" t="str">
        <f t="shared" si="44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16225</v>
      </c>
      <c r="H210" s="285"/>
      <c r="I210" s="388" t="s">
        <v>67</v>
      </c>
      <c r="J210" s="389"/>
      <c r="K210" s="294">
        <f>K208+K209</f>
        <v>29669.354838709678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3"/>
        <v/>
      </c>
      <c r="X210" s="38"/>
      <c r="Y210" s="63" t="str">
        <f t="shared" si="44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2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88" t="s">
        <v>68</v>
      </c>
      <c r="J211" s="389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3"/>
        <v/>
      </c>
      <c r="X211" s="38"/>
      <c r="Y211" s="63" t="str">
        <f t="shared" si="44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199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3" t="s">
        <v>61</v>
      </c>
      <c r="J212" s="395"/>
      <c r="K212" s="229">
        <f>K210-K211</f>
        <v>24669.354838709678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3"/>
        <v/>
      </c>
      <c r="X212" s="38"/>
      <c r="Y212" s="63" t="str">
        <f t="shared" si="44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3"/>
        <v/>
      </c>
      <c r="X213" s="38"/>
      <c r="Y213" s="63" t="str">
        <f t="shared" si="44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3"/>
        <v/>
      </c>
      <c r="X214" s="38"/>
      <c r="Y214" s="63" t="str">
        <f t="shared" si="44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3"/>
        <v/>
      </c>
      <c r="X215" s="38"/>
      <c r="Y215" s="63" t="str">
        <f t="shared" si="44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0" t="s">
        <v>38</v>
      </c>
      <c r="B217" s="391"/>
      <c r="C217" s="391"/>
      <c r="D217" s="391"/>
      <c r="E217" s="391"/>
      <c r="F217" s="391"/>
      <c r="G217" s="391"/>
      <c r="H217" s="391"/>
      <c r="I217" s="391"/>
      <c r="J217" s="391"/>
      <c r="K217" s="391"/>
      <c r="L217" s="392"/>
      <c r="M217" s="24"/>
      <c r="N217" s="28"/>
      <c r="O217" s="385" t="s">
        <v>40</v>
      </c>
      <c r="P217" s="386"/>
      <c r="Q217" s="386"/>
      <c r="R217" s="387"/>
      <c r="S217" s="29"/>
      <c r="T217" s="385" t="s">
        <v>41</v>
      </c>
      <c r="U217" s="386"/>
      <c r="V217" s="386"/>
      <c r="W217" s="386"/>
      <c r="X217" s="386"/>
      <c r="Y217" s="387"/>
      <c r="Z217" s="30"/>
    </row>
    <row r="218" spans="1:26" s="25" customFormat="1" ht="18" customHeight="1" x14ac:dyDescent="0.2">
      <c r="A218" s="272"/>
      <c r="B218" s="270"/>
      <c r="C218" s="396" t="s">
        <v>209</v>
      </c>
      <c r="D218" s="396"/>
      <c r="E218" s="396"/>
      <c r="F218" s="396"/>
      <c r="G218" s="273" t="str">
        <f>$J$1</f>
        <v>January</v>
      </c>
      <c r="H218" s="399">
        <f>$K$1</f>
        <v>2024</v>
      </c>
      <c r="I218" s="399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140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/>
      <c r="Q220" s="36"/>
      <c r="R220" s="36" t="str">
        <f t="shared" ref="R220:R226" si="45">IF(Q220="","",R219-Q220)</f>
        <v/>
      </c>
      <c r="S220" s="27"/>
      <c r="T220" s="36" t="s">
        <v>69</v>
      </c>
      <c r="U220" s="63"/>
      <c r="V220" s="38"/>
      <c r="W220" s="63" t="str">
        <f>IF(U220="","",U220+V220)</f>
        <v/>
      </c>
      <c r="X220" s="38"/>
      <c r="Y220" s="63" t="str">
        <f>IF(W220="","",W220-X220)</f>
        <v/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3" t="s">
        <v>41</v>
      </c>
      <c r="G221" s="395"/>
      <c r="H221" s="270"/>
      <c r="I221" s="393" t="s">
        <v>42</v>
      </c>
      <c r="J221" s="394"/>
      <c r="K221" s="395"/>
      <c r="L221" s="284"/>
      <c r="N221" s="35"/>
      <c r="O221" s="36" t="s">
        <v>44</v>
      </c>
      <c r="P221" s="36"/>
      <c r="Q221" s="36"/>
      <c r="R221" s="36" t="str">
        <f t="shared" si="45"/>
        <v/>
      </c>
      <c r="S221" s="27"/>
      <c r="T221" s="36" t="s">
        <v>44</v>
      </c>
      <c r="U221" s="63" t="str">
        <f>IF($J$1="April",Y220,Y220)</f>
        <v/>
      </c>
      <c r="V221" s="38"/>
      <c r="W221" s="63" t="str">
        <f t="shared" ref="W221:W230" si="46">IF(U221="","",U221+V221)</f>
        <v/>
      </c>
      <c r="X221" s="38"/>
      <c r="Y221" s="63" t="str">
        <f t="shared" ref="Y221:Y230" si="47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5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6"/>
        <v/>
      </c>
      <c r="X222" s="38"/>
      <c r="Y222" s="63" t="str">
        <f t="shared" si="47"/>
        <v/>
      </c>
      <c r="Z222" s="40"/>
    </row>
    <row r="223" spans="1:26" s="25" customFormat="1" ht="18" customHeight="1" x14ac:dyDescent="0.2">
      <c r="A223" s="272"/>
      <c r="B223" s="397" t="s">
        <v>40</v>
      </c>
      <c r="C223" s="398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7000</v>
      </c>
      <c r="H223" s="285"/>
      <c r="I223" s="333">
        <f>IF(C227&gt;=C226,$K$2,C225+C227)-2</f>
        <v>29</v>
      </c>
      <c r="J223" s="290" t="s">
        <v>59</v>
      </c>
      <c r="K223" s="291">
        <f>K219/$K$2*I223</f>
        <v>32741.935483870966</v>
      </c>
      <c r="L223" s="292"/>
      <c r="N223" s="35"/>
      <c r="O223" s="36" t="s">
        <v>46</v>
      </c>
      <c r="P223" s="36"/>
      <c r="Q223" s="36"/>
      <c r="R223" s="36" t="str">
        <f t="shared" si="45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6"/>
        <v/>
      </c>
      <c r="X223" s="38"/>
      <c r="Y223" s="63" t="str">
        <f t="shared" si="47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>
        <v>24</v>
      </c>
      <c r="J224" s="290" t="s">
        <v>60</v>
      </c>
      <c r="K224" s="294">
        <f>K219/$K$2/8*I224</f>
        <v>3387.0967741935483</v>
      </c>
      <c r="L224" s="295"/>
      <c r="N224" s="35"/>
      <c r="O224" s="36" t="s">
        <v>47</v>
      </c>
      <c r="P224" s="36"/>
      <c r="Q224" s="36"/>
      <c r="R224" s="36" t="str">
        <f t="shared" si="45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6"/>
        <v/>
      </c>
      <c r="X224" s="38"/>
      <c r="Y224" s="63" t="str">
        <f t="shared" si="47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26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88" t="s">
        <v>67</v>
      </c>
      <c r="J225" s="389"/>
      <c r="K225" s="294">
        <f>K223+K224</f>
        <v>36129.032258064515</v>
      </c>
      <c r="L225" s="295"/>
      <c r="N225" s="35"/>
      <c r="O225" s="36" t="s">
        <v>48</v>
      </c>
      <c r="P225" s="36"/>
      <c r="Q225" s="36"/>
      <c r="R225" s="36" t="str">
        <f t="shared" si="45"/>
        <v/>
      </c>
      <c r="S225" s="27"/>
      <c r="T225" s="36" t="s">
        <v>48</v>
      </c>
      <c r="U225" s="63" t="str">
        <f t="shared" ref="U225:U230" si="48">Y224</f>
        <v/>
      </c>
      <c r="V225" s="38"/>
      <c r="W225" s="63" t="str">
        <f t="shared" si="46"/>
        <v/>
      </c>
      <c r="X225" s="38"/>
      <c r="Y225" s="63" t="str">
        <f t="shared" si="47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5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88" t="s">
        <v>68</v>
      </c>
      <c r="J226" s="389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5"/>
        <v/>
      </c>
      <c r="S226" s="27"/>
      <c r="T226" s="36" t="s">
        <v>49</v>
      </c>
      <c r="U226" s="63" t="str">
        <f t="shared" si="48"/>
        <v/>
      </c>
      <c r="V226" s="38"/>
      <c r="W226" s="63" t="str">
        <f t="shared" si="46"/>
        <v/>
      </c>
      <c r="X226" s="38"/>
      <c r="Y226" s="63" t="str">
        <f t="shared" si="47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199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3" t="s">
        <v>61</v>
      </c>
      <c r="J227" s="395"/>
      <c r="K227" s="229">
        <f>K225-K226</f>
        <v>33129.032258064515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48"/>
        <v/>
      </c>
      <c r="V227" s="38"/>
      <c r="W227" s="63" t="str">
        <f t="shared" si="46"/>
        <v/>
      </c>
      <c r="X227" s="38"/>
      <c r="Y227" s="63" t="str">
        <f t="shared" si="47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48"/>
        <v/>
      </c>
      <c r="V228" s="38"/>
      <c r="W228" s="63" t="str">
        <f t="shared" si="46"/>
        <v/>
      </c>
      <c r="X228" s="38"/>
      <c r="Y228" s="63" t="str">
        <f t="shared" si="47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48"/>
        <v/>
      </c>
      <c r="V229" s="38"/>
      <c r="W229" s="63" t="str">
        <f t="shared" si="46"/>
        <v/>
      </c>
      <c r="X229" s="38"/>
      <c r="Y229" s="63" t="str">
        <f t="shared" si="47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48"/>
        <v/>
      </c>
      <c r="V230" s="38"/>
      <c r="W230" s="63" t="str">
        <f t="shared" si="46"/>
        <v/>
      </c>
      <c r="X230" s="38"/>
      <c r="Y230" s="63" t="str">
        <f t="shared" si="47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0" t="s">
        <v>38</v>
      </c>
      <c r="B232" s="391"/>
      <c r="C232" s="391"/>
      <c r="D232" s="391"/>
      <c r="E232" s="391"/>
      <c r="F232" s="391"/>
      <c r="G232" s="391"/>
      <c r="H232" s="391"/>
      <c r="I232" s="391"/>
      <c r="J232" s="391"/>
      <c r="K232" s="391"/>
      <c r="L232" s="392"/>
      <c r="M232" s="24"/>
      <c r="N232" s="28"/>
      <c r="O232" s="385" t="s">
        <v>40</v>
      </c>
      <c r="P232" s="386"/>
      <c r="Q232" s="386"/>
      <c r="R232" s="387"/>
      <c r="S232" s="29"/>
      <c r="T232" s="385" t="s">
        <v>41</v>
      </c>
      <c r="U232" s="386"/>
      <c r="V232" s="386"/>
      <c r="W232" s="386"/>
      <c r="X232" s="386"/>
      <c r="Y232" s="387"/>
      <c r="Z232" s="27"/>
    </row>
    <row r="233" spans="1:26" s="25" customFormat="1" ht="18" customHeight="1" x14ac:dyDescent="0.2">
      <c r="A233" s="272"/>
      <c r="B233" s="270"/>
      <c r="C233" s="396" t="s">
        <v>209</v>
      </c>
      <c r="D233" s="396"/>
      <c r="E233" s="396"/>
      <c r="F233" s="396"/>
      <c r="G233" s="273" t="str">
        <f>$J$1</f>
        <v>January</v>
      </c>
      <c r="H233" s="399">
        <f>$K$1</f>
        <v>2024</v>
      </c>
      <c r="I233" s="399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212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/>
      <c r="Q235" s="36"/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3" t="s">
        <v>41</v>
      </c>
      <c r="G236" s="395"/>
      <c r="H236" s="270"/>
      <c r="I236" s="393" t="s">
        <v>42</v>
      </c>
      <c r="J236" s="394"/>
      <c r="K236" s="395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49">IF(U236="","",U236+V236)</f>
        <v/>
      </c>
      <c r="X236" s="38"/>
      <c r="Y236" s="63" t="str">
        <f t="shared" ref="Y236:Y245" si="50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49"/>
        <v/>
      </c>
      <c r="X237" s="38"/>
      <c r="Y237" s="63" t="str">
        <f t="shared" si="50"/>
        <v/>
      </c>
      <c r="Z237" s="27"/>
    </row>
    <row r="238" spans="1:26" s="25" customFormat="1" ht="18" customHeight="1" x14ac:dyDescent="0.2">
      <c r="A238" s="272"/>
      <c r="B238" s="397" t="s">
        <v>40</v>
      </c>
      <c r="C238" s="398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31</v>
      </c>
      <c r="J238" s="290" t="s">
        <v>59</v>
      </c>
      <c r="K238" s="291">
        <f>K234/$K$2*I238</f>
        <v>32000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49"/>
        <v/>
      </c>
      <c r="X238" s="38"/>
      <c r="Y238" s="63" t="str">
        <f t="shared" si="50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65</v>
      </c>
      <c r="J239" s="290" t="s">
        <v>60</v>
      </c>
      <c r="K239" s="294">
        <f>K234/$K$2/8*I239</f>
        <v>8387.0967741935492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0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0"/>
      <c r="E240" s="270"/>
      <c r="F240" s="287" t="s">
        <v>63</v>
      </c>
      <c r="G240" s="28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285"/>
      <c r="I240" s="388" t="s">
        <v>67</v>
      </c>
      <c r="J240" s="389"/>
      <c r="K240" s="294">
        <f>K238+K239</f>
        <v>40387.096774193546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49"/>
        <v/>
      </c>
      <c r="X240" s="38"/>
      <c r="Y240" s="63" t="str">
        <f t="shared" si="50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88" t="s">
        <v>68</v>
      </c>
      <c r="J241" s="389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49"/>
        <v/>
      </c>
      <c r="X241" s="38"/>
      <c r="Y241" s="63" t="str">
        <f t="shared" si="50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199</v>
      </c>
      <c r="G242" s="288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270"/>
      <c r="I242" s="393" t="s">
        <v>61</v>
      </c>
      <c r="J242" s="395"/>
      <c r="K242" s="229">
        <f>K240-K241</f>
        <v>40387.096774193546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49"/>
        <v/>
      </c>
      <c r="X242" s="38"/>
      <c r="Y242" s="63" t="str">
        <f t="shared" si="50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49"/>
        <v/>
      </c>
      <c r="X243" s="38"/>
      <c r="Y243" s="63" t="str">
        <f t="shared" si="50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49"/>
        <v/>
      </c>
      <c r="X244" s="38"/>
      <c r="Y244" s="63" t="str">
        <f t="shared" si="50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49"/>
        <v/>
      </c>
      <c r="X245" s="38"/>
      <c r="Y245" s="63" t="str">
        <f t="shared" si="50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0" t="s">
        <v>38</v>
      </c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2"/>
      <c r="M247" s="24"/>
      <c r="N247" s="28"/>
      <c r="O247" s="385" t="s">
        <v>40</v>
      </c>
      <c r="P247" s="386"/>
      <c r="Q247" s="386"/>
      <c r="R247" s="387"/>
      <c r="S247" s="29"/>
      <c r="T247" s="385" t="s">
        <v>41</v>
      </c>
      <c r="U247" s="386"/>
      <c r="V247" s="386"/>
      <c r="W247" s="386"/>
      <c r="X247" s="386"/>
      <c r="Y247" s="387"/>
      <c r="Z247" s="27"/>
    </row>
    <row r="248" spans="1:26" s="25" customFormat="1" ht="18" customHeight="1" x14ac:dyDescent="0.2">
      <c r="A248" s="272"/>
      <c r="B248" s="270"/>
      <c r="C248" s="396" t="s">
        <v>209</v>
      </c>
      <c r="D248" s="396"/>
      <c r="E248" s="396"/>
      <c r="F248" s="396"/>
      <c r="G248" s="273" t="str">
        <f>$J$1</f>
        <v>January</v>
      </c>
      <c r="H248" s="399">
        <f>$K$1</f>
        <v>2024</v>
      </c>
      <c r="I248" s="399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197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3" t="s">
        <v>41</v>
      </c>
      <c r="G251" s="395"/>
      <c r="H251" s="270"/>
      <c r="I251" s="393" t="s">
        <v>42</v>
      </c>
      <c r="J251" s="394"/>
      <c r="K251" s="395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397" t="s">
        <v>40</v>
      </c>
      <c r="C253" s="398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121</v>
      </c>
      <c r="J254" s="290" t="s">
        <v>60</v>
      </c>
      <c r="K254" s="294">
        <f>K249/$K$2/8*I254</f>
        <v>21955.645161290322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1">Y253</f>
        <v>0</v>
      </c>
      <c r="V254" s="38"/>
      <c r="W254" s="63">
        <f t="shared" ref="W254" si="52">IF(U254="","",U254+V254)</f>
        <v>0</v>
      </c>
      <c r="X254" s="38"/>
      <c r="Y254" s="63">
        <f t="shared" ref="Y254" si="53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88" t="s">
        <v>67</v>
      </c>
      <c r="J255" s="389"/>
      <c r="K255" s="294">
        <f>K253+K254</f>
        <v>66955.645161290318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88" t="s">
        <v>68</v>
      </c>
      <c r="J256" s="389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199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3" t="s">
        <v>61</v>
      </c>
      <c r="J257" s="395"/>
      <c r="K257" s="229">
        <f>K255-K256</f>
        <v>66955.645161290318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4">IF(U257="","",U257+V257)</f>
        <v/>
      </c>
      <c r="X257" s="38"/>
      <c r="Y257" s="63" t="str">
        <f t="shared" ref="Y257:Y258" si="55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4"/>
        <v/>
      </c>
      <c r="X258" s="38"/>
      <c r="Y258" s="63" t="str">
        <f t="shared" si="55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6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0" t="s">
        <v>38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2"/>
      <c r="M262" s="24"/>
      <c r="N262" s="28"/>
      <c r="O262" s="385" t="s">
        <v>40</v>
      </c>
      <c r="P262" s="386"/>
      <c r="Q262" s="386"/>
      <c r="R262" s="387"/>
      <c r="S262" s="29"/>
      <c r="T262" s="385" t="s">
        <v>41</v>
      </c>
      <c r="U262" s="386"/>
      <c r="V262" s="386"/>
      <c r="W262" s="386"/>
      <c r="X262" s="386"/>
      <c r="Y262" s="387"/>
      <c r="Z262" s="30"/>
    </row>
    <row r="263" spans="1:26" s="25" customFormat="1" ht="18" customHeight="1" x14ac:dyDescent="0.2">
      <c r="A263" s="272"/>
      <c r="B263" s="270"/>
      <c r="C263" s="396" t="s">
        <v>209</v>
      </c>
      <c r="D263" s="396"/>
      <c r="E263" s="396"/>
      <c r="F263" s="396"/>
      <c r="G263" s="273" t="str">
        <f>$J$1</f>
        <v>January</v>
      </c>
      <c r="H263" s="399">
        <f>$K$1</f>
        <v>2024</v>
      </c>
      <c r="I263" s="399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196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/>
      <c r="Q265" s="36"/>
      <c r="R265" s="36" t="str">
        <f t="shared" ref="R265:R268" si="57">IF(Q265="","",R264-Q265)</f>
        <v/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3" t="s">
        <v>41</v>
      </c>
      <c r="G266" s="395"/>
      <c r="H266" s="270"/>
      <c r="I266" s="393" t="s">
        <v>42</v>
      </c>
      <c r="J266" s="394"/>
      <c r="K266" s="395"/>
      <c r="L266" s="284"/>
      <c r="N266" s="35"/>
      <c r="O266" s="36" t="s">
        <v>44</v>
      </c>
      <c r="P266" s="36"/>
      <c r="Q266" s="36"/>
      <c r="R266" s="36" t="str">
        <f t="shared" si="57"/>
        <v/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 t="str">
        <f t="shared" si="57"/>
        <v/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397" t="s">
        <v>40</v>
      </c>
      <c r="C268" s="398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31</v>
      </c>
      <c r="J268" s="290" t="s">
        <v>59</v>
      </c>
      <c r="K268" s="291">
        <f>K264/$K$2*I268</f>
        <v>35000</v>
      </c>
      <c r="L268" s="292"/>
      <c r="N268" s="35"/>
      <c r="O268" s="36" t="s">
        <v>46</v>
      </c>
      <c r="P268" s="36"/>
      <c r="Q268" s="36"/>
      <c r="R268" s="36" t="str">
        <f t="shared" si="57"/>
        <v/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66</v>
      </c>
      <c r="J269" s="290" t="s">
        <v>60</v>
      </c>
      <c r="K269" s="294">
        <f>K264/$K$2/8*I269</f>
        <v>9314.5161290322576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88" t="s">
        <v>67</v>
      </c>
      <c r="J270" s="389"/>
      <c r="K270" s="294">
        <f>K268+K269</f>
        <v>44314.516129032258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88" t="s">
        <v>68</v>
      </c>
      <c r="J271" s="389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199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3" t="s">
        <v>61</v>
      </c>
      <c r="J272" s="395"/>
      <c r="K272" s="229">
        <f>K270-K271</f>
        <v>44314.516129032258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0" t="s">
        <v>38</v>
      </c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2"/>
      <c r="M277" s="24"/>
      <c r="N277" s="28"/>
      <c r="O277" s="385" t="s">
        <v>40</v>
      </c>
      <c r="P277" s="386"/>
      <c r="Q277" s="386"/>
      <c r="R277" s="387"/>
      <c r="S277" s="29"/>
      <c r="T277" s="385" t="s">
        <v>41</v>
      </c>
      <c r="U277" s="386"/>
      <c r="V277" s="386"/>
      <c r="W277" s="386"/>
      <c r="X277" s="386"/>
      <c r="Y277" s="387"/>
      <c r="Z277" s="30"/>
      <c r="AA277" s="24"/>
    </row>
    <row r="278" spans="1:27" s="25" customFormat="1" ht="18" customHeight="1" x14ac:dyDescent="0.2">
      <c r="A278" s="272"/>
      <c r="B278" s="270"/>
      <c r="C278" s="396" t="s">
        <v>209</v>
      </c>
      <c r="D278" s="396"/>
      <c r="E278" s="396"/>
      <c r="F278" s="396"/>
      <c r="G278" s="273" t="str">
        <f>$J$1</f>
        <v>January</v>
      </c>
      <c r="H278" s="399">
        <f>$K$1</f>
        <v>2024</v>
      </c>
      <c r="I278" s="399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152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3"/>
      <c r="V280" s="38"/>
      <c r="W280" s="63" t="str">
        <f>IF(U280="","",U280+V280)</f>
        <v/>
      </c>
      <c r="X280" s="38"/>
      <c r="Y280" s="63" t="str">
        <f>IF(W280="","",W280-X280)</f>
        <v/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3" t="s">
        <v>41</v>
      </c>
      <c r="G281" s="395"/>
      <c r="H281" s="270"/>
      <c r="I281" s="393" t="s">
        <v>42</v>
      </c>
      <c r="J281" s="394"/>
      <c r="K281" s="395"/>
      <c r="L281" s="284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3"/>
      <c r="V281" s="38"/>
      <c r="W281" s="63" t="str">
        <f t="shared" ref="W281:W288" si="61">IF(U281="","",U281+V281)</f>
        <v/>
      </c>
      <c r="X281" s="38"/>
      <c r="Y281" s="63" t="str">
        <f t="shared" ref="Y281:Y288" si="62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3"/>
      <c r="V282" s="38"/>
      <c r="W282" s="63" t="str">
        <f t="shared" si="61"/>
        <v/>
      </c>
      <c r="X282" s="38"/>
      <c r="Y282" s="63" t="str">
        <f t="shared" si="62"/>
        <v/>
      </c>
      <c r="Z282" s="40"/>
    </row>
    <row r="283" spans="1:27" s="25" customFormat="1" ht="18" customHeight="1" x14ac:dyDescent="0.2">
      <c r="A283" s="272"/>
      <c r="B283" s="397" t="s">
        <v>40</v>
      </c>
      <c r="C283" s="398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61870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3"/>
      <c r="V283" s="38"/>
      <c r="W283" s="63" t="str">
        <f t="shared" si="61"/>
        <v/>
      </c>
      <c r="X283" s="38"/>
      <c r="Y283" s="63" t="str">
        <f t="shared" si="62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7">
        <v>16</v>
      </c>
      <c r="J284" s="290" t="s">
        <v>60</v>
      </c>
      <c r="K284" s="294">
        <f>K279/$K$2/8*I284</f>
        <v>3225.8064516129034</v>
      </c>
      <c r="L284" s="295"/>
      <c r="N284" s="35"/>
      <c r="O284" s="36" t="s">
        <v>47</v>
      </c>
      <c r="P284" s="36"/>
      <c r="Q284" s="36"/>
      <c r="R284" s="36">
        <v>0</v>
      </c>
      <c r="S284" s="27"/>
      <c r="T284" s="36" t="s">
        <v>47</v>
      </c>
      <c r="U284" s="63"/>
      <c r="V284" s="38"/>
      <c r="W284" s="63" t="str">
        <f t="shared" si="61"/>
        <v/>
      </c>
      <c r="X284" s="38"/>
      <c r="Y284" s="63" t="str">
        <f t="shared" si="62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61870</v>
      </c>
      <c r="H285" s="285"/>
      <c r="I285" s="388" t="s">
        <v>67</v>
      </c>
      <c r="J285" s="389"/>
      <c r="K285" s="294">
        <f>K283+K284</f>
        <v>53225.806451612902</v>
      </c>
      <c r="L285" s="295"/>
      <c r="N285" s="35"/>
      <c r="O285" s="36" t="s">
        <v>48</v>
      </c>
      <c r="P285" s="36"/>
      <c r="Q285" s="36"/>
      <c r="R285" s="36">
        <v>0</v>
      </c>
      <c r="S285" s="27"/>
      <c r="T285" s="36" t="s">
        <v>48</v>
      </c>
      <c r="U285" s="63"/>
      <c r="V285" s="38"/>
      <c r="W285" s="63" t="str">
        <f t="shared" si="61"/>
        <v/>
      </c>
      <c r="X285" s="38"/>
      <c r="Y285" s="63" t="str">
        <f t="shared" si="62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88" t="s">
        <v>68</v>
      </c>
      <c r="J286" s="389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v>0</v>
      </c>
      <c r="S286" s="27"/>
      <c r="T286" s="36" t="s">
        <v>49</v>
      </c>
      <c r="U286" s="63"/>
      <c r="V286" s="38"/>
      <c r="W286" s="63" t="str">
        <f t="shared" si="61"/>
        <v/>
      </c>
      <c r="X286" s="38"/>
      <c r="Y286" s="63" t="str">
        <f t="shared" si="62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199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56870</v>
      </c>
      <c r="H287" s="270"/>
      <c r="I287" s="393" t="s">
        <v>61</v>
      </c>
      <c r="J287" s="395"/>
      <c r="K287" s="229">
        <f>K285-K286</f>
        <v>48225.806451612902</v>
      </c>
      <c r="L287" s="297"/>
      <c r="N287" s="35"/>
      <c r="O287" s="36" t="s">
        <v>54</v>
      </c>
      <c r="P287" s="36"/>
      <c r="Q287" s="36"/>
      <c r="R287" s="36">
        <v>0</v>
      </c>
      <c r="S287" s="27"/>
      <c r="T287" s="36" t="s">
        <v>54</v>
      </c>
      <c r="U287" s="63"/>
      <c r="V287" s="38"/>
      <c r="W287" s="63" t="str">
        <f t="shared" si="61"/>
        <v/>
      </c>
      <c r="X287" s="38"/>
      <c r="Y287" s="63" t="str">
        <f t="shared" si="62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v>0</v>
      </c>
      <c r="S288" s="27"/>
      <c r="T288" s="36" t="s">
        <v>50</v>
      </c>
      <c r="U288" s="63"/>
      <c r="V288" s="38"/>
      <c r="W288" s="63" t="str">
        <f t="shared" si="61"/>
        <v/>
      </c>
      <c r="X288" s="38"/>
      <c r="Y288" s="63" t="str">
        <f t="shared" si="62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v>0</v>
      </c>
      <c r="S289" s="27"/>
      <c r="T289" s="36" t="s">
        <v>55</v>
      </c>
      <c r="U289" s="63"/>
      <c r="V289" s="38"/>
      <c r="W289" s="63" t="str">
        <f t="shared" ref="W289:W290" si="63">IF(U289="","",U289+V289)</f>
        <v/>
      </c>
      <c r="X289" s="38"/>
      <c r="Y289" s="63" t="str">
        <f t="shared" ref="Y289:Y290" si="64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v>0</v>
      </c>
      <c r="S290" s="27"/>
      <c r="T290" s="36" t="s">
        <v>56</v>
      </c>
      <c r="U290" s="63"/>
      <c r="V290" s="38"/>
      <c r="W290" s="63" t="str">
        <f t="shared" si="63"/>
        <v/>
      </c>
      <c r="X290" s="38"/>
      <c r="Y290" s="63" t="str">
        <f t="shared" si="64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0" t="s">
        <v>38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2"/>
      <c r="M292" s="24"/>
      <c r="N292" s="28"/>
      <c r="O292" s="385" t="s">
        <v>40</v>
      </c>
      <c r="P292" s="386"/>
      <c r="Q292" s="386"/>
      <c r="R292" s="387"/>
      <c r="S292" s="29"/>
      <c r="T292" s="385" t="s">
        <v>41</v>
      </c>
      <c r="U292" s="386"/>
      <c r="V292" s="386"/>
      <c r="W292" s="386"/>
      <c r="X292" s="386"/>
      <c r="Y292" s="387"/>
      <c r="Z292" s="30"/>
      <c r="AA292" s="24"/>
    </row>
    <row r="293" spans="1:27" s="25" customFormat="1" ht="18" customHeight="1" x14ac:dyDescent="0.2">
      <c r="A293" s="272"/>
      <c r="B293" s="270"/>
      <c r="C293" s="396" t="s">
        <v>209</v>
      </c>
      <c r="D293" s="396"/>
      <c r="E293" s="396"/>
      <c r="F293" s="396"/>
      <c r="G293" s="273" t="str">
        <f>$J$1</f>
        <v>January</v>
      </c>
      <c r="H293" s="399">
        <f>$K$1</f>
        <v>2024</v>
      </c>
      <c r="I293" s="399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164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/>
      <c r="Q295" s="36"/>
      <c r="R295" s="36">
        <f>R294-Q295</f>
        <v>15</v>
      </c>
      <c r="S295" s="27"/>
      <c r="T295" s="36" t="s">
        <v>69</v>
      </c>
      <c r="U295" s="63"/>
      <c r="V295" s="38"/>
      <c r="W295" s="38">
        <f>V295+U295</f>
        <v>0</v>
      </c>
      <c r="X295" s="38"/>
      <c r="Y295" s="63">
        <f>IF(W295="","",W295-X295)</f>
        <v>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3" t="s">
        <v>41</v>
      </c>
      <c r="G296" s="395"/>
      <c r="H296" s="270"/>
      <c r="I296" s="393" t="s">
        <v>42</v>
      </c>
      <c r="J296" s="394"/>
      <c r="K296" s="395"/>
      <c r="L296" s="284"/>
      <c r="N296" s="35"/>
      <c r="O296" s="36" t="s">
        <v>44</v>
      </c>
      <c r="P296" s="36"/>
      <c r="Q296" s="36"/>
      <c r="R296" s="36">
        <f t="shared" ref="R296:R304" si="65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6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5"/>
        <v>15</v>
      </c>
      <c r="S297" s="27"/>
      <c r="T297" s="36" t="s">
        <v>45</v>
      </c>
      <c r="U297" s="63"/>
      <c r="V297" s="38"/>
      <c r="W297" s="63" t="str">
        <f t="shared" ref="W297:W305" si="67">IF(U297="","",U297+V297)</f>
        <v/>
      </c>
      <c r="X297" s="38"/>
      <c r="Y297" s="63" t="str">
        <f t="shared" si="66"/>
        <v/>
      </c>
      <c r="Z297" s="40"/>
    </row>
    <row r="298" spans="1:27" s="25" customFormat="1" ht="18" customHeight="1" x14ac:dyDescent="0.2">
      <c r="A298" s="272"/>
      <c r="B298" s="397" t="s">
        <v>40</v>
      </c>
      <c r="C298" s="398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85"/>
      <c r="I298" s="289">
        <f>IF(C302&gt;=C301,$K$2,C300+C302)-6</f>
        <v>25</v>
      </c>
      <c r="J298" s="290" t="s">
        <v>59</v>
      </c>
      <c r="K298" s="291">
        <f>K294/$K$2*I298</f>
        <v>52419.354838709682</v>
      </c>
      <c r="L298" s="292"/>
      <c r="N298" s="35"/>
      <c r="O298" s="36" t="s">
        <v>46</v>
      </c>
      <c r="P298" s="36"/>
      <c r="Q298" s="36"/>
      <c r="R298" s="36">
        <f t="shared" si="65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6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5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85"/>
      <c r="I300" s="388" t="s">
        <v>67</v>
      </c>
      <c r="J300" s="389"/>
      <c r="K300" s="294">
        <f>K298+K299</f>
        <v>52419.354838709682</v>
      </c>
      <c r="L300" s="295"/>
      <c r="N300" s="35"/>
      <c r="O300" s="36" t="s">
        <v>48</v>
      </c>
      <c r="P300" s="36"/>
      <c r="Q300" s="36"/>
      <c r="R300" s="36">
        <f t="shared" si="65"/>
        <v>15</v>
      </c>
      <c r="S300" s="27"/>
      <c r="T300" s="36" t="s">
        <v>48</v>
      </c>
      <c r="U300" s="63"/>
      <c r="V300" s="38"/>
      <c r="W300" s="63" t="str">
        <f t="shared" si="67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85"/>
      <c r="I301" s="388" t="s">
        <v>68</v>
      </c>
      <c r="J301" s="389"/>
      <c r="K301" s="288">
        <f>G301</f>
        <v>5000</v>
      </c>
      <c r="L301" s="296"/>
      <c r="N301" s="35"/>
      <c r="O301" s="36" t="s">
        <v>49</v>
      </c>
      <c r="P301" s="36"/>
      <c r="Q301" s="36"/>
      <c r="R301" s="36">
        <f t="shared" si="65"/>
        <v>15</v>
      </c>
      <c r="S301" s="27"/>
      <c r="T301" s="36" t="s">
        <v>49</v>
      </c>
      <c r="U301" s="63" t="str">
        <f t="shared" ref="U301" si="68">Y300</f>
        <v/>
      </c>
      <c r="V301" s="38"/>
      <c r="W301" s="63" t="str">
        <f t="shared" si="67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199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7000</v>
      </c>
      <c r="H302" s="270"/>
      <c r="I302" s="393" t="s">
        <v>61</v>
      </c>
      <c r="J302" s="395"/>
      <c r="K302" s="229">
        <f>K300-K301</f>
        <v>47419.354838709682</v>
      </c>
      <c r="L302" s="297"/>
      <c r="N302" s="35"/>
      <c r="O302" s="36" t="s">
        <v>54</v>
      </c>
      <c r="P302" s="36"/>
      <c r="Q302" s="36"/>
      <c r="R302" s="36">
        <f t="shared" si="65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69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5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69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5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7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7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0" t="s">
        <v>38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2"/>
      <c r="M307" s="24"/>
      <c r="N307" s="28"/>
      <c r="O307" s="385" t="s">
        <v>40</v>
      </c>
      <c r="P307" s="386"/>
      <c r="Q307" s="386"/>
      <c r="R307" s="387"/>
      <c r="S307" s="29"/>
      <c r="T307" s="385" t="s">
        <v>41</v>
      </c>
      <c r="U307" s="386"/>
      <c r="V307" s="386"/>
      <c r="W307" s="386"/>
      <c r="X307" s="386"/>
      <c r="Y307" s="387"/>
      <c r="Z307" s="30"/>
      <c r="AA307" s="24"/>
    </row>
    <row r="308" spans="1:27" s="25" customFormat="1" ht="18" customHeight="1" x14ac:dyDescent="0.2">
      <c r="A308" s="272"/>
      <c r="B308" s="270"/>
      <c r="C308" s="396" t="s">
        <v>209</v>
      </c>
      <c r="D308" s="396"/>
      <c r="E308" s="396"/>
      <c r="F308" s="396"/>
      <c r="G308" s="273" t="str">
        <f>$J$1</f>
        <v>January</v>
      </c>
      <c r="H308" s="399">
        <f>$K$1</f>
        <v>2024</v>
      </c>
      <c r="I308" s="399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163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/>
      <c r="Q310" s="36"/>
      <c r="R310" s="36">
        <f>R309-Q310</f>
        <v>15</v>
      </c>
      <c r="S310" s="27"/>
      <c r="T310" s="36" t="s">
        <v>69</v>
      </c>
      <c r="U310" s="63"/>
      <c r="V310" s="38"/>
      <c r="W310" s="63" t="str">
        <f>IF(U310="","",U310+V310)</f>
        <v/>
      </c>
      <c r="X310" s="38"/>
      <c r="Y310" s="63" t="str">
        <f>IF(W310="","",W310-X310)</f>
        <v/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3" t="s">
        <v>41</v>
      </c>
      <c r="G311" s="395"/>
      <c r="H311" s="270"/>
      <c r="I311" s="393" t="s">
        <v>42</v>
      </c>
      <c r="J311" s="394"/>
      <c r="K311" s="395"/>
      <c r="L311" s="284"/>
      <c r="N311" s="35"/>
      <c r="O311" s="36" t="s">
        <v>44</v>
      </c>
      <c r="P311" s="36"/>
      <c r="Q311" s="36"/>
      <c r="R311" s="36">
        <f t="shared" ref="R311:R320" si="70">R310-Q311</f>
        <v>15</v>
      </c>
      <c r="S311" s="27"/>
      <c r="T311" s="36" t="s">
        <v>44</v>
      </c>
      <c r="U311" s="63"/>
      <c r="V311" s="38"/>
      <c r="W311" s="63" t="str">
        <f t="shared" ref="W311:W320" si="71">IF(U311="","",U311+V311)</f>
        <v/>
      </c>
      <c r="X311" s="38"/>
      <c r="Y311" s="63" t="str">
        <f t="shared" ref="Y311:Y320" si="72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0"/>
        <v>15</v>
      </c>
      <c r="S312" s="27"/>
      <c r="T312" s="36" t="s">
        <v>45</v>
      </c>
      <c r="U312" s="63"/>
      <c r="V312" s="38"/>
      <c r="W312" s="63" t="str">
        <f t="shared" si="71"/>
        <v/>
      </c>
      <c r="X312" s="38"/>
      <c r="Y312" s="63" t="str">
        <f t="shared" si="72"/>
        <v/>
      </c>
      <c r="Z312" s="40"/>
    </row>
    <row r="313" spans="1:27" s="25" customFormat="1" ht="18" customHeight="1" x14ac:dyDescent="0.2">
      <c r="A313" s="272"/>
      <c r="B313" s="397" t="s">
        <v>40</v>
      </c>
      <c r="C313" s="398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14760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0"/>
        <v>15</v>
      </c>
      <c r="S313" s="27"/>
      <c r="T313" s="36" t="s">
        <v>46</v>
      </c>
      <c r="U313" s="63"/>
      <c r="V313" s="38"/>
      <c r="W313" s="63" t="str">
        <f t="shared" si="71"/>
        <v/>
      </c>
      <c r="X313" s="38"/>
      <c r="Y313" s="63" t="str">
        <f t="shared" si="72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62</v>
      </c>
      <c r="J314" s="290" t="s">
        <v>60</v>
      </c>
      <c r="K314" s="294">
        <f>K309/$K$2/8*I314</f>
        <v>8750</v>
      </c>
      <c r="L314" s="295"/>
      <c r="N314" s="35"/>
      <c r="O314" s="36" t="s">
        <v>47</v>
      </c>
      <c r="P314" s="36"/>
      <c r="Q314" s="36"/>
      <c r="R314" s="36">
        <f t="shared" si="70"/>
        <v>15</v>
      </c>
      <c r="S314" s="27"/>
      <c r="T314" s="36" t="s">
        <v>47</v>
      </c>
      <c r="U314" s="63"/>
      <c r="V314" s="38"/>
      <c r="W314" s="63" t="str">
        <f t="shared" si="71"/>
        <v/>
      </c>
      <c r="X314" s="38"/>
      <c r="Y314" s="63" t="str">
        <f t="shared" si="72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14760</v>
      </c>
      <c r="H315" s="285"/>
      <c r="I315" s="388" t="s">
        <v>67</v>
      </c>
      <c r="J315" s="389"/>
      <c r="K315" s="294">
        <f>K313+K314</f>
        <v>43750</v>
      </c>
      <c r="L315" s="295"/>
      <c r="N315" s="35"/>
      <c r="O315" s="36" t="s">
        <v>48</v>
      </c>
      <c r="P315" s="36"/>
      <c r="Q315" s="36"/>
      <c r="R315" s="36">
        <f t="shared" si="70"/>
        <v>15</v>
      </c>
      <c r="S315" s="27"/>
      <c r="T315" s="36" t="s">
        <v>48</v>
      </c>
      <c r="U315" s="63"/>
      <c r="V315" s="38"/>
      <c r="W315" s="63" t="str">
        <f t="shared" si="71"/>
        <v/>
      </c>
      <c r="X315" s="38"/>
      <c r="Y315" s="63" t="str">
        <f t="shared" si="72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88" t="s">
        <v>68</v>
      </c>
      <c r="J316" s="389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0"/>
        <v>15</v>
      </c>
      <c r="S316" s="27"/>
      <c r="T316" s="36" t="s">
        <v>49</v>
      </c>
      <c r="U316" s="63"/>
      <c r="V316" s="38"/>
      <c r="W316" s="63" t="str">
        <f t="shared" si="71"/>
        <v/>
      </c>
      <c r="X316" s="38"/>
      <c r="Y316" s="63" t="str">
        <f t="shared" si="72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15</v>
      </c>
      <c r="D317" s="270"/>
      <c r="E317" s="270"/>
      <c r="F317" s="302" t="s">
        <v>199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12760</v>
      </c>
      <c r="H317" s="270"/>
      <c r="I317" s="393" t="s">
        <v>61</v>
      </c>
      <c r="J317" s="395"/>
      <c r="K317" s="229">
        <f>K315-K316</f>
        <v>41750</v>
      </c>
      <c r="L317" s="297"/>
      <c r="N317" s="35"/>
      <c r="O317" s="36" t="s">
        <v>54</v>
      </c>
      <c r="P317" s="36"/>
      <c r="Q317" s="36"/>
      <c r="R317" s="36">
        <f t="shared" si="70"/>
        <v>15</v>
      </c>
      <c r="S317" s="27"/>
      <c r="T317" s="36" t="s">
        <v>54</v>
      </c>
      <c r="U317" s="63"/>
      <c r="V317" s="38"/>
      <c r="W317" s="63" t="str">
        <f t="shared" si="71"/>
        <v/>
      </c>
      <c r="X317" s="38"/>
      <c r="Y317" s="63" t="str">
        <f t="shared" si="72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0"/>
        <v>15</v>
      </c>
      <c r="S318" s="27"/>
      <c r="T318" s="36" t="s">
        <v>50</v>
      </c>
      <c r="U318" s="63"/>
      <c r="V318" s="38"/>
      <c r="W318" s="63" t="str">
        <f t="shared" si="71"/>
        <v/>
      </c>
      <c r="X318" s="38"/>
      <c r="Y318" s="63" t="str">
        <f t="shared" si="72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0"/>
        <v>15</v>
      </c>
      <c r="S319" s="27"/>
      <c r="T319" s="36" t="s">
        <v>55</v>
      </c>
      <c r="U319" s="63"/>
      <c r="V319" s="38"/>
      <c r="W319" s="63" t="str">
        <f t="shared" si="71"/>
        <v/>
      </c>
      <c r="X319" s="38"/>
      <c r="Y319" s="63" t="str">
        <f t="shared" si="72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0"/>
        <v>15</v>
      </c>
      <c r="S320" s="27"/>
      <c r="T320" s="36" t="s">
        <v>56</v>
      </c>
      <c r="U320" s="63"/>
      <c r="V320" s="38"/>
      <c r="W320" s="63" t="str">
        <f t="shared" si="71"/>
        <v/>
      </c>
      <c r="X320" s="38"/>
      <c r="Y320" s="63" t="str">
        <f t="shared" si="72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0" t="s">
        <v>38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2"/>
      <c r="M322" s="24"/>
      <c r="N322" s="28"/>
      <c r="O322" s="385" t="s">
        <v>40</v>
      </c>
      <c r="P322" s="386"/>
      <c r="Q322" s="386"/>
      <c r="R322" s="387"/>
      <c r="S322" s="29"/>
      <c r="T322" s="385" t="s">
        <v>41</v>
      </c>
      <c r="U322" s="386"/>
      <c r="V322" s="386"/>
      <c r="W322" s="386"/>
      <c r="X322" s="386"/>
      <c r="Y322" s="387"/>
      <c r="Z322" s="30"/>
      <c r="AA322" s="24"/>
    </row>
    <row r="323" spans="1:27" s="25" customFormat="1" ht="18" customHeight="1" x14ac:dyDescent="0.2">
      <c r="A323" s="272"/>
      <c r="B323" s="270"/>
      <c r="C323" s="396" t="s">
        <v>209</v>
      </c>
      <c r="D323" s="396"/>
      <c r="E323" s="396"/>
      <c r="F323" s="396"/>
      <c r="G323" s="273" t="str">
        <f>$J$1</f>
        <v>January</v>
      </c>
      <c r="H323" s="399">
        <f>$K$1</f>
        <v>2024</v>
      </c>
      <c r="I323" s="399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131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/>
      <c r="Q325" s="36"/>
      <c r="R325" s="36" t="str">
        <f t="shared" ref="R325:R335" si="73">IF(Q325="","",R324-Q325)</f>
        <v/>
      </c>
      <c r="S325" s="27"/>
      <c r="T325" s="36" t="s">
        <v>69</v>
      </c>
      <c r="U325" s="63"/>
      <c r="V325" s="38"/>
      <c r="W325" s="63" t="str">
        <f>IF(U325="","",U325+V325)</f>
        <v/>
      </c>
      <c r="X325" s="38"/>
      <c r="Y325" s="63" t="str">
        <f>IF(W325="","",W325-X325)</f>
        <v/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3" t="s">
        <v>41</v>
      </c>
      <c r="G326" s="395"/>
      <c r="H326" s="270"/>
      <c r="I326" s="393" t="s">
        <v>42</v>
      </c>
      <c r="J326" s="394"/>
      <c r="K326" s="395"/>
      <c r="L326" s="284"/>
      <c r="N326" s="35"/>
      <c r="O326" s="36" t="s">
        <v>44</v>
      </c>
      <c r="P326" s="36"/>
      <c r="Q326" s="36"/>
      <c r="R326" s="36" t="str">
        <f t="shared" si="73"/>
        <v/>
      </c>
      <c r="S326" s="27"/>
      <c r="T326" s="36" t="s">
        <v>44</v>
      </c>
      <c r="U326" s="63" t="str">
        <f>IF($J$1="February","",Y325)</f>
        <v/>
      </c>
      <c r="V326" s="38"/>
      <c r="W326" s="63" t="str">
        <f t="shared" ref="W326:W335" si="74">IF(U326="","",U326+V326)</f>
        <v/>
      </c>
      <c r="X326" s="38"/>
      <c r="Y326" s="63" t="str">
        <f t="shared" ref="Y326:Y335" si="75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3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4"/>
        <v/>
      </c>
      <c r="X327" s="38"/>
      <c r="Y327" s="63" t="str">
        <f t="shared" si="75"/>
        <v/>
      </c>
      <c r="Z327" s="40"/>
    </row>
    <row r="328" spans="1:27" s="25" customFormat="1" ht="18" customHeight="1" x14ac:dyDescent="0.2">
      <c r="A328" s="272"/>
      <c r="B328" s="397" t="s">
        <v>40</v>
      </c>
      <c r="C328" s="398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18000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3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4"/>
        <v/>
      </c>
      <c r="X328" s="38"/>
      <c r="Y328" s="63" t="str">
        <f t="shared" si="75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42</v>
      </c>
      <c r="J329" s="290" t="s">
        <v>60</v>
      </c>
      <c r="K329" s="294">
        <f>K324/$K$2/8*I329</f>
        <v>4572.5806451612907</v>
      </c>
      <c r="L329" s="295"/>
      <c r="N329" s="35"/>
      <c r="O329" s="36" t="s">
        <v>47</v>
      </c>
      <c r="P329" s="36"/>
      <c r="Q329" s="36"/>
      <c r="R329" s="36" t="str">
        <f t="shared" si="73"/>
        <v/>
      </c>
      <c r="S329" s="27"/>
      <c r="T329" s="36" t="s">
        <v>47</v>
      </c>
      <c r="U329" s="63" t="str">
        <f t="shared" ref="U329" si="76">Y328</f>
        <v/>
      </c>
      <c r="V329" s="38"/>
      <c r="W329" s="63" t="str">
        <f t="shared" si="74"/>
        <v/>
      </c>
      <c r="X329" s="38"/>
      <c r="Y329" s="63" t="str">
        <f t="shared" si="75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18000</v>
      </c>
      <c r="H330" s="285"/>
      <c r="I330" s="388" t="s">
        <v>67</v>
      </c>
      <c r="J330" s="389"/>
      <c r="K330" s="294">
        <f>K328+K329</f>
        <v>31572.580645161292</v>
      </c>
      <c r="L330" s="295"/>
      <c r="N330" s="35"/>
      <c r="O330" s="36" t="s">
        <v>48</v>
      </c>
      <c r="P330" s="36"/>
      <c r="Q330" s="36"/>
      <c r="R330" s="36" t="str">
        <f t="shared" si="73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88" t="s">
        <v>68</v>
      </c>
      <c r="J331" s="389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3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270"/>
      <c r="E332" s="270"/>
      <c r="F332" s="302" t="s">
        <v>199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15000</v>
      </c>
      <c r="H332" s="270"/>
      <c r="I332" s="393" t="s">
        <v>61</v>
      </c>
      <c r="J332" s="395"/>
      <c r="K332" s="229">
        <f>K330-K331</f>
        <v>28572.580645161292</v>
      </c>
      <c r="L332" s="297"/>
      <c r="N332" s="35"/>
      <c r="O332" s="36" t="s">
        <v>54</v>
      </c>
      <c r="P332" s="36"/>
      <c r="Q332" s="36"/>
      <c r="R332" s="36" t="str">
        <f t="shared" si="73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3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3"/>
        <v/>
      </c>
      <c r="S334" s="27"/>
      <c r="T334" s="36" t="s">
        <v>55</v>
      </c>
      <c r="U334" s="63"/>
      <c r="V334" s="38"/>
      <c r="W334" s="63" t="str">
        <f t="shared" si="74"/>
        <v/>
      </c>
      <c r="X334" s="38"/>
      <c r="Y334" s="63" t="str">
        <f t="shared" si="75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3"/>
        <v/>
      </c>
      <c r="S335" s="27"/>
      <c r="T335" s="36" t="s">
        <v>56</v>
      </c>
      <c r="U335" s="63"/>
      <c r="V335" s="38"/>
      <c r="W335" s="63" t="str">
        <f t="shared" si="74"/>
        <v/>
      </c>
      <c r="X335" s="38"/>
      <c r="Y335" s="63" t="str">
        <f t="shared" si="75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 s="25" customFormat="1" ht="18" customHeight="1" thickBot="1" x14ac:dyDescent="0.25">
      <c r="A337" s="390" t="s">
        <v>38</v>
      </c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2"/>
      <c r="M337" s="24"/>
      <c r="N337" s="28"/>
      <c r="O337" s="385" t="s">
        <v>40</v>
      </c>
      <c r="P337" s="386"/>
      <c r="Q337" s="386"/>
      <c r="R337" s="387"/>
      <c r="S337" s="29"/>
      <c r="T337" s="385" t="s">
        <v>41</v>
      </c>
      <c r="U337" s="386"/>
      <c r="V337" s="386"/>
      <c r="W337" s="386"/>
      <c r="X337" s="386"/>
      <c r="Y337" s="387"/>
      <c r="Z337" s="30"/>
    </row>
    <row r="338" spans="1:26" s="25" customFormat="1" ht="18" customHeight="1" x14ac:dyDescent="0.2">
      <c r="A338" s="272"/>
      <c r="B338" s="270"/>
      <c r="C338" s="396" t="s">
        <v>209</v>
      </c>
      <c r="D338" s="396"/>
      <c r="E338" s="396"/>
      <c r="F338" s="396"/>
      <c r="G338" s="273" t="str">
        <f>$J$1</f>
        <v>January</v>
      </c>
      <c r="H338" s="399">
        <f>$K$1</f>
        <v>2024</v>
      </c>
      <c r="I338" s="399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</f>
        <v>18000</v>
      </c>
      <c r="Z339" s="34"/>
    </row>
    <row r="340" spans="1:26" s="25" customFormat="1" ht="18" customHeight="1" x14ac:dyDescent="0.2">
      <c r="A340" s="272"/>
      <c r="B340" s="270" t="s">
        <v>0</v>
      </c>
      <c r="C340" s="269" t="s">
        <v>156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/>
      <c r="Q340" s="36"/>
      <c r="R340" s="36" t="str">
        <f t="shared" ref="R340:R350" si="79">IF(Q340="","",R339-Q340)</f>
        <v/>
      </c>
      <c r="S340" s="27"/>
      <c r="T340" s="36" t="s">
        <v>69</v>
      </c>
      <c r="U340" s="63" t="str">
        <f>IF($J$1="January","",Y339)</f>
        <v/>
      </c>
      <c r="V340" s="38"/>
      <c r="W340" s="63" t="str">
        <f>IF(U340="","",U340+V340)</f>
        <v/>
      </c>
      <c r="X340" s="38"/>
      <c r="Y340" s="63" t="str">
        <f>IF(W340="","",W340-X340)</f>
        <v/>
      </c>
      <c r="Z340" s="40"/>
    </row>
    <row r="341" spans="1:26" s="25" customFormat="1" ht="18" customHeight="1" x14ac:dyDescent="0.2">
      <c r="A341" s="272"/>
      <c r="B341" s="282" t="s">
        <v>39</v>
      </c>
      <c r="C341" s="283"/>
      <c r="D341" s="270"/>
      <c r="E341" s="270"/>
      <c r="F341" s="393" t="s">
        <v>41</v>
      </c>
      <c r="G341" s="395"/>
      <c r="H341" s="270"/>
      <c r="I341" s="393" t="s">
        <v>42</v>
      </c>
      <c r="J341" s="394"/>
      <c r="K341" s="395"/>
      <c r="L341" s="284"/>
      <c r="N341" s="35"/>
      <c r="O341" s="36" t="s">
        <v>44</v>
      </c>
      <c r="P341" s="36"/>
      <c r="Q341" s="36"/>
      <c r="R341" s="36" t="str">
        <f t="shared" si="79"/>
        <v/>
      </c>
      <c r="S341" s="27"/>
      <c r="T341" s="36" t="s">
        <v>44</v>
      </c>
      <c r="U341" s="63" t="str">
        <f>IF($J$1="February","",Y340)</f>
        <v/>
      </c>
      <c r="V341" s="38"/>
      <c r="W341" s="63" t="str">
        <f t="shared" ref="W341:W344" si="80">IF(U341="","",U341+V341)</f>
        <v/>
      </c>
      <c r="X341" s="38"/>
      <c r="Y341" s="63" t="str">
        <f t="shared" ref="Y341:Y344" si="81">IF(W341="","",W341-X341)</f>
        <v/>
      </c>
      <c r="Z341" s="40"/>
    </row>
    <row r="342" spans="1:26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79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0"/>
        <v/>
      </c>
      <c r="X342" s="38"/>
      <c r="Y342" s="63" t="str">
        <f t="shared" si="81"/>
        <v/>
      </c>
      <c r="Z342" s="40"/>
    </row>
    <row r="343" spans="1:26" s="25" customFormat="1" ht="18" customHeight="1" x14ac:dyDescent="0.2">
      <c r="A343" s="272"/>
      <c r="B343" s="397" t="s">
        <v>40</v>
      </c>
      <c r="C343" s="398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79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0"/>
        <v/>
      </c>
      <c r="X343" s="38"/>
      <c r="Y343" s="63" t="str">
        <f t="shared" si="81"/>
        <v/>
      </c>
      <c r="Z343" s="40"/>
    </row>
    <row r="344" spans="1:26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20000</v>
      </c>
      <c r="H344" s="285"/>
      <c r="I344" s="289">
        <v>33</v>
      </c>
      <c r="J344" s="290" t="s">
        <v>60</v>
      </c>
      <c r="K344" s="294">
        <f>K339/$K$2/8*I344</f>
        <v>4657.2580645161288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0"/>
        <v/>
      </c>
      <c r="X344" s="38"/>
      <c r="Y344" s="63" t="str">
        <f t="shared" si="81"/>
        <v/>
      </c>
      <c r="Z344" s="40"/>
    </row>
    <row r="345" spans="1:26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20000</v>
      </c>
      <c r="H345" s="285"/>
      <c r="I345" s="388" t="s">
        <v>67</v>
      </c>
      <c r="J345" s="389"/>
      <c r="K345" s="294">
        <f>K343+K344</f>
        <v>39657.258064516129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2">IF(U345="","",U345+V345)</f>
        <v/>
      </c>
      <c r="X345" s="38"/>
      <c r="Y345" s="63" t="str">
        <f t="shared" ref="Y345:Y350" si="83">IF(W345="","",W345-X345)</f>
        <v/>
      </c>
      <c r="Z345" s="40"/>
    </row>
    <row r="346" spans="1:26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6" s="285"/>
      <c r="I346" s="388" t="s">
        <v>68</v>
      </c>
      <c r="J346" s="389"/>
      <c r="K346" s="288">
        <f>G346</f>
        <v>2000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2"/>
        <v/>
      </c>
      <c r="X346" s="38"/>
      <c r="Y346" s="63" t="str">
        <f t="shared" si="83"/>
        <v/>
      </c>
      <c r="Z346" s="40"/>
    </row>
    <row r="347" spans="1:26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14</v>
      </c>
      <c r="D347" s="270"/>
      <c r="E347" s="270"/>
      <c r="F347" s="302" t="s">
        <v>199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18000</v>
      </c>
      <c r="H347" s="270"/>
      <c r="I347" s="393" t="s">
        <v>61</v>
      </c>
      <c r="J347" s="395"/>
      <c r="K347" s="229">
        <f>K345-K346</f>
        <v>37657.258064516129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2"/>
        <v/>
      </c>
      <c r="X347" s="38"/>
      <c r="Y347" s="63" t="str">
        <f t="shared" si="83"/>
        <v/>
      </c>
      <c r="Z347" s="40"/>
    </row>
    <row r="348" spans="1:26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2"/>
        <v/>
      </c>
      <c r="X348" s="38"/>
      <c r="Y348" s="63" t="str">
        <f t="shared" si="83"/>
        <v/>
      </c>
      <c r="Z348" s="40"/>
    </row>
    <row r="349" spans="1:26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2"/>
        <v/>
      </c>
      <c r="X349" s="38"/>
      <c r="Y349" s="63" t="str">
        <f t="shared" si="83"/>
        <v/>
      </c>
      <c r="Z349" s="40"/>
    </row>
    <row r="350" spans="1:26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6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 s="25" customFormat="1" ht="18" customHeight="1" thickBot="1" x14ac:dyDescent="0.25">
      <c r="A352" s="390" t="s">
        <v>38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2"/>
      <c r="M352" s="24"/>
      <c r="N352" s="28"/>
      <c r="O352" s="385" t="s">
        <v>40</v>
      </c>
      <c r="P352" s="386"/>
      <c r="Q352" s="386"/>
      <c r="R352" s="387"/>
      <c r="S352" s="29"/>
      <c r="T352" s="385" t="s">
        <v>41</v>
      </c>
      <c r="U352" s="386"/>
      <c r="V352" s="386"/>
      <c r="W352" s="386"/>
      <c r="X352" s="386"/>
      <c r="Y352" s="387"/>
      <c r="Z352" s="30"/>
    </row>
    <row r="353" spans="1:26" s="25" customFormat="1" ht="18" customHeight="1" x14ac:dyDescent="0.2">
      <c r="A353" s="272"/>
      <c r="B353" s="270"/>
      <c r="C353" s="396" t="s">
        <v>209</v>
      </c>
      <c r="D353" s="396"/>
      <c r="E353" s="396"/>
      <c r="F353" s="396"/>
      <c r="G353" s="273" t="str">
        <f>$J$1</f>
        <v>January</v>
      </c>
      <c r="H353" s="399">
        <f>$K$1</f>
        <v>2024</v>
      </c>
      <c r="I353" s="399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101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/>
      <c r="Q355" s="36"/>
      <c r="R355" s="36" t="str">
        <f t="shared" ref="R355:R364" si="84">IF(Q355="","",R354-Q355)</f>
        <v/>
      </c>
      <c r="S355" s="27"/>
      <c r="T355" s="36" t="s">
        <v>69</v>
      </c>
      <c r="U355" s="63" t="str">
        <f>IF($J$1="January","",Y354)</f>
        <v/>
      </c>
      <c r="V355" s="38"/>
      <c r="W355" s="63" t="str">
        <f>IF(U355="","",U355+V355)</f>
        <v/>
      </c>
      <c r="X355" s="38"/>
      <c r="Y355" s="63" t="str">
        <f>IF(W355="","",W355-X355)</f>
        <v/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3" t="s">
        <v>41</v>
      </c>
      <c r="G356" s="395"/>
      <c r="H356" s="270"/>
      <c r="I356" s="393" t="s">
        <v>42</v>
      </c>
      <c r="J356" s="394"/>
      <c r="K356" s="395"/>
      <c r="L356" s="284"/>
      <c r="N356" s="35"/>
      <c r="O356" s="36" t="s">
        <v>44</v>
      </c>
      <c r="P356" s="36"/>
      <c r="Q356" s="36"/>
      <c r="R356" s="36" t="str">
        <f t="shared" si="84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5">IF(U356="","",U356+V356)</f>
        <v/>
      </c>
      <c r="X356" s="38"/>
      <c r="Y356" s="63" t="str">
        <f t="shared" ref="Y356:Y359" si="86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4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5"/>
        <v/>
      </c>
      <c r="X357" s="38"/>
      <c r="Y357" s="63" t="str">
        <f t="shared" si="86"/>
        <v/>
      </c>
      <c r="Z357" s="40"/>
    </row>
    <row r="358" spans="1:26" s="25" customFormat="1" ht="18" customHeight="1" x14ac:dyDescent="0.2">
      <c r="A358" s="272"/>
      <c r="B358" s="397" t="s">
        <v>40</v>
      </c>
      <c r="C358" s="398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4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5"/>
        <v/>
      </c>
      <c r="X358" s="38"/>
      <c r="Y358" s="63" t="str">
        <f t="shared" si="86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15</v>
      </c>
      <c r="J359" s="290" t="s">
        <v>60</v>
      </c>
      <c r="K359" s="294">
        <f>K354/$K$2/8*I359</f>
        <v>1633.0645161290322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88" t="s">
        <v>67</v>
      </c>
      <c r="J360" s="389"/>
      <c r="K360" s="294">
        <f>K358+K359</f>
        <v>28633.06451612903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1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88" t="s">
        <v>68</v>
      </c>
      <c r="J361" s="389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14</v>
      </c>
      <c r="D362" s="270"/>
      <c r="E362" s="270"/>
      <c r="F362" s="302" t="s">
        <v>199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3" t="s">
        <v>61</v>
      </c>
      <c r="J362" s="395"/>
      <c r="K362" s="229">
        <f>K360-K361</f>
        <v>28633.06451612903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0" t="s">
        <v>38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2"/>
      <c r="M367" s="24"/>
      <c r="N367" s="28"/>
      <c r="O367" s="385" t="s">
        <v>40</v>
      </c>
      <c r="P367" s="386"/>
      <c r="Q367" s="386"/>
      <c r="R367" s="387"/>
      <c r="S367" s="29"/>
      <c r="T367" s="385" t="s">
        <v>41</v>
      </c>
      <c r="U367" s="386"/>
      <c r="V367" s="386"/>
      <c r="W367" s="386"/>
      <c r="X367" s="386"/>
      <c r="Y367" s="387"/>
      <c r="Z367" s="30"/>
    </row>
    <row r="368" spans="1:26" s="25" customFormat="1" ht="18" customHeight="1" x14ac:dyDescent="0.2">
      <c r="A368" s="272"/>
      <c r="B368" s="270"/>
      <c r="C368" s="396" t="s">
        <v>209</v>
      </c>
      <c r="D368" s="396"/>
      <c r="E368" s="396"/>
      <c r="F368" s="396"/>
      <c r="G368" s="273" t="str">
        <f>$J$1</f>
        <v>January</v>
      </c>
      <c r="H368" s="399">
        <f>$K$1</f>
        <v>2024</v>
      </c>
      <c r="I368" s="399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230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 t="str">
        <f>IF($J$1="January","",Y369)</f>
        <v/>
      </c>
      <c r="V370" s="38"/>
      <c r="W370" s="63" t="str">
        <f>IF(U370="","",U370+V370)</f>
        <v/>
      </c>
      <c r="X370" s="38"/>
      <c r="Y370" s="63" t="str">
        <f>IF(W370="","",W370-X370)</f>
        <v/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3" t="s">
        <v>41</v>
      </c>
      <c r="G371" s="395"/>
      <c r="H371" s="270"/>
      <c r="I371" s="393" t="s">
        <v>42</v>
      </c>
      <c r="J371" s="394"/>
      <c r="K371" s="395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1">IF(U371="","",U371+V371)</f>
        <v/>
      </c>
      <c r="X371" s="38"/>
      <c r="Y371" s="63" t="str">
        <f t="shared" ref="Y371:Y374" si="92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1"/>
        <v/>
      </c>
      <c r="X372" s="38"/>
      <c r="Y372" s="63" t="str">
        <f t="shared" si="92"/>
        <v/>
      </c>
      <c r="Z372" s="40"/>
    </row>
    <row r="373" spans="1:27" s="25" customFormat="1" ht="18" customHeight="1" x14ac:dyDescent="0.2">
      <c r="A373" s="272"/>
      <c r="B373" s="397" t="s">
        <v>40</v>
      </c>
      <c r="C373" s="398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31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1"/>
        <v/>
      </c>
      <c r="X373" s="38"/>
      <c r="Y373" s="63" t="str">
        <f t="shared" si="92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4</v>
      </c>
      <c r="J374" s="290" t="s">
        <v>60</v>
      </c>
      <c r="K374" s="294">
        <f>K369/$K$2/8*I374</f>
        <v>403.22580645161293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1"/>
        <v/>
      </c>
      <c r="X374" s="38"/>
      <c r="Y374" s="63" t="str">
        <f t="shared" si="92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31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88" t="s">
        <v>67</v>
      </c>
      <c r="J375" s="389"/>
      <c r="K375" s="294">
        <f>K373+K374</f>
        <v>25403.225806451614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3">IF(U375="","",U375+V375)</f>
        <v/>
      </c>
      <c r="X375" s="38"/>
      <c r="Y375" s="63" t="str">
        <f t="shared" ref="Y375:Y380" si="94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88" t="s">
        <v>68</v>
      </c>
      <c r="J376" s="389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199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3" t="s">
        <v>61</v>
      </c>
      <c r="J377" s="395"/>
      <c r="K377" s="229">
        <f>K375-K376</f>
        <v>25403.225806451614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0" t="s">
        <v>38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2"/>
      <c r="M382" s="24"/>
      <c r="N382" s="28"/>
      <c r="O382" s="385" t="s">
        <v>40</v>
      </c>
      <c r="P382" s="386"/>
      <c r="Q382" s="386"/>
      <c r="R382" s="387"/>
      <c r="S382" s="29"/>
      <c r="T382" s="385" t="s">
        <v>41</v>
      </c>
      <c r="U382" s="386"/>
      <c r="V382" s="386"/>
      <c r="W382" s="386"/>
      <c r="X382" s="386"/>
      <c r="Y382" s="387"/>
      <c r="Z382" s="30"/>
      <c r="AA382" s="24"/>
    </row>
    <row r="383" spans="1:27" s="25" customFormat="1" ht="18" customHeight="1" x14ac:dyDescent="0.2">
      <c r="A383" s="272"/>
      <c r="B383" s="270"/>
      <c r="C383" s="396" t="s">
        <v>209</v>
      </c>
      <c r="D383" s="396"/>
      <c r="E383" s="396"/>
      <c r="F383" s="396"/>
      <c r="G383" s="273" t="str">
        <f>$J$1</f>
        <v>January</v>
      </c>
      <c r="H383" s="399">
        <f>$K$1</f>
        <v>2024</v>
      </c>
      <c r="I383" s="399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74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/>
      <c r="Q385" s="36"/>
      <c r="R385" s="36" t="str">
        <f t="shared" ref="R385:R395" si="95">IF(Q385="","",R384-Q385)</f>
        <v/>
      </c>
      <c r="S385" s="27"/>
      <c r="T385" s="36" t="s">
        <v>69</v>
      </c>
      <c r="U385" s="63"/>
      <c r="V385" s="38"/>
      <c r="W385" s="63" t="str">
        <f>IF(U385="","",U385+V385)</f>
        <v/>
      </c>
      <c r="X385" s="38"/>
      <c r="Y385" s="38"/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3" t="s">
        <v>41</v>
      </c>
      <c r="G386" s="395"/>
      <c r="H386" s="270"/>
      <c r="I386" s="393" t="s">
        <v>42</v>
      </c>
      <c r="J386" s="394"/>
      <c r="K386" s="395"/>
      <c r="L386" s="284"/>
      <c r="N386" s="35"/>
      <c r="O386" s="36" t="s">
        <v>44</v>
      </c>
      <c r="P386" s="36"/>
      <c r="Q386" s="36"/>
      <c r="R386" s="36" t="str">
        <f t="shared" si="95"/>
        <v/>
      </c>
      <c r="S386" s="27"/>
      <c r="T386" s="36" t="s">
        <v>44</v>
      </c>
      <c r="U386" s="63"/>
      <c r="V386" s="38"/>
      <c r="W386" s="63" t="str">
        <f t="shared" ref="W386:W395" si="96">IF(U386="","",U386+V386)</f>
        <v/>
      </c>
      <c r="X386" s="38"/>
      <c r="Y386" s="63" t="str">
        <f t="shared" ref="Y386:Y395" si="97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5"/>
        <v/>
      </c>
      <c r="S387" s="27"/>
      <c r="T387" s="36" t="s">
        <v>45</v>
      </c>
      <c r="U387" s="63"/>
      <c r="V387" s="38"/>
      <c r="W387" s="63" t="str">
        <f t="shared" si="96"/>
        <v/>
      </c>
      <c r="X387" s="38"/>
      <c r="Y387" s="63" t="str">
        <f t="shared" si="97"/>
        <v/>
      </c>
      <c r="Z387" s="40"/>
    </row>
    <row r="388" spans="1:27" s="25" customFormat="1" ht="18" customHeight="1" x14ac:dyDescent="0.2">
      <c r="A388" s="272"/>
      <c r="B388" s="397" t="s">
        <v>40</v>
      </c>
      <c r="C388" s="398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20000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5"/>
        <v/>
      </c>
      <c r="S388" s="27"/>
      <c r="T388" s="36" t="s">
        <v>46</v>
      </c>
      <c r="U388" s="63"/>
      <c r="V388" s="38"/>
      <c r="W388" s="63" t="str">
        <f t="shared" si="96"/>
        <v/>
      </c>
      <c r="X388" s="38"/>
      <c r="Y388" s="63" t="str">
        <f t="shared" si="97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14</v>
      </c>
      <c r="J389" s="290" t="s">
        <v>60</v>
      </c>
      <c r="K389" s="294">
        <f>K384/$K$2/8*I389</f>
        <v>1411.2903225806454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20000</v>
      </c>
      <c r="H390" s="285"/>
      <c r="I390" s="388" t="s">
        <v>67</v>
      </c>
      <c r="J390" s="389"/>
      <c r="K390" s="294">
        <f>K388+K389</f>
        <v>26411.290322580644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88" t="s">
        <v>68</v>
      </c>
      <c r="J391" s="389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14</v>
      </c>
      <c r="D392" s="270"/>
      <c r="E392" s="270"/>
      <c r="F392" s="302" t="s">
        <v>199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18000</v>
      </c>
      <c r="H392" s="270"/>
      <c r="I392" s="393" t="s">
        <v>61</v>
      </c>
      <c r="J392" s="395"/>
      <c r="K392" s="229">
        <f>K390-K391</f>
        <v>24411.290322580644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14" t="s">
        <v>38</v>
      </c>
      <c r="B397" s="415"/>
      <c r="C397" s="415"/>
      <c r="D397" s="415"/>
      <c r="E397" s="415"/>
      <c r="F397" s="415"/>
      <c r="G397" s="415"/>
      <c r="H397" s="415"/>
      <c r="I397" s="415"/>
      <c r="J397" s="415"/>
      <c r="K397" s="415"/>
      <c r="L397" s="416"/>
      <c r="M397" s="24"/>
      <c r="N397" s="28"/>
      <c r="O397" s="385" t="s">
        <v>40</v>
      </c>
      <c r="P397" s="386"/>
      <c r="Q397" s="386"/>
      <c r="R397" s="387"/>
      <c r="S397" s="29"/>
      <c r="T397" s="385" t="s">
        <v>41</v>
      </c>
      <c r="U397" s="386"/>
      <c r="V397" s="386"/>
      <c r="W397" s="386"/>
      <c r="X397" s="386"/>
      <c r="Y397" s="387"/>
      <c r="Z397" s="27"/>
    </row>
    <row r="398" spans="1:27" s="25" customFormat="1" ht="18" customHeight="1" x14ac:dyDescent="0.2">
      <c r="A398" s="272"/>
      <c r="B398" s="270"/>
      <c r="C398" s="396" t="s">
        <v>209</v>
      </c>
      <c r="D398" s="396"/>
      <c r="E398" s="396"/>
      <c r="F398" s="396"/>
      <c r="G398" s="273" t="str">
        <f>$J$1</f>
        <v>January</v>
      </c>
      <c r="H398" s="399">
        <f>$K$1</f>
        <v>2024</v>
      </c>
      <c r="I398" s="399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231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/>
      <c r="Q400" s="36"/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3" t="s">
        <v>41</v>
      </c>
      <c r="G401" s="403"/>
      <c r="H401" s="270"/>
      <c r="I401" s="403" t="s">
        <v>42</v>
      </c>
      <c r="J401" s="403"/>
      <c r="K401" s="403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0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397" t="s">
        <v>40</v>
      </c>
      <c r="C403" s="398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0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/>
      <c r="J404" s="290" t="s">
        <v>60</v>
      </c>
      <c r="K404" s="294">
        <f>K399/$K$2/8*I404</f>
        <v>0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88" t="s">
        <v>67</v>
      </c>
      <c r="J405" s="389"/>
      <c r="K405" s="294">
        <f>K403+K404</f>
        <v>25000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88" t="s">
        <v>68</v>
      </c>
      <c r="J406" s="389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3" t="s">
        <v>61</v>
      </c>
      <c r="J407" s="395"/>
      <c r="K407" s="229">
        <f>K405-K406</f>
        <v>25000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2">
      <c r="A409" s="272"/>
      <c r="B409" s="404" t="s">
        <v>82</v>
      </c>
      <c r="C409" s="404"/>
      <c r="D409" s="404"/>
      <c r="E409" s="404"/>
      <c r="F409" s="404"/>
      <c r="G409" s="404"/>
      <c r="H409" s="404"/>
      <c r="I409" s="404"/>
      <c r="J409" s="404"/>
      <c r="K409" s="404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2">
      <c r="A410" s="272"/>
      <c r="B410" s="404"/>
      <c r="C410" s="404"/>
      <c r="D410" s="404"/>
      <c r="E410" s="404"/>
      <c r="F410" s="404"/>
      <c r="G410" s="404"/>
      <c r="H410" s="404"/>
      <c r="I410" s="404"/>
      <c r="J410" s="404"/>
      <c r="K410" s="404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0" t="s">
        <v>38</v>
      </c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2"/>
      <c r="M413" s="24"/>
      <c r="N413" s="28"/>
      <c r="O413" s="385" t="s">
        <v>40</v>
      </c>
      <c r="P413" s="386"/>
      <c r="Q413" s="386"/>
      <c r="R413" s="387"/>
      <c r="S413" s="29"/>
      <c r="T413" s="385" t="s">
        <v>41</v>
      </c>
      <c r="U413" s="386"/>
      <c r="V413" s="386"/>
      <c r="W413" s="386"/>
      <c r="X413" s="386"/>
      <c r="Y413" s="387"/>
      <c r="Z413" s="30"/>
      <c r="AA413" s="24"/>
    </row>
    <row r="414" spans="1:27" s="25" customFormat="1" ht="18" customHeight="1" x14ac:dyDescent="0.2">
      <c r="A414" s="272"/>
      <c r="B414" s="270"/>
      <c r="C414" s="396" t="s">
        <v>209</v>
      </c>
      <c r="D414" s="396"/>
      <c r="E414" s="396"/>
      <c r="F414" s="396"/>
      <c r="G414" s="273" t="str">
        <f>$J$1</f>
        <v>January</v>
      </c>
      <c r="H414" s="399">
        <f>$K$1</f>
        <v>2024</v>
      </c>
      <c r="I414" s="399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104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/>
      <c r="Q416" s="36"/>
      <c r="R416" s="36" t="str">
        <f t="shared" ref="R416:R426" si="101">IF(Q416="","",R415-Q416)</f>
        <v/>
      </c>
      <c r="S416" s="27"/>
      <c r="T416" s="36" t="s">
        <v>69</v>
      </c>
      <c r="U416" s="63"/>
      <c r="V416" s="38"/>
      <c r="W416" s="63" t="str">
        <f>IF(U416="","",U416+V416)</f>
        <v/>
      </c>
      <c r="X416" s="38"/>
      <c r="Y416" s="63" t="str">
        <f>IF(W416="","",W416-X416)</f>
        <v/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3" t="s">
        <v>41</v>
      </c>
      <c r="G417" s="395"/>
      <c r="H417" s="270"/>
      <c r="I417" s="393" t="s">
        <v>42</v>
      </c>
      <c r="J417" s="394"/>
      <c r="K417" s="395"/>
      <c r="L417" s="284"/>
      <c r="N417" s="35"/>
      <c r="O417" s="36" t="s">
        <v>44</v>
      </c>
      <c r="P417" s="36"/>
      <c r="Q417" s="36"/>
      <c r="R417" s="36" t="str">
        <f t="shared" si="101"/>
        <v/>
      </c>
      <c r="S417" s="27"/>
      <c r="T417" s="36" t="s">
        <v>44</v>
      </c>
      <c r="U417" s="63" t="str">
        <f>IF($J$1="February","",Y416)</f>
        <v/>
      </c>
      <c r="V417" s="38"/>
      <c r="W417" s="63" t="str">
        <f t="shared" ref="W417:W426" si="102">IF(U417="","",U417+V417)</f>
        <v/>
      </c>
      <c r="X417" s="38"/>
      <c r="Y417" s="63" t="str">
        <f t="shared" ref="Y417:Y426" si="103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1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2"/>
        <v/>
      </c>
      <c r="X418" s="38"/>
      <c r="Y418" s="63" t="str">
        <f t="shared" si="103"/>
        <v/>
      </c>
      <c r="Z418" s="40"/>
    </row>
    <row r="419" spans="1:26" s="25" customFormat="1" ht="18" customHeight="1" x14ac:dyDescent="0.2">
      <c r="A419" s="272"/>
      <c r="B419" s="397" t="s">
        <v>40</v>
      </c>
      <c r="C419" s="398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1"/>
        <v/>
      </c>
      <c r="S419" s="27"/>
      <c r="T419" s="36" t="s">
        <v>46</v>
      </c>
      <c r="U419" s="63" t="str">
        <f t="shared" ref="U419:U425" si="104">Y418</f>
        <v/>
      </c>
      <c r="V419" s="38"/>
      <c r="W419" s="63" t="str">
        <f t="shared" si="102"/>
        <v/>
      </c>
      <c r="X419" s="38"/>
      <c r="Y419" s="63" t="str">
        <f t="shared" si="103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12</v>
      </c>
      <c r="J420" s="290" t="s">
        <v>60</v>
      </c>
      <c r="K420" s="294">
        <f>K415/$K$2/8*I420</f>
        <v>1306.4516129032259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 t="str">
        <f t="shared" si="104"/>
        <v/>
      </c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21000</v>
      </c>
      <c r="H421" s="285"/>
      <c r="I421" s="388" t="s">
        <v>67</v>
      </c>
      <c r="J421" s="389"/>
      <c r="K421" s="294">
        <f>K419+K420</f>
        <v>28306.451612903227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si="104"/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88" t="s">
        <v>68</v>
      </c>
      <c r="J422" s="389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15</v>
      </c>
      <c r="D423" s="270"/>
      <c r="E423" s="270"/>
      <c r="F423" s="302" t="s">
        <v>199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19000</v>
      </c>
      <c r="H423" s="270"/>
      <c r="I423" s="393" t="s">
        <v>61</v>
      </c>
      <c r="J423" s="395"/>
      <c r="K423" s="229">
        <f>K421-K422</f>
        <v>26306.451612903227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0" t="s">
        <v>38</v>
      </c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2"/>
      <c r="M428" s="24"/>
      <c r="N428" s="28"/>
      <c r="O428" s="385" t="s">
        <v>40</v>
      </c>
      <c r="P428" s="386"/>
      <c r="Q428" s="386"/>
      <c r="R428" s="387"/>
      <c r="S428" s="29"/>
      <c r="T428" s="385" t="s">
        <v>41</v>
      </c>
      <c r="U428" s="386"/>
      <c r="V428" s="386"/>
      <c r="W428" s="386"/>
      <c r="X428" s="386"/>
      <c r="Y428" s="387"/>
      <c r="Z428" s="30"/>
    </row>
    <row r="429" spans="1:26" s="25" customFormat="1" ht="18" customHeight="1" x14ac:dyDescent="0.2">
      <c r="A429" s="272"/>
      <c r="B429" s="270"/>
      <c r="C429" s="396" t="s">
        <v>209</v>
      </c>
      <c r="D429" s="396"/>
      <c r="E429" s="396"/>
      <c r="F429" s="396"/>
      <c r="G429" s="273" t="str">
        <f>$J$1</f>
        <v>January</v>
      </c>
      <c r="H429" s="399">
        <f>$K$1</f>
        <v>2024</v>
      </c>
      <c r="I429" s="399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189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/>
      <c r="Q431" s="36"/>
      <c r="R431" s="36" t="str">
        <f>IF(Q431="","",R430-Q431)</f>
        <v/>
      </c>
      <c r="S431" s="27"/>
      <c r="T431" s="36" t="s">
        <v>69</v>
      </c>
      <c r="U431" s="63"/>
      <c r="V431" s="38"/>
      <c r="W431" s="63" t="str">
        <f>IF(U431="","",U431+V431)</f>
        <v/>
      </c>
      <c r="X431" s="38"/>
      <c r="Y431" s="63" t="str">
        <f>IF(W431="","",W431-X431)</f>
        <v/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3" t="s">
        <v>41</v>
      </c>
      <c r="G432" s="395"/>
      <c r="H432" s="270"/>
      <c r="I432" s="393" t="s">
        <v>42</v>
      </c>
      <c r="J432" s="394"/>
      <c r="K432" s="395"/>
      <c r="L432" s="284"/>
      <c r="N432" s="35"/>
      <c r="O432" s="36" t="s">
        <v>44</v>
      </c>
      <c r="P432" s="36"/>
      <c r="Q432" s="36"/>
      <c r="R432" s="36" t="str">
        <f t="shared" ref="R432:R433" si="105">IF(Q432="","",R431-Q432)</f>
        <v/>
      </c>
      <c r="S432" s="27"/>
      <c r="T432" s="36" t="s">
        <v>44</v>
      </c>
      <c r="U432" s="63" t="str">
        <f>IF($J$1="February","",Y431)</f>
        <v/>
      </c>
      <c r="V432" s="38"/>
      <c r="W432" s="63" t="str">
        <f t="shared" ref="W432:W441" si="106">IF(U432="","",U432+V432)</f>
        <v/>
      </c>
      <c r="X432" s="38"/>
      <c r="Y432" s="63" t="str">
        <f t="shared" ref="Y432:Y441" si="107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5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6"/>
        <v/>
      </c>
      <c r="X433" s="38"/>
      <c r="Y433" s="63" t="str">
        <f t="shared" si="107"/>
        <v/>
      </c>
      <c r="Z433" s="40"/>
    </row>
    <row r="434" spans="1:29" s="25" customFormat="1" ht="18" customHeight="1" x14ac:dyDescent="0.2">
      <c r="A434" s="272"/>
      <c r="B434" s="397" t="s">
        <v>40</v>
      </c>
      <c r="C434" s="398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27500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08">Y433</f>
        <v/>
      </c>
      <c r="V434" s="38"/>
      <c r="W434" s="63" t="str">
        <f t="shared" si="106"/>
        <v/>
      </c>
      <c r="X434" s="38"/>
      <c r="Y434" s="63" t="str">
        <f t="shared" si="107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12000</v>
      </c>
      <c r="H435" s="285"/>
      <c r="I435" s="289">
        <v>5</v>
      </c>
      <c r="J435" s="290" t="s">
        <v>60</v>
      </c>
      <c r="K435" s="294">
        <f>K430/$K$2/8*I435</f>
        <v>604.83870967741939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08"/>
        <v/>
      </c>
      <c r="V435" s="38"/>
      <c r="W435" s="63" t="str">
        <f t="shared" si="106"/>
        <v/>
      </c>
      <c r="X435" s="38"/>
      <c r="Y435" s="63" t="str">
        <f t="shared" si="107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39500</v>
      </c>
      <c r="H436" s="285"/>
      <c r="I436" s="388" t="s">
        <v>67</v>
      </c>
      <c r="J436" s="389"/>
      <c r="K436" s="294">
        <f>K434+K435</f>
        <v>30604.83870967742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08"/>
        <v/>
      </c>
      <c r="V436" s="38"/>
      <c r="W436" s="63" t="str">
        <f t="shared" si="106"/>
        <v/>
      </c>
      <c r="X436" s="38"/>
      <c r="Y436" s="63" t="str">
        <f t="shared" si="107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88" t="s">
        <v>68</v>
      </c>
      <c r="J437" s="389"/>
      <c r="K437" s="288">
        <f>G437</f>
        <v>5000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08"/>
        <v/>
      </c>
      <c r="V437" s="38"/>
      <c r="W437" s="63" t="str">
        <f t="shared" si="106"/>
        <v/>
      </c>
      <c r="X437" s="38"/>
      <c r="Y437" s="63" t="str">
        <f t="shared" si="107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8" s="270"/>
      <c r="E438" s="270"/>
      <c r="F438" s="302" t="s">
        <v>199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3" t="s">
        <v>61</v>
      </c>
      <c r="J438" s="395"/>
      <c r="K438" s="229">
        <f>K436-K437</f>
        <v>25604.83870967742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08"/>
        <v/>
      </c>
      <c r="V438" s="38"/>
      <c r="W438" s="63" t="str">
        <f t="shared" si="106"/>
        <v/>
      </c>
      <c r="X438" s="38"/>
      <c r="Y438" s="63" t="str">
        <f t="shared" si="107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08"/>
        <v/>
      </c>
      <c r="V439" s="38"/>
      <c r="W439" s="63" t="str">
        <f t="shared" si="106"/>
        <v/>
      </c>
      <c r="X439" s="38"/>
      <c r="Y439" s="63" t="str">
        <f t="shared" si="107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08"/>
        <v/>
      </c>
      <c r="V440" s="38"/>
      <c r="W440" s="63" t="str">
        <f t="shared" si="106"/>
        <v/>
      </c>
      <c r="X440" s="38"/>
      <c r="Y440" s="63" t="str">
        <f t="shared" si="107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6"/>
        <v/>
      </c>
      <c r="X441" s="38"/>
      <c r="Y441" s="63" t="str">
        <f t="shared" si="107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0" t="s">
        <v>38</v>
      </c>
      <c r="B443" s="391"/>
      <c r="C443" s="391"/>
      <c r="D443" s="391"/>
      <c r="E443" s="391"/>
      <c r="F443" s="391"/>
      <c r="G443" s="391"/>
      <c r="H443" s="391"/>
      <c r="I443" s="391"/>
      <c r="J443" s="391"/>
      <c r="K443" s="391"/>
      <c r="L443" s="392"/>
      <c r="M443" s="24"/>
      <c r="N443" s="28"/>
      <c r="O443" s="385" t="s">
        <v>40</v>
      </c>
      <c r="P443" s="386"/>
      <c r="Q443" s="386"/>
      <c r="R443" s="387"/>
      <c r="S443" s="29"/>
      <c r="T443" s="385" t="s">
        <v>41</v>
      </c>
      <c r="U443" s="386"/>
      <c r="V443" s="386"/>
      <c r="W443" s="386"/>
      <c r="X443" s="386"/>
      <c r="Y443" s="387"/>
      <c r="Z443" s="30"/>
      <c r="AA443" s="24"/>
    </row>
    <row r="444" spans="1:29" s="25" customFormat="1" ht="18" customHeight="1" x14ac:dyDescent="0.2">
      <c r="A444" s="272"/>
      <c r="B444" s="270"/>
      <c r="C444" s="396" t="s">
        <v>209</v>
      </c>
      <c r="D444" s="396"/>
      <c r="E444" s="396"/>
      <c r="F444" s="396"/>
      <c r="G444" s="273" t="str">
        <f>$J$1</f>
        <v>January</v>
      </c>
      <c r="H444" s="399">
        <f>$K$1</f>
        <v>2024</v>
      </c>
      <c r="I444" s="399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/>
      <c r="Q445" s="36"/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124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/>
      <c r="Q446" s="36"/>
      <c r="R446" s="36" t="str">
        <f>IF(Q446="","",R445-Q446)</f>
        <v/>
      </c>
      <c r="S446" s="27"/>
      <c r="T446" s="36" t="s">
        <v>69</v>
      </c>
      <c r="U446" s="63" t="str">
        <f>IF($J$1="January","",Y445)</f>
        <v/>
      </c>
      <c r="V446" s="38"/>
      <c r="W446" s="63" t="str">
        <f>IF(U446="","",U446+V446)</f>
        <v/>
      </c>
      <c r="X446" s="38"/>
      <c r="Y446" s="63" t="str">
        <f>IF(W446="","",W446-X446)</f>
        <v/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3" t="s">
        <v>41</v>
      </c>
      <c r="G447" s="395"/>
      <c r="H447" s="270"/>
      <c r="I447" s="393" t="s">
        <v>42</v>
      </c>
      <c r="J447" s="394"/>
      <c r="K447" s="395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09">IF(U447="","",U447+V447)</f>
        <v/>
      </c>
      <c r="X447" s="38"/>
      <c r="Y447" s="63" t="str">
        <f t="shared" ref="Y447:Y456" si="110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09"/>
        <v/>
      </c>
      <c r="X448" s="38"/>
      <c r="Y448" s="63" t="str">
        <f t="shared" si="110"/>
        <v/>
      </c>
      <c r="Z448" s="40"/>
    </row>
    <row r="449" spans="1:26" s="25" customFormat="1" ht="18" customHeight="1" x14ac:dyDescent="0.2">
      <c r="A449" s="272"/>
      <c r="B449" s="397" t="s">
        <v>40</v>
      </c>
      <c r="C449" s="398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09"/>
        <v/>
      </c>
      <c r="X449" s="38"/>
      <c r="Y449" s="63" t="str">
        <f t="shared" si="110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74</v>
      </c>
      <c r="J450" s="290" t="s">
        <v>60</v>
      </c>
      <c r="K450" s="294">
        <f>K445/$K$2/8*I450</f>
        <v>7907.2580645161297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0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88" t="s">
        <v>67</v>
      </c>
      <c r="J451" s="389"/>
      <c r="K451" s="294">
        <f>K449+K450</f>
        <v>34407.258064516129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88" t="s">
        <v>68</v>
      </c>
      <c r="J452" s="389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199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3" t="s">
        <v>61</v>
      </c>
      <c r="J453" s="395"/>
      <c r="K453" s="229">
        <f>K451-K452</f>
        <v>34407.258064516129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0" t="s">
        <v>38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2"/>
      <c r="M458" s="24"/>
      <c r="N458" s="28"/>
      <c r="O458" s="385" t="s">
        <v>40</v>
      </c>
      <c r="P458" s="386"/>
      <c r="Q458" s="386"/>
      <c r="R458" s="387"/>
      <c r="S458" s="29"/>
      <c r="T458" s="385" t="s">
        <v>41</v>
      </c>
      <c r="U458" s="386"/>
      <c r="V458" s="386"/>
      <c r="W458" s="386"/>
      <c r="X458" s="386"/>
      <c r="Y458" s="387"/>
      <c r="Z458" s="30"/>
    </row>
    <row r="459" spans="1:26" s="25" customFormat="1" ht="18" customHeight="1" x14ac:dyDescent="0.2">
      <c r="A459" s="272"/>
      <c r="B459" s="270"/>
      <c r="C459" s="396" t="s">
        <v>209</v>
      </c>
      <c r="D459" s="396"/>
      <c r="E459" s="396"/>
      <c r="F459" s="396"/>
      <c r="G459" s="273" t="str">
        <f>$J$1</f>
        <v>January</v>
      </c>
      <c r="H459" s="399">
        <f>$K$1</f>
        <v>2024</v>
      </c>
      <c r="I459" s="399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/>
      <c r="Q460" s="36"/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153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/>
      <c r="Q461" s="36"/>
      <c r="R461" s="36">
        <v>0</v>
      </c>
      <c r="S461" s="27"/>
      <c r="T461" s="36" t="s">
        <v>69</v>
      </c>
      <c r="U461" s="63" t="str">
        <f>IF($J$1="January","",Y460)</f>
        <v/>
      </c>
      <c r="V461" s="38"/>
      <c r="W461" s="63" t="str">
        <f>IF(U461="","",U461+V461)</f>
        <v/>
      </c>
      <c r="X461" s="38"/>
      <c r="Y461" s="63" t="str">
        <f>IF(W461="","",W461-X461)</f>
        <v/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3" t="s">
        <v>41</v>
      </c>
      <c r="G462" s="395"/>
      <c r="H462" s="270"/>
      <c r="I462" s="393" t="s">
        <v>42</v>
      </c>
      <c r="J462" s="394"/>
      <c r="K462" s="395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2">IF(U462="","",U462+V462)</f>
        <v/>
      </c>
      <c r="X462" s="38"/>
      <c r="Y462" s="63" t="str">
        <f t="shared" ref="Y462:Y471" si="113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2"/>
        <v/>
      </c>
      <c r="X463" s="38"/>
      <c r="Y463" s="63" t="str">
        <f t="shared" si="113"/>
        <v/>
      </c>
      <c r="Z463" s="40"/>
    </row>
    <row r="464" spans="1:26" s="25" customFormat="1" ht="18" customHeight="1" x14ac:dyDescent="0.2">
      <c r="A464" s="272"/>
      <c r="B464" s="397" t="s">
        <v>40</v>
      </c>
      <c r="C464" s="398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2"/>
        <v/>
      </c>
      <c r="X464" s="38"/>
      <c r="Y464" s="63" t="str">
        <f t="shared" si="113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71</v>
      </c>
      <c r="J465" s="290" t="s">
        <v>60</v>
      </c>
      <c r="K465" s="294">
        <f>K460/$K$2/8*I465</f>
        <v>7586.6935483870975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0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88" t="s">
        <v>67</v>
      </c>
      <c r="J466" s="389"/>
      <c r="K466" s="294">
        <f>K464+K465</f>
        <v>34086.693548387098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88" t="s">
        <v>68</v>
      </c>
      <c r="J467" s="389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199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3" t="s">
        <v>61</v>
      </c>
      <c r="J468" s="395"/>
      <c r="K468" s="229">
        <f>K466-K467</f>
        <v>34086.693548387098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0" t="s">
        <v>38</v>
      </c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2"/>
      <c r="M473" s="24"/>
      <c r="N473" s="28"/>
      <c r="O473" s="385" t="s">
        <v>40</v>
      </c>
      <c r="P473" s="386"/>
      <c r="Q473" s="386"/>
      <c r="R473" s="387"/>
      <c r="S473" s="29"/>
      <c r="T473" s="385" t="s">
        <v>41</v>
      </c>
      <c r="U473" s="386"/>
      <c r="V473" s="386"/>
      <c r="W473" s="386"/>
      <c r="X473" s="386"/>
      <c r="Y473" s="387"/>
      <c r="Z473" s="30"/>
      <c r="AA473" s="24"/>
    </row>
    <row r="474" spans="1:27" s="25" customFormat="1" ht="18" customHeight="1" x14ac:dyDescent="0.2">
      <c r="A474" s="272"/>
      <c r="B474" s="270"/>
      <c r="C474" s="396" t="s">
        <v>209</v>
      </c>
      <c r="D474" s="396"/>
      <c r="E474" s="396"/>
      <c r="F474" s="396"/>
      <c r="G474" s="273" t="str">
        <f>$J$1</f>
        <v>January</v>
      </c>
      <c r="H474" s="399">
        <f>$K$1</f>
        <v>2024</v>
      </c>
      <c r="I474" s="399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/>
      <c r="Q475" s="36"/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195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/>
      <c r="Q476" s="36"/>
      <c r="R476" s="36" t="str">
        <f t="shared" ref="R476:R485" si="114">IF(Q476="","",R475-Q476)</f>
        <v/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3" t="s">
        <v>41</v>
      </c>
      <c r="G477" s="395"/>
      <c r="H477" s="270"/>
      <c r="I477" s="393" t="s">
        <v>42</v>
      </c>
      <c r="J477" s="394"/>
      <c r="K477" s="395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5">IF(U477="","",U477+V477)</f>
        <v/>
      </c>
      <c r="X477" s="38"/>
      <c r="Y477" s="63" t="str">
        <f t="shared" ref="Y477:Y486" si="116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4"/>
        <v/>
      </c>
      <c r="S478" s="27"/>
      <c r="T478" s="36" t="s">
        <v>45</v>
      </c>
      <c r="U478" s="63"/>
      <c r="V478" s="38"/>
      <c r="W478" s="63" t="str">
        <f t="shared" si="115"/>
        <v/>
      </c>
      <c r="X478" s="38"/>
      <c r="Y478" s="63" t="str">
        <f t="shared" si="116"/>
        <v/>
      </c>
      <c r="Z478" s="40"/>
    </row>
    <row r="479" spans="1:27" s="25" customFormat="1" ht="18" customHeight="1" x14ac:dyDescent="0.2">
      <c r="A479" s="272"/>
      <c r="B479" s="397" t="s">
        <v>40</v>
      </c>
      <c r="C479" s="398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/>
      <c r="Q479" s="36"/>
      <c r="R479" s="36" t="str">
        <f t="shared" si="114"/>
        <v/>
      </c>
      <c r="S479" s="27"/>
      <c r="T479" s="36" t="s">
        <v>46</v>
      </c>
      <c r="U479" s="63"/>
      <c r="V479" s="38"/>
      <c r="W479" s="63" t="str">
        <f t="shared" si="115"/>
        <v/>
      </c>
      <c r="X479" s="38"/>
      <c r="Y479" s="63" t="str">
        <f t="shared" si="116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12</v>
      </c>
      <c r="J480" s="290" t="s">
        <v>60</v>
      </c>
      <c r="K480" s="294">
        <f>K475/$K$2/8*I480</f>
        <v>1548.3870967741937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5"/>
        <v/>
      </c>
      <c r="X480" s="38"/>
      <c r="Y480" s="63" t="str">
        <f t="shared" si="116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0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81" s="285"/>
      <c r="I481" s="388" t="s">
        <v>67</v>
      </c>
      <c r="J481" s="389"/>
      <c r="K481" s="294">
        <f>K479+K480</f>
        <v>33548.387096774197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5"/>
        <v/>
      </c>
      <c r="X481" s="38"/>
      <c r="Y481" s="63" t="str">
        <f t="shared" si="116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88" t="s">
        <v>68</v>
      </c>
      <c r="J482" s="389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5"/>
        <v>0</v>
      </c>
      <c r="X482" s="38"/>
      <c r="Y482" s="63">
        <f t="shared" si="116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199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83" s="270"/>
      <c r="I483" s="393" t="s">
        <v>61</v>
      </c>
      <c r="J483" s="395"/>
      <c r="K483" s="229">
        <f>K481-K482</f>
        <v>33548.387096774197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5"/>
        <v/>
      </c>
      <c r="X483" s="38"/>
      <c r="Y483" s="63" t="str">
        <f t="shared" si="116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5"/>
        <v/>
      </c>
      <c r="X484" s="38"/>
      <c r="Y484" s="63" t="str">
        <f t="shared" si="116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5"/>
        <v/>
      </c>
      <c r="X485" s="38"/>
      <c r="Y485" s="63" t="str">
        <f t="shared" si="116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5"/>
        <v/>
      </c>
      <c r="X486" s="38"/>
      <c r="Y486" s="63" t="str">
        <f t="shared" si="116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0" t="s">
        <v>38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2"/>
      <c r="M488" s="24"/>
      <c r="N488" s="28"/>
      <c r="O488" s="385" t="s">
        <v>40</v>
      </c>
      <c r="P488" s="386"/>
      <c r="Q488" s="386"/>
      <c r="R488" s="387"/>
      <c r="S488" s="29"/>
      <c r="T488" s="385" t="s">
        <v>41</v>
      </c>
      <c r="U488" s="386"/>
      <c r="V488" s="386"/>
      <c r="W488" s="386"/>
      <c r="X488" s="386"/>
      <c r="Y488" s="387"/>
      <c r="Z488" s="30"/>
    </row>
    <row r="489" spans="1:26" s="25" customFormat="1" ht="18" customHeight="1" x14ac:dyDescent="0.2">
      <c r="A489" s="272"/>
      <c r="B489" s="270"/>
      <c r="C489" s="396" t="s">
        <v>209</v>
      </c>
      <c r="D489" s="396"/>
      <c r="E489" s="396"/>
      <c r="F489" s="396"/>
      <c r="G489" s="273" t="str">
        <f>$J$1</f>
        <v>January</v>
      </c>
      <c r="H489" s="399">
        <f>$K$1</f>
        <v>2024</v>
      </c>
      <c r="I489" s="399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/>
      <c r="Q490" s="36"/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103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/>
      <c r="Q491" s="36"/>
      <c r="R491" s="36">
        <v>0</v>
      </c>
      <c r="S491" s="27"/>
      <c r="T491" s="36" t="s">
        <v>69</v>
      </c>
      <c r="U491" s="63" t="str">
        <f>IF($J$1="January","",Y490)</f>
        <v/>
      </c>
      <c r="V491" s="38"/>
      <c r="W491" s="63" t="str">
        <f>IF(U491="","",U491+V491)</f>
        <v/>
      </c>
      <c r="X491" s="38"/>
      <c r="Y491" s="63" t="str">
        <f>IF(W491="","",W491-X491)</f>
        <v/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3" t="s">
        <v>41</v>
      </c>
      <c r="G492" s="395"/>
      <c r="H492" s="270"/>
      <c r="I492" s="393" t="s">
        <v>42</v>
      </c>
      <c r="J492" s="394"/>
      <c r="K492" s="395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7">IF(U492="","",U492+V492)</f>
        <v/>
      </c>
      <c r="X492" s="38"/>
      <c r="Y492" s="63" t="str">
        <f t="shared" ref="Y492:Y501" si="118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7"/>
        <v/>
      </c>
      <c r="X493" s="38"/>
      <c r="Y493" s="63" t="str">
        <f t="shared" si="118"/>
        <v/>
      </c>
      <c r="Z493" s="40"/>
    </row>
    <row r="494" spans="1:26" s="25" customFormat="1" ht="18" customHeight="1" x14ac:dyDescent="0.2">
      <c r="A494" s="272"/>
      <c r="B494" s="397" t="s">
        <v>40</v>
      </c>
      <c r="C494" s="398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7"/>
        <v/>
      </c>
      <c r="X494" s="38"/>
      <c r="Y494" s="63" t="str">
        <f t="shared" si="118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28</v>
      </c>
      <c r="J495" s="290" t="s">
        <v>60</v>
      </c>
      <c r="K495" s="294">
        <f>K490/$K$2/8*I495</f>
        <v>3556.4516129032259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7"/>
        <v/>
      </c>
      <c r="X495" s="38"/>
      <c r="Y495" s="63" t="str">
        <f t="shared" si="118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0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88" t="s">
        <v>67</v>
      </c>
      <c r="J496" s="389"/>
      <c r="K496" s="294">
        <f>K494+K495</f>
        <v>35056.451612903227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7"/>
        <v/>
      </c>
      <c r="X496" s="38"/>
      <c r="Y496" s="63" t="str">
        <f t="shared" si="118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88" t="s">
        <v>68</v>
      </c>
      <c r="J497" s="389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7"/>
        <v/>
      </c>
      <c r="X497" s="38"/>
      <c r="Y497" s="63" t="str">
        <f t="shared" si="118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199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3" t="s">
        <v>61</v>
      </c>
      <c r="J498" s="395"/>
      <c r="K498" s="229">
        <f>K496-K497</f>
        <v>35056.451612903227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7"/>
        <v/>
      </c>
      <c r="X498" s="38"/>
      <c r="Y498" s="63" t="str">
        <f t="shared" si="118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7"/>
        <v/>
      </c>
      <c r="X499" s="38"/>
      <c r="Y499" s="63" t="str">
        <f t="shared" si="118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7"/>
        <v/>
      </c>
      <c r="X500" s="38"/>
      <c r="Y500" s="63" t="str">
        <f t="shared" si="118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7"/>
        <v/>
      </c>
      <c r="X501" s="38"/>
      <c r="Y501" s="63" t="str">
        <f t="shared" si="118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0" t="s">
        <v>38</v>
      </c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2"/>
      <c r="M503" s="24"/>
      <c r="N503" s="28"/>
      <c r="O503" s="385" t="s">
        <v>40</v>
      </c>
      <c r="P503" s="386"/>
      <c r="Q503" s="386"/>
      <c r="R503" s="387"/>
      <c r="S503" s="29"/>
      <c r="T503" s="385" t="s">
        <v>41</v>
      </c>
      <c r="U503" s="386"/>
      <c r="V503" s="386"/>
      <c r="W503" s="386"/>
      <c r="X503" s="386"/>
      <c r="Y503" s="387"/>
      <c r="Z503" s="30"/>
      <c r="AA503" s="24"/>
    </row>
    <row r="504" spans="1:27" s="25" customFormat="1" ht="18" customHeight="1" x14ac:dyDescent="0.2">
      <c r="A504" s="272"/>
      <c r="B504" s="270"/>
      <c r="C504" s="396" t="s">
        <v>209</v>
      </c>
      <c r="D504" s="396"/>
      <c r="E504" s="396"/>
      <c r="F504" s="396"/>
      <c r="G504" s="273" t="str">
        <f>$J$1</f>
        <v>January</v>
      </c>
      <c r="H504" s="399">
        <f>$K$1</f>
        <v>2024</v>
      </c>
      <c r="I504" s="399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>
        <v>5000</v>
      </c>
      <c r="Y505" s="38">
        <f>W505-X505</f>
        <v>50000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138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/>
      <c r="Q506" s="36"/>
      <c r="R506" s="36">
        <v>0</v>
      </c>
      <c r="S506" s="27"/>
      <c r="T506" s="36" t="s">
        <v>69</v>
      </c>
      <c r="U506" s="63"/>
      <c r="V506" s="38"/>
      <c r="W506" s="63" t="str">
        <f>IF(U506="","",U506+V506)</f>
        <v/>
      </c>
      <c r="X506" s="38"/>
      <c r="Y506" s="63" t="str">
        <f>IF(W506="","",W506-X506)</f>
        <v/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3" t="s">
        <v>41</v>
      </c>
      <c r="G507" s="395"/>
      <c r="H507" s="270"/>
      <c r="I507" s="393" t="s">
        <v>42</v>
      </c>
      <c r="J507" s="394"/>
      <c r="K507" s="395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19">IF(U507="","",U507+V507)</f>
        <v/>
      </c>
      <c r="X507" s="38"/>
      <c r="Y507" s="63" t="str">
        <f t="shared" ref="Y507:Y516" si="120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19"/>
        <v/>
      </c>
      <c r="X508" s="38"/>
      <c r="Y508" s="63" t="str">
        <f t="shared" si="120"/>
        <v/>
      </c>
      <c r="Z508" s="40"/>
    </row>
    <row r="509" spans="1:27" s="25" customFormat="1" ht="18" customHeight="1" x14ac:dyDescent="0.2">
      <c r="A509" s="272"/>
      <c r="B509" s="397" t="s">
        <v>40</v>
      </c>
      <c r="C509" s="398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19"/>
        <v/>
      </c>
      <c r="X509" s="38"/>
      <c r="Y509" s="63" t="str">
        <f t="shared" si="120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44</v>
      </c>
      <c r="J510" s="290" t="s">
        <v>60</v>
      </c>
      <c r="K510" s="294">
        <f>K505/$K$2/8*I510</f>
        <v>5322.5806451612907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19"/>
        <v/>
      </c>
      <c r="X510" s="38"/>
      <c r="Y510" s="63" t="str">
        <f t="shared" si="120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88" t="s">
        <v>67</v>
      </c>
      <c r="J511" s="389"/>
      <c r="K511" s="294">
        <f>K509+K510</f>
        <v>35322.580645161288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19"/>
        <v/>
      </c>
      <c r="X511" s="38"/>
      <c r="Y511" s="63" t="str">
        <f t="shared" si="120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88" t="s">
        <v>68</v>
      </c>
      <c r="J512" s="389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19"/>
        <v/>
      </c>
      <c r="X512" s="38"/>
      <c r="Y512" s="63" t="str">
        <f t="shared" si="120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199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270"/>
      <c r="I513" s="393" t="s">
        <v>61</v>
      </c>
      <c r="J513" s="395"/>
      <c r="K513" s="229">
        <f>K511-K512</f>
        <v>30322.580645161288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19"/>
        <v/>
      </c>
      <c r="X513" s="38"/>
      <c r="Y513" s="63" t="str">
        <f t="shared" si="120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19"/>
        <v/>
      </c>
      <c r="X514" s="38"/>
      <c r="Y514" s="63" t="str">
        <f t="shared" si="120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19"/>
        <v/>
      </c>
      <c r="X515" s="38"/>
      <c r="Y515" s="63" t="str">
        <f t="shared" si="120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19"/>
        <v/>
      </c>
      <c r="X516" s="38"/>
      <c r="Y516" s="63" t="str">
        <f t="shared" si="120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0" t="s">
        <v>38</v>
      </c>
      <c r="B518" s="391"/>
      <c r="C518" s="391"/>
      <c r="D518" s="391"/>
      <c r="E518" s="391"/>
      <c r="F518" s="391"/>
      <c r="G518" s="391"/>
      <c r="H518" s="391"/>
      <c r="I518" s="391"/>
      <c r="J518" s="391"/>
      <c r="K518" s="391"/>
      <c r="L518" s="392"/>
      <c r="M518" s="24"/>
      <c r="N518" s="28"/>
      <c r="O518" s="385" t="s">
        <v>40</v>
      </c>
      <c r="P518" s="386"/>
      <c r="Q518" s="386"/>
      <c r="R518" s="387"/>
      <c r="S518" s="29"/>
      <c r="T518" s="385" t="s">
        <v>41</v>
      </c>
      <c r="U518" s="386"/>
      <c r="V518" s="386"/>
      <c r="W518" s="386"/>
      <c r="X518" s="386"/>
      <c r="Y518" s="387"/>
      <c r="Z518" s="30"/>
      <c r="AA518" s="24"/>
    </row>
    <row r="519" spans="1:27" s="25" customFormat="1" ht="18" customHeight="1" x14ac:dyDescent="0.2">
      <c r="A519" s="272"/>
      <c r="B519" s="270"/>
      <c r="C519" s="396" t="s">
        <v>209</v>
      </c>
      <c r="D519" s="396"/>
      <c r="E519" s="396"/>
      <c r="F519" s="396"/>
      <c r="G519" s="273" t="str">
        <f>$J$1</f>
        <v>January</v>
      </c>
      <c r="H519" s="399">
        <f>$K$1</f>
        <v>2024</v>
      </c>
      <c r="I519" s="399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151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/>
      <c r="Q521" s="36"/>
      <c r="R521" s="36">
        <v>0</v>
      </c>
      <c r="S521" s="27"/>
      <c r="T521" s="36" t="s">
        <v>69</v>
      </c>
      <c r="U521" s="63" t="str">
        <f>IF($J$1="January","",Y520)</f>
        <v/>
      </c>
      <c r="V521" s="38"/>
      <c r="W521" s="63" t="str">
        <f>IF(U521="","",U521+V521)</f>
        <v/>
      </c>
      <c r="X521" s="38"/>
      <c r="Y521" s="63" t="str">
        <f>IF(W521="","",W521-X521)</f>
        <v/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3" t="s">
        <v>41</v>
      </c>
      <c r="G522" s="395"/>
      <c r="H522" s="270"/>
      <c r="I522" s="393" t="s">
        <v>42</v>
      </c>
      <c r="J522" s="394"/>
      <c r="K522" s="395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1">IF(U522="","",U522+V522)</f>
        <v/>
      </c>
      <c r="X522" s="38"/>
      <c r="Y522" s="63" t="str">
        <f t="shared" ref="Y522:Y531" si="122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1"/>
        <v/>
      </c>
      <c r="X523" s="38"/>
      <c r="Y523" s="63" t="str">
        <f t="shared" si="122"/>
        <v/>
      </c>
      <c r="Z523" s="40"/>
    </row>
    <row r="524" spans="1:27" s="25" customFormat="1" ht="18" customHeight="1" x14ac:dyDescent="0.2">
      <c r="A524" s="272"/>
      <c r="B524" s="397" t="s">
        <v>40</v>
      </c>
      <c r="C524" s="398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26</v>
      </c>
      <c r="J524" s="290" t="s">
        <v>59</v>
      </c>
      <c r="K524" s="291">
        <f>K520/$K$2*I524</f>
        <v>31451.612903225807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1"/>
        <v/>
      </c>
      <c r="X524" s="38"/>
      <c r="Y524" s="63" t="str">
        <f t="shared" si="122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1"/>
        <v/>
      </c>
      <c r="X525" s="38"/>
      <c r="Y525" s="63" t="str">
        <f t="shared" si="122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26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88" t="s">
        <v>67</v>
      </c>
      <c r="J526" s="389"/>
      <c r="K526" s="294">
        <f>K524+K525</f>
        <v>31451.612903225807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1"/>
        <v/>
      </c>
      <c r="X526" s="38"/>
      <c r="Y526" s="63" t="str">
        <f t="shared" si="122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5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88" t="s">
        <v>68</v>
      </c>
      <c r="J527" s="389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1"/>
        <v/>
      </c>
      <c r="X527" s="38"/>
      <c r="Y527" s="63" t="str">
        <f t="shared" si="122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199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3" t="s">
        <v>61</v>
      </c>
      <c r="J528" s="395"/>
      <c r="K528" s="229">
        <f>K526-K527</f>
        <v>31451.612903225807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1"/>
        <v/>
      </c>
      <c r="X528" s="38"/>
      <c r="Y528" s="63" t="str">
        <f t="shared" si="122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1"/>
        <v/>
      </c>
      <c r="X529" s="38"/>
      <c r="Y529" s="63" t="str">
        <f t="shared" si="122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1"/>
        <v/>
      </c>
      <c r="X530" s="38"/>
      <c r="Y530" s="63" t="str">
        <f t="shared" si="122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1"/>
        <v/>
      </c>
      <c r="X531" s="38"/>
      <c r="Y531" s="63" t="str">
        <f t="shared" si="122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0" t="s">
        <v>38</v>
      </c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2"/>
      <c r="M533" s="24"/>
      <c r="N533" s="28"/>
      <c r="O533" s="385" t="s">
        <v>40</v>
      </c>
      <c r="P533" s="386"/>
      <c r="Q533" s="386"/>
      <c r="R533" s="387"/>
      <c r="S533" s="29"/>
      <c r="T533" s="385" t="s">
        <v>41</v>
      </c>
      <c r="U533" s="386"/>
      <c r="V533" s="386"/>
      <c r="W533" s="386"/>
      <c r="X533" s="386"/>
      <c r="Y533" s="387"/>
      <c r="Z533" s="30"/>
    </row>
    <row r="534" spans="1:26" s="25" customFormat="1" ht="18" customHeight="1" x14ac:dyDescent="0.2">
      <c r="A534" s="272"/>
      <c r="B534" s="270"/>
      <c r="C534" s="396" t="s">
        <v>209</v>
      </c>
      <c r="D534" s="396"/>
      <c r="E534" s="396"/>
      <c r="F534" s="396"/>
      <c r="G534" s="273" t="str">
        <f>$J$1</f>
        <v>January</v>
      </c>
      <c r="H534" s="399">
        <f>$K$1</f>
        <v>2024</v>
      </c>
      <c r="I534" s="399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125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/>
      <c r="Q536" s="36"/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3" t="s">
        <v>41</v>
      </c>
      <c r="G537" s="395"/>
      <c r="H537" s="270"/>
      <c r="I537" s="393" t="s">
        <v>42</v>
      </c>
      <c r="J537" s="394"/>
      <c r="K537" s="395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3">IF(U537="","",U537+V537)</f>
        <v>0</v>
      </c>
      <c r="X537" s="38"/>
      <c r="Y537" s="63">
        <f t="shared" ref="Y537:Y546" si="124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3"/>
        <v>0</v>
      </c>
      <c r="X538" s="38"/>
      <c r="Y538" s="63">
        <f t="shared" si="124"/>
        <v>0</v>
      </c>
      <c r="Z538" s="40"/>
    </row>
    <row r="539" spans="1:26" s="25" customFormat="1" ht="18" customHeight="1" x14ac:dyDescent="0.2">
      <c r="A539" s="272"/>
      <c r="B539" s="397" t="s">
        <v>40</v>
      </c>
      <c r="C539" s="398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>
        <f t="shared" ref="U539:U545" si="125">Y538</f>
        <v>0</v>
      </c>
      <c r="V539" s="38"/>
      <c r="W539" s="63">
        <f t="shared" si="123"/>
        <v>0</v>
      </c>
      <c r="X539" s="38"/>
      <c r="Y539" s="63">
        <f t="shared" si="124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23</v>
      </c>
      <c r="J540" s="290" t="s">
        <v>60</v>
      </c>
      <c r="K540" s="294">
        <f>K535/$K$2/8*I540</f>
        <v>2735.8870967741937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5"/>
        <v>0</v>
      </c>
      <c r="V540" s="38"/>
      <c r="W540" s="63">
        <f t="shared" si="123"/>
        <v>0</v>
      </c>
      <c r="X540" s="38"/>
      <c r="Y540" s="63">
        <f t="shared" si="124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88" t="s">
        <v>67</v>
      </c>
      <c r="J541" s="389"/>
      <c r="K541" s="294">
        <f>K539+K540</f>
        <v>32235.887096774193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5"/>
        <v>0</v>
      </c>
      <c r="V541" s="38"/>
      <c r="W541" s="63">
        <f t="shared" si="123"/>
        <v>0</v>
      </c>
      <c r="X541" s="38"/>
      <c r="Y541" s="63">
        <f t="shared" si="124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88" t="s">
        <v>68</v>
      </c>
      <c r="J542" s="389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5"/>
        <v>0</v>
      </c>
      <c r="V542" s="38"/>
      <c r="W542" s="63">
        <f t="shared" si="123"/>
        <v>0</v>
      </c>
      <c r="X542" s="38"/>
      <c r="Y542" s="63">
        <f t="shared" si="124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199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3" t="s">
        <v>61</v>
      </c>
      <c r="J543" s="395"/>
      <c r="K543" s="229">
        <f>K541-K542</f>
        <v>32235.887096774193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5"/>
        <v>0</v>
      </c>
      <c r="V543" s="38"/>
      <c r="W543" s="63">
        <f t="shared" si="123"/>
        <v>0</v>
      </c>
      <c r="X543" s="38"/>
      <c r="Y543" s="63">
        <f t="shared" si="124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5"/>
        <v>0</v>
      </c>
      <c r="V544" s="38"/>
      <c r="W544" s="63">
        <f t="shared" si="123"/>
        <v>0</v>
      </c>
      <c r="X544" s="38"/>
      <c r="Y544" s="63">
        <f t="shared" si="124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5"/>
        <v>0</v>
      </c>
      <c r="V545" s="38"/>
      <c r="W545" s="63">
        <f t="shared" si="123"/>
        <v>0</v>
      </c>
      <c r="X545" s="38"/>
      <c r="Y545" s="63">
        <f t="shared" si="124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3"/>
        <v>0</v>
      </c>
      <c r="X546" s="38"/>
      <c r="Y546" s="63">
        <f t="shared" si="124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0" t="s">
        <v>38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2"/>
      <c r="M548" s="24"/>
      <c r="N548" s="28"/>
      <c r="O548" s="385" t="s">
        <v>40</v>
      </c>
      <c r="P548" s="386"/>
      <c r="Q548" s="386"/>
      <c r="R548" s="387"/>
      <c r="S548" s="29"/>
      <c r="T548" s="385" t="s">
        <v>41</v>
      </c>
      <c r="U548" s="386"/>
      <c r="V548" s="386"/>
      <c r="W548" s="386"/>
      <c r="X548" s="386"/>
      <c r="Y548" s="387"/>
      <c r="Z548" s="30"/>
      <c r="AA548" s="24"/>
    </row>
    <row r="549" spans="1:27" s="25" customFormat="1" ht="18" customHeight="1" x14ac:dyDescent="0.2">
      <c r="A549" s="272"/>
      <c r="B549" s="270"/>
      <c r="C549" s="396" t="s">
        <v>209</v>
      </c>
      <c r="D549" s="396"/>
      <c r="E549" s="396"/>
      <c r="F549" s="396"/>
      <c r="G549" s="273" t="str">
        <f>$J$1</f>
        <v>January</v>
      </c>
      <c r="H549" s="399">
        <f>$K$1</f>
        <v>2024</v>
      </c>
      <c r="I549" s="399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>
        <v>2000</v>
      </c>
      <c r="Y550" s="38">
        <f>W550-X550</f>
        <v>25000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167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/>
      <c r="Q551" s="36"/>
      <c r="R551" s="36">
        <v>0</v>
      </c>
      <c r="S551" s="27"/>
      <c r="T551" s="36" t="s">
        <v>69</v>
      </c>
      <c r="U551" s="63"/>
      <c r="V551" s="38"/>
      <c r="W551" s="63" t="str">
        <f>IF(U551="","",U551+V551)</f>
        <v/>
      </c>
      <c r="X551" s="38"/>
      <c r="Y551" s="63" t="str">
        <f>IF(W551="","",W551-X551)</f>
        <v/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3" t="s">
        <v>41</v>
      </c>
      <c r="G552" s="395"/>
      <c r="H552" s="270"/>
      <c r="I552" s="393" t="s">
        <v>42</v>
      </c>
      <c r="J552" s="394"/>
      <c r="K552" s="395"/>
      <c r="L552" s="284"/>
      <c r="N552" s="35"/>
      <c r="O552" s="36" t="s">
        <v>44</v>
      </c>
      <c r="P552" s="36"/>
      <c r="Q552" s="36"/>
      <c r="R552" s="36" t="str">
        <f t="shared" ref="R552" si="126">IF(Q552="","",R551-Q552)</f>
        <v/>
      </c>
      <c r="S552" s="27"/>
      <c r="T552" s="36" t="s">
        <v>44</v>
      </c>
      <c r="U552" s="63" t="str">
        <f>IF($J$1="February","",Y551)</f>
        <v/>
      </c>
      <c r="V552" s="38"/>
      <c r="W552" s="63" t="str">
        <f t="shared" ref="W552:W561" si="127">IF(U552="","",U552+V552)</f>
        <v/>
      </c>
      <c r="X552" s="38"/>
      <c r="Y552" s="63" t="str">
        <f t="shared" ref="Y552:Y561" si="128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7"/>
        <v/>
      </c>
      <c r="X553" s="38"/>
      <c r="Y553" s="63" t="str">
        <f t="shared" si="128"/>
        <v/>
      </c>
      <c r="Z553" s="40"/>
    </row>
    <row r="554" spans="1:27" s="25" customFormat="1" ht="18" customHeight="1" x14ac:dyDescent="0.2">
      <c r="A554" s="272"/>
      <c r="B554" s="397" t="s">
        <v>40</v>
      </c>
      <c r="C554" s="398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29">Y553</f>
        <v/>
      </c>
      <c r="V554" s="38"/>
      <c r="W554" s="63" t="str">
        <f t="shared" si="127"/>
        <v/>
      </c>
      <c r="X554" s="38"/>
      <c r="Y554" s="63" t="str">
        <f t="shared" si="128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49</v>
      </c>
      <c r="J555" s="290" t="s">
        <v>60</v>
      </c>
      <c r="K555" s="294">
        <f>K550/$K$2/8*I555</f>
        <v>4939.5161290322585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29"/>
        <v/>
      </c>
      <c r="V555" s="38"/>
      <c r="W555" s="63" t="str">
        <f t="shared" si="127"/>
        <v/>
      </c>
      <c r="X555" s="38"/>
      <c r="Y555" s="63" t="str">
        <f t="shared" si="128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88" t="s">
        <v>67</v>
      </c>
      <c r="J556" s="389"/>
      <c r="K556" s="294">
        <f>K554+K555</f>
        <v>29939.516129032258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29"/>
        <v/>
      </c>
      <c r="V556" s="38"/>
      <c r="W556" s="63" t="str">
        <f t="shared" si="127"/>
        <v/>
      </c>
      <c r="X556" s="38"/>
      <c r="Y556" s="63" t="str">
        <f t="shared" si="128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88" t="s">
        <v>68</v>
      </c>
      <c r="J557" s="389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29"/>
        <v/>
      </c>
      <c r="V557" s="38"/>
      <c r="W557" s="63" t="str">
        <f t="shared" si="127"/>
        <v/>
      </c>
      <c r="X557" s="38"/>
      <c r="Y557" s="63" t="str">
        <f t="shared" si="128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199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3" t="s">
        <v>61</v>
      </c>
      <c r="J558" s="395"/>
      <c r="K558" s="229">
        <f>K556-K557</f>
        <v>27939.516129032258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29"/>
        <v/>
      </c>
      <c r="V558" s="38"/>
      <c r="W558" s="63" t="str">
        <f t="shared" si="127"/>
        <v/>
      </c>
      <c r="X558" s="38"/>
      <c r="Y558" s="63" t="str">
        <f t="shared" si="128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29"/>
        <v/>
      </c>
      <c r="V559" s="38"/>
      <c r="W559" s="63" t="str">
        <f t="shared" si="127"/>
        <v/>
      </c>
      <c r="X559" s="38"/>
      <c r="Y559" s="63" t="str">
        <f t="shared" si="128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29"/>
        <v/>
      </c>
      <c r="V560" s="38"/>
      <c r="W560" s="63" t="str">
        <f t="shared" si="127"/>
        <v/>
      </c>
      <c r="X560" s="38"/>
      <c r="Y560" s="63" t="str">
        <f t="shared" si="128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7"/>
        <v/>
      </c>
      <c r="X561" s="38"/>
      <c r="Y561" s="63" t="str">
        <f t="shared" si="128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0" t="s">
        <v>38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2"/>
      <c r="M563" s="24"/>
      <c r="N563" s="28"/>
      <c r="O563" s="385" t="s">
        <v>40</v>
      </c>
      <c r="P563" s="386"/>
      <c r="Q563" s="386"/>
      <c r="R563" s="387"/>
      <c r="S563" s="29"/>
      <c r="T563" s="385" t="s">
        <v>41</v>
      </c>
      <c r="U563" s="386"/>
      <c r="V563" s="386"/>
      <c r="W563" s="386"/>
      <c r="X563" s="386"/>
      <c r="Y563" s="387"/>
      <c r="Z563" s="30"/>
      <c r="AA563" s="24"/>
    </row>
    <row r="564" spans="1:27" s="25" customFormat="1" ht="18" customHeight="1" x14ac:dyDescent="0.2">
      <c r="A564" s="272"/>
      <c r="B564" s="270"/>
      <c r="C564" s="396" t="s">
        <v>209</v>
      </c>
      <c r="D564" s="396"/>
      <c r="E564" s="396"/>
      <c r="F564" s="396"/>
      <c r="G564" s="273" t="str">
        <f>$J$1</f>
        <v>January</v>
      </c>
      <c r="H564" s="399">
        <f>$K$1</f>
        <v>2024</v>
      </c>
      <c r="I564" s="399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203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/>
      <c r="Q566" s="36"/>
      <c r="R566" s="36" t="str">
        <f t="shared" ref="R566:R571" si="130">IF(Q566="","",R565-Q566)</f>
        <v/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3" t="s">
        <v>41</v>
      </c>
      <c r="G567" s="395"/>
      <c r="H567" s="270"/>
      <c r="I567" s="393" t="s">
        <v>42</v>
      </c>
      <c r="J567" s="394"/>
      <c r="K567" s="395"/>
      <c r="L567" s="284"/>
      <c r="N567" s="35"/>
      <c r="O567" s="36" t="s">
        <v>44</v>
      </c>
      <c r="P567" s="36"/>
      <c r="Q567" s="36"/>
      <c r="R567" s="36" t="str">
        <f t="shared" si="130"/>
        <v/>
      </c>
      <c r="S567" s="27"/>
      <c r="T567" s="36" t="s">
        <v>44</v>
      </c>
      <c r="U567" s="63"/>
      <c r="V567" s="38"/>
      <c r="W567" s="63" t="str">
        <f t="shared" ref="W567:W576" si="131">IF(U567="","",U567+V567)</f>
        <v/>
      </c>
      <c r="X567" s="38"/>
      <c r="Y567" s="63" t="str">
        <f t="shared" ref="Y567:Y576" si="132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1"/>
        <v/>
      </c>
      <c r="X568" s="38"/>
      <c r="Y568" s="63" t="str">
        <f t="shared" si="132"/>
        <v/>
      </c>
      <c r="Z568" s="40"/>
    </row>
    <row r="569" spans="1:27" s="25" customFormat="1" ht="18" customHeight="1" x14ac:dyDescent="0.2">
      <c r="A569" s="272"/>
      <c r="B569" s="397" t="s">
        <v>40</v>
      </c>
      <c r="C569" s="398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31</v>
      </c>
      <c r="J569" s="290" t="s">
        <v>59</v>
      </c>
      <c r="K569" s="291">
        <f>K565/$K$2*I569</f>
        <v>45000</v>
      </c>
      <c r="L569" s="292"/>
      <c r="N569" s="35"/>
      <c r="O569" s="36" t="s">
        <v>46</v>
      </c>
      <c r="P569" s="36"/>
      <c r="Q569" s="36"/>
      <c r="R569" s="36" t="str">
        <f t="shared" si="130"/>
        <v/>
      </c>
      <c r="S569" s="27"/>
      <c r="T569" s="36" t="s">
        <v>46</v>
      </c>
      <c r="U569" s="63"/>
      <c r="V569" s="38"/>
      <c r="W569" s="63" t="str">
        <f t="shared" si="131"/>
        <v/>
      </c>
      <c r="X569" s="38"/>
      <c r="Y569" s="63" t="str">
        <f t="shared" si="132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si="130"/>
        <v/>
      </c>
      <c r="S570" s="27"/>
      <c r="T570" s="36" t="s">
        <v>47</v>
      </c>
      <c r="U570" s="63"/>
      <c r="V570" s="38"/>
      <c r="W570" s="63" t="str">
        <f t="shared" si="131"/>
        <v/>
      </c>
      <c r="X570" s="38"/>
      <c r="Y570" s="63" t="str">
        <f t="shared" si="132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31</v>
      </c>
      <c r="D571" s="270"/>
      <c r="E571" s="270"/>
      <c r="F571" s="287" t="s">
        <v>63</v>
      </c>
      <c r="G571" s="288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>0</v>
      </c>
      <c r="H571" s="285"/>
      <c r="I571" s="388" t="s">
        <v>67</v>
      </c>
      <c r="J571" s="389"/>
      <c r="K571" s="294">
        <f>K569+K570</f>
        <v>45000</v>
      </c>
      <c r="L571" s="295"/>
      <c r="N571" s="35"/>
      <c r="O571" s="36" t="s">
        <v>48</v>
      </c>
      <c r="P571" s="36"/>
      <c r="Q571" s="36"/>
      <c r="R571" s="36" t="str">
        <f t="shared" si="130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2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0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88" t="s">
        <v>68</v>
      </c>
      <c r="J572" s="389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1"/>
        <v>0</v>
      </c>
      <c r="X572" s="38"/>
      <c r="Y572" s="63">
        <f t="shared" si="132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199</v>
      </c>
      <c r="G573" s="288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>0</v>
      </c>
      <c r="H573" s="270"/>
      <c r="I573" s="393" t="s">
        <v>61</v>
      </c>
      <c r="J573" s="395"/>
      <c r="K573" s="229">
        <f>K571-K572</f>
        <v>45000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1"/>
        <v/>
      </c>
      <c r="X573" s="38"/>
      <c r="Y573" s="63" t="str">
        <f t="shared" si="132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1"/>
        <v/>
      </c>
      <c r="X574" s="38"/>
      <c r="Y574" s="63" t="str">
        <f t="shared" si="132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1"/>
        <v/>
      </c>
      <c r="X575" s="38"/>
      <c r="Y575" s="63" t="str">
        <f t="shared" si="132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1"/>
        <v/>
      </c>
      <c r="X576" s="38"/>
      <c r="Y576" s="63" t="str">
        <f t="shared" si="132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0" t="s">
        <v>38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2"/>
      <c r="M578" s="24"/>
      <c r="N578" s="28"/>
      <c r="O578" s="385" t="s">
        <v>40</v>
      </c>
      <c r="P578" s="386"/>
      <c r="Q578" s="386"/>
      <c r="R578" s="387"/>
      <c r="S578" s="29"/>
      <c r="T578" s="385" t="s">
        <v>41</v>
      </c>
      <c r="U578" s="386"/>
      <c r="V578" s="386"/>
      <c r="W578" s="386"/>
      <c r="X578" s="386"/>
      <c r="Y578" s="387"/>
      <c r="Z578" s="30"/>
      <c r="AA578" s="24"/>
    </row>
    <row r="579" spans="1:27" s="25" customFormat="1" ht="18" customHeight="1" x14ac:dyDescent="0.2">
      <c r="A579" s="272"/>
      <c r="B579" s="270"/>
      <c r="C579" s="396" t="s">
        <v>209</v>
      </c>
      <c r="D579" s="396"/>
      <c r="E579" s="396"/>
      <c r="F579" s="396"/>
      <c r="G579" s="273" t="str">
        <f>$J$1</f>
        <v>January</v>
      </c>
      <c r="H579" s="399">
        <f>$K$1</f>
        <v>2024</v>
      </c>
      <c r="I579" s="399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76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/>
      <c r="Q581" s="36"/>
      <c r="R581" s="36" t="str">
        <f t="shared" ref="R581:R591" si="133">IF(Q581="","",R580-Q581)</f>
        <v/>
      </c>
      <c r="S581" s="27"/>
      <c r="T581" s="36" t="s">
        <v>69</v>
      </c>
      <c r="U581" s="63"/>
      <c r="V581" s="38"/>
      <c r="W581" s="63" t="str">
        <f>IF(U581="","",U581+V581)</f>
        <v/>
      </c>
      <c r="X581" s="38"/>
      <c r="Y581" s="63" t="str">
        <f>IF(W581="","",W581-X581)</f>
        <v/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3" t="s">
        <v>41</v>
      </c>
      <c r="G582" s="395"/>
      <c r="H582" s="270"/>
      <c r="I582" s="393" t="s">
        <v>42</v>
      </c>
      <c r="J582" s="394"/>
      <c r="K582" s="395"/>
      <c r="L582" s="284"/>
      <c r="N582" s="35"/>
      <c r="O582" s="36" t="s">
        <v>44</v>
      </c>
      <c r="P582" s="36"/>
      <c r="Q582" s="36"/>
      <c r="R582" s="36" t="str">
        <f t="shared" si="133"/>
        <v/>
      </c>
      <c r="S582" s="27"/>
      <c r="T582" s="36" t="s">
        <v>44</v>
      </c>
      <c r="U582" s="63"/>
      <c r="V582" s="38"/>
      <c r="W582" s="63" t="str">
        <f t="shared" ref="W582:W591" si="134">IF(U582="","",U582+V582)</f>
        <v/>
      </c>
      <c r="X582" s="38"/>
      <c r="Y582" s="63" t="str">
        <f t="shared" ref="Y582:Y591" si="135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3"/>
        <v/>
      </c>
      <c r="S583" s="27"/>
      <c r="T583" s="36" t="s">
        <v>45</v>
      </c>
      <c r="U583" s="63"/>
      <c r="V583" s="38"/>
      <c r="W583" s="63" t="str">
        <f t="shared" si="134"/>
        <v/>
      </c>
      <c r="X583" s="38"/>
      <c r="Y583" s="63" t="str">
        <f t="shared" si="135"/>
        <v/>
      </c>
      <c r="Z583" s="40"/>
    </row>
    <row r="584" spans="1:27" s="25" customFormat="1" ht="18" customHeight="1" x14ac:dyDescent="0.2">
      <c r="A584" s="272"/>
      <c r="B584" s="397" t="s">
        <v>40</v>
      </c>
      <c r="C584" s="398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3"/>
        <v/>
      </c>
      <c r="S584" s="27"/>
      <c r="T584" s="36" t="s">
        <v>46</v>
      </c>
      <c r="U584" s="63"/>
      <c r="V584" s="38"/>
      <c r="W584" s="63" t="str">
        <f t="shared" si="134"/>
        <v/>
      </c>
      <c r="X584" s="38"/>
      <c r="Y584" s="63" t="str">
        <f t="shared" si="135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95</v>
      </c>
      <c r="J585" s="290" t="s">
        <v>60</v>
      </c>
      <c r="K585" s="294">
        <f>K580/$K$2/8*I585</f>
        <v>13407.258064516129</v>
      </c>
      <c r="L585" s="295"/>
      <c r="N585" s="35"/>
      <c r="O585" s="36" t="s">
        <v>47</v>
      </c>
      <c r="P585" s="36"/>
      <c r="Q585" s="36"/>
      <c r="R585" s="36" t="str">
        <f t="shared" si="133"/>
        <v/>
      </c>
      <c r="S585" s="27"/>
      <c r="T585" s="36" t="s">
        <v>47</v>
      </c>
      <c r="U585" s="63"/>
      <c r="V585" s="38"/>
      <c r="W585" s="63" t="str">
        <f t="shared" si="134"/>
        <v/>
      </c>
      <c r="X585" s="38"/>
      <c r="Y585" s="63" t="str">
        <f t="shared" si="135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5000</v>
      </c>
      <c r="H586" s="285"/>
      <c r="I586" s="388" t="s">
        <v>67</v>
      </c>
      <c r="J586" s="389"/>
      <c r="K586" s="294">
        <f>K584+K585</f>
        <v>48407.258064516129</v>
      </c>
      <c r="L586" s="295"/>
      <c r="N586" s="35"/>
      <c r="O586" s="36" t="s">
        <v>48</v>
      </c>
      <c r="P586" s="36"/>
      <c r="Q586" s="36"/>
      <c r="R586" s="36" t="str">
        <f t="shared" si="133"/>
        <v/>
      </c>
      <c r="S586" s="27"/>
      <c r="T586" s="36" t="s">
        <v>48</v>
      </c>
      <c r="U586" s="63"/>
      <c r="V586" s="38"/>
      <c r="W586" s="63" t="str">
        <f t="shared" si="134"/>
        <v/>
      </c>
      <c r="X586" s="38"/>
      <c r="Y586" s="63" t="str">
        <f t="shared" si="135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88" t="s">
        <v>68</v>
      </c>
      <c r="J587" s="389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3"/>
        <v/>
      </c>
      <c r="S587" s="27"/>
      <c r="T587" s="36" t="s">
        <v>49</v>
      </c>
      <c r="U587" s="63"/>
      <c r="V587" s="38"/>
      <c r="W587" s="63" t="str">
        <f t="shared" si="134"/>
        <v/>
      </c>
      <c r="X587" s="38"/>
      <c r="Y587" s="63" t="str">
        <f t="shared" si="135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199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3" t="s">
        <v>61</v>
      </c>
      <c r="J588" s="395"/>
      <c r="K588" s="229">
        <f>K586-K587</f>
        <v>43407.258064516129</v>
      </c>
      <c r="L588" s="297"/>
      <c r="N588" s="35"/>
      <c r="O588" s="36" t="s">
        <v>54</v>
      </c>
      <c r="P588" s="36"/>
      <c r="Q588" s="36"/>
      <c r="R588" s="36" t="str">
        <f t="shared" si="133"/>
        <v/>
      </c>
      <c r="S588" s="27"/>
      <c r="T588" s="36" t="s">
        <v>54</v>
      </c>
      <c r="U588" s="63"/>
      <c r="V588" s="38"/>
      <c r="W588" s="63" t="str">
        <f t="shared" si="134"/>
        <v/>
      </c>
      <c r="X588" s="38"/>
      <c r="Y588" s="63" t="str">
        <f t="shared" si="135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3"/>
        <v/>
      </c>
      <c r="S589" s="27"/>
      <c r="T589" s="36" t="s">
        <v>50</v>
      </c>
      <c r="U589" s="63"/>
      <c r="V589" s="38"/>
      <c r="W589" s="63" t="str">
        <f t="shared" si="134"/>
        <v/>
      </c>
      <c r="X589" s="38"/>
      <c r="Y589" s="63" t="str">
        <f t="shared" si="135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3"/>
        <v/>
      </c>
      <c r="S590" s="27"/>
      <c r="T590" s="36" t="s">
        <v>55</v>
      </c>
      <c r="U590" s="63"/>
      <c r="V590" s="38"/>
      <c r="W590" s="63" t="str">
        <f t="shared" si="134"/>
        <v/>
      </c>
      <c r="X590" s="38"/>
      <c r="Y590" s="63" t="str">
        <f t="shared" si="135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3"/>
        <v/>
      </c>
      <c r="S591" s="27"/>
      <c r="T591" s="36" t="s">
        <v>56</v>
      </c>
      <c r="U591" s="63"/>
      <c r="V591" s="38"/>
      <c r="W591" s="63" t="str">
        <f t="shared" si="134"/>
        <v/>
      </c>
      <c r="X591" s="38"/>
      <c r="Y591" s="63" t="str">
        <f t="shared" si="135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05" t="s">
        <v>38</v>
      </c>
      <c r="B593" s="406"/>
      <c r="C593" s="406"/>
      <c r="D593" s="406"/>
      <c r="E593" s="406"/>
      <c r="F593" s="406"/>
      <c r="G593" s="406"/>
      <c r="H593" s="406"/>
      <c r="I593" s="406"/>
      <c r="J593" s="406"/>
      <c r="K593" s="406"/>
      <c r="L593" s="407"/>
      <c r="M593" s="24"/>
      <c r="N593" s="28"/>
      <c r="O593" s="385" t="s">
        <v>40</v>
      </c>
      <c r="P593" s="386"/>
      <c r="Q593" s="386"/>
      <c r="R593" s="387"/>
      <c r="S593" s="29"/>
      <c r="T593" s="385" t="s">
        <v>41</v>
      </c>
      <c r="U593" s="386"/>
      <c r="V593" s="386"/>
      <c r="W593" s="386"/>
      <c r="X593" s="386"/>
      <c r="Y593" s="387"/>
      <c r="Z593" s="30"/>
      <c r="AA593" s="24"/>
    </row>
    <row r="594" spans="1:27" s="25" customFormat="1" ht="18" customHeight="1" x14ac:dyDescent="0.2">
      <c r="A594" s="272"/>
      <c r="B594" s="270"/>
      <c r="C594" s="396" t="s">
        <v>209</v>
      </c>
      <c r="D594" s="396"/>
      <c r="E594" s="396"/>
      <c r="F594" s="396"/>
      <c r="G594" s="273" t="str">
        <f>$J$1</f>
        <v>January</v>
      </c>
      <c r="H594" s="399">
        <f>$K$1</f>
        <v>2024</v>
      </c>
      <c r="I594" s="399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219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/>
      <c r="Q596" s="36"/>
      <c r="R596" s="36">
        <v>0</v>
      </c>
      <c r="S596" s="27"/>
      <c r="T596" s="36" t="s">
        <v>69</v>
      </c>
      <c r="U596" s="63" t="str">
        <f>IF($J$1="January","",Y595)</f>
        <v/>
      </c>
      <c r="V596" s="38"/>
      <c r="W596" s="63" t="str">
        <f>IF(U596="","",U596+V596)</f>
        <v/>
      </c>
      <c r="X596" s="38"/>
      <c r="Y596" s="63" t="str">
        <f>IF(W596="","",W596-X596)</f>
        <v/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403" t="s">
        <v>41</v>
      </c>
      <c r="G597" s="403"/>
      <c r="H597" s="270"/>
      <c r="I597" s="403" t="s">
        <v>42</v>
      </c>
      <c r="J597" s="403"/>
      <c r="K597" s="403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6">IF(U597="","",U597+V597)</f>
        <v/>
      </c>
      <c r="X597" s="38"/>
      <c r="Y597" s="63" t="str">
        <f t="shared" ref="Y597:Y606" si="137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6"/>
        <v/>
      </c>
      <c r="X598" s="38"/>
      <c r="Y598" s="63" t="str">
        <f t="shared" si="137"/>
        <v/>
      </c>
      <c r="Z598" s="40"/>
    </row>
    <row r="599" spans="1:27" s="25" customFormat="1" ht="18" customHeight="1" x14ac:dyDescent="0.2">
      <c r="A599" s="272"/>
      <c r="B599" s="397" t="s">
        <v>40</v>
      </c>
      <c r="C599" s="398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36129.032258064515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6"/>
        <v/>
      </c>
      <c r="X599" s="38"/>
      <c r="Y599" s="63" t="str">
        <f t="shared" si="137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7">
        <v>32</v>
      </c>
      <c r="J600" s="290" t="s">
        <v>60</v>
      </c>
      <c r="K600" s="294">
        <f>K595/$K$2/8*I600</f>
        <v>5161.2903225806449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6"/>
        <v/>
      </c>
      <c r="X600" s="38"/>
      <c r="Y600" s="63" t="str">
        <f t="shared" si="137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0</v>
      </c>
      <c r="H601" s="285"/>
      <c r="I601" s="388" t="s">
        <v>67</v>
      </c>
      <c r="J601" s="389"/>
      <c r="K601" s="294">
        <f>K599+K600</f>
        <v>41290.322580645159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6"/>
        <v/>
      </c>
      <c r="X601" s="38"/>
      <c r="Y601" s="63" t="str">
        <f t="shared" si="137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3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0</v>
      </c>
      <c r="H602" s="285"/>
      <c r="I602" s="388" t="s">
        <v>68</v>
      </c>
      <c r="J602" s="389"/>
      <c r="K602" s="288">
        <f>G602</f>
        <v>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6"/>
        <v/>
      </c>
      <c r="X602" s="38"/>
      <c r="Y602" s="63" t="str">
        <f t="shared" si="137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0</v>
      </c>
      <c r="H603" s="270"/>
      <c r="I603" s="393" t="s">
        <v>61</v>
      </c>
      <c r="J603" s="395"/>
      <c r="K603" s="229">
        <f>K601-K602</f>
        <v>41290.322580645159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6"/>
        <v/>
      </c>
      <c r="X603" s="38"/>
      <c r="Y603" s="63" t="str">
        <f t="shared" si="137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6"/>
        <v/>
      </c>
      <c r="X604" s="38"/>
      <c r="Y604" s="63" t="str">
        <f t="shared" si="137"/>
        <v/>
      </c>
      <c r="Z604" s="40"/>
    </row>
    <row r="605" spans="1:27" s="25" customFormat="1" ht="18" customHeight="1" x14ac:dyDescent="0.2">
      <c r="A605" s="272"/>
      <c r="B605" s="404" t="s">
        <v>82</v>
      </c>
      <c r="C605" s="404"/>
      <c r="D605" s="404"/>
      <c r="E605" s="404"/>
      <c r="F605" s="404"/>
      <c r="G605" s="404"/>
      <c r="H605" s="404"/>
      <c r="I605" s="404"/>
      <c r="J605" s="404"/>
      <c r="K605" s="404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6"/>
        <v/>
      </c>
      <c r="X605" s="38"/>
      <c r="Y605" s="63" t="str">
        <f t="shared" si="137"/>
        <v/>
      </c>
      <c r="Z605" s="40"/>
    </row>
    <row r="606" spans="1:27" s="25" customFormat="1" ht="18" customHeight="1" x14ac:dyDescent="0.2">
      <c r="A606" s="272"/>
      <c r="B606" s="404"/>
      <c r="C606" s="404"/>
      <c r="D606" s="404"/>
      <c r="E606" s="404"/>
      <c r="F606" s="404"/>
      <c r="G606" s="404"/>
      <c r="H606" s="404"/>
      <c r="I606" s="404"/>
      <c r="J606" s="404"/>
      <c r="K606" s="404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6"/>
        <v/>
      </c>
      <c r="X606" s="38"/>
      <c r="Y606" s="63" t="str">
        <f t="shared" si="137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0" t="s">
        <v>38</v>
      </c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2"/>
      <c r="M609" s="24"/>
      <c r="N609" s="28"/>
      <c r="O609" s="385" t="s">
        <v>40</v>
      </c>
      <c r="P609" s="386"/>
      <c r="Q609" s="386"/>
      <c r="R609" s="387"/>
      <c r="S609" s="29"/>
      <c r="T609" s="385" t="s">
        <v>41</v>
      </c>
      <c r="U609" s="386"/>
      <c r="V609" s="386"/>
      <c r="W609" s="386"/>
      <c r="X609" s="386"/>
      <c r="Y609" s="387"/>
      <c r="Z609" s="30"/>
      <c r="AA609" s="24"/>
    </row>
    <row r="610" spans="1:27" s="25" customFormat="1" ht="18" customHeight="1" x14ac:dyDescent="0.2">
      <c r="A610" s="272"/>
      <c r="B610" s="270"/>
      <c r="C610" s="396" t="s">
        <v>209</v>
      </c>
      <c r="D610" s="396"/>
      <c r="E610" s="396"/>
      <c r="F610" s="396"/>
      <c r="G610" s="273" t="str">
        <f>$J$1</f>
        <v>January</v>
      </c>
      <c r="H610" s="399">
        <f>$K$1</f>
        <v>2024</v>
      </c>
      <c r="I610" s="399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35000</v>
      </c>
      <c r="L611" s="279"/>
      <c r="N611" s="35"/>
      <c r="O611" s="36" t="s">
        <v>43</v>
      </c>
      <c r="P611" s="36">
        <v>23</v>
      </c>
      <c r="Q611" s="36">
        <v>8</v>
      </c>
      <c r="R611" s="36"/>
      <c r="S611" s="37"/>
      <c r="T611" s="36" t="s">
        <v>43</v>
      </c>
      <c r="U611" s="38">
        <v>2000</v>
      </c>
      <c r="V611" s="38"/>
      <c r="W611" s="38">
        <f>V611+U611</f>
        <v>2000</v>
      </c>
      <c r="X611" s="38">
        <v>2000</v>
      </c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198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/>
      <c r="Q612" s="36"/>
      <c r="R612" s="36" t="str">
        <f t="shared" ref="R612:R616" si="138">IF(Q612="","",R611-Q612)</f>
        <v/>
      </c>
      <c r="S612" s="27"/>
      <c r="T612" s="36" t="s">
        <v>69</v>
      </c>
      <c r="U612" s="63"/>
      <c r="V612" s="38"/>
      <c r="W612" s="63" t="str">
        <f>IF(U612="","",U612+V612)</f>
        <v/>
      </c>
      <c r="X612" s="38"/>
      <c r="Y612" s="63" t="str">
        <f>IF(W612="","",W612-X612)</f>
        <v/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45150</v>
      </c>
      <c r="D613" s="270"/>
      <c r="E613" s="270"/>
      <c r="F613" s="393" t="s">
        <v>41</v>
      </c>
      <c r="G613" s="395"/>
      <c r="H613" s="270"/>
      <c r="I613" s="393" t="s">
        <v>42</v>
      </c>
      <c r="J613" s="394"/>
      <c r="K613" s="395"/>
      <c r="L613" s="284"/>
      <c r="N613" s="35"/>
      <c r="O613" s="36" t="s">
        <v>44</v>
      </c>
      <c r="P613" s="36"/>
      <c r="Q613" s="36"/>
      <c r="R613" s="36" t="str">
        <f t="shared" si="138"/>
        <v/>
      </c>
      <c r="S613" s="27"/>
      <c r="T613" s="36" t="s">
        <v>44</v>
      </c>
      <c r="U613" s="63" t="str">
        <f t="shared" ref="U613:U617" si="139">Y612</f>
        <v/>
      </c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38"/>
        <v/>
      </c>
      <c r="S614" s="27"/>
      <c r="T614" s="36" t="s">
        <v>45</v>
      </c>
      <c r="U614" s="63" t="str">
        <f t="shared" si="139"/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397" t="s">
        <v>40</v>
      </c>
      <c r="C615" s="398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2000</v>
      </c>
      <c r="H615" s="285"/>
      <c r="I615" s="289">
        <f>IF(C619&gt;=C618,$K$2,C617+C619)</f>
        <v>23</v>
      </c>
      <c r="J615" s="290" t="s">
        <v>59</v>
      </c>
      <c r="K615" s="291">
        <f>K611/$K$2*I615</f>
        <v>25967.741935483871</v>
      </c>
      <c r="L615" s="292"/>
      <c r="N615" s="35"/>
      <c r="O615" s="36" t="s">
        <v>46</v>
      </c>
      <c r="P615" s="36"/>
      <c r="Q615" s="36"/>
      <c r="R615" s="36" t="str">
        <f t="shared" si="138"/>
        <v/>
      </c>
      <c r="S615" s="27"/>
      <c r="T615" s="36" t="s">
        <v>46</v>
      </c>
      <c r="U615" s="63" t="str">
        <f t="shared" si="139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15</v>
      </c>
      <c r="J616" s="290" t="s">
        <v>60</v>
      </c>
      <c r="K616" s="294">
        <f>K611/$K$2/8*I616</f>
        <v>2116.9354838709678</v>
      </c>
      <c r="L616" s="295"/>
      <c r="N616" s="35"/>
      <c r="O616" s="36" t="s">
        <v>47</v>
      </c>
      <c r="P616" s="36"/>
      <c r="Q616" s="36"/>
      <c r="R616" s="36" t="str">
        <f t="shared" si="138"/>
        <v/>
      </c>
      <c r="S616" s="27"/>
      <c r="T616" s="36" t="s">
        <v>47</v>
      </c>
      <c r="U616" s="63" t="str">
        <f t="shared" si="139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23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2000</v>
      </c>
      <c r="H617" s="285"/>
      <c r="I617" s="388" t="s">
        <v>67</v>
      </c>
      <c r="J617" s="389"/>
      <c r="K617" s="294">
        <f>K615+K616</f>
        <v>28084.677419354841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39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8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2000</v>
      </c>
      <c r="H618" s="285"/>
      <c r="I618" s="388" t="s">
        <v>68</v>
      </c>
      <c r="J618" s="389"/>
      <c r="K618" s="288">
        <f>G618</f>
        <v>2000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199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3" t="s">
        <v>61</v>
      </c>
      <c r="J619" s="395"/>
      <c r="K619" s="229">
        <f>K617-K618</f>
        <v>26084.677419354841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0" t="s">
        <v>38</v>
      </c>
      <c r="B624" s="391"/>
      <c r="C624" s="391"/>
      <c r="D624" s="391"/>
      <c r="E624" s="391"/>
      <c r="F624" s="391"/>
      <c r="G624" s="391"/>
      <c r="H624" s="391"/>
      <c r="I624" s="391"/>
      <c r="J624" s="391"/>
      <c r="K624" s="391"/>
      <c r="L624" s="392"/>
      <c r="M624" s="24"/>
      <c r="N624" s="28"/>
      <c r="O624" s="385" t="s">
        <v>40</v>
      </c>
      <c r="P624" s="386"/>
      <c r="Q624" s="386"/>
      <c r="R624" s="387"/>
      <c r="S624" s="29"/>
      <c r="T624" s="385" t="s">
        <v>41</v>
      </c>
      <c r="U624" s="386"/>
      <c r="V624" s="386"/>
      <c r="W624" s="386"/>
      <c r="X624" s="386"/>
      <c r="Y624" s="387"/>
      <c r="Z624" s="30"/>
      <c r="AA624" s="24"/>
    </row>
    <row r="625" spans="1:27" s="25" customFormat="1" ht="18" customHeight="1" x14ac:dyDescent="0.2">
      <c r="A625" s="272"/>
      <c r="B625" s="270"/>
      <c r="C625" s="396" t="s">
        <v>209</v>
      </c>
      <c r="D625" s="396"/>
      <c r="E625" s="396"/>
      <c r="F625" s="396"/>
      <c r="G625" s="273" t="str">
        <f>$J$1</f>
        <v>January</v>
      </c>
      <c r="H625" s="399">
        <f>$K$1</f>
        <v>2024</v>
      </c>
      <c r="I625" s="399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192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/>
      <c r="Q627" s="36"/>
      <c r="R627" s="36">
        <v>0</v>
      </c>
      <c r="S627" s="27"/>
      <c r="T627" s="36" t="s">
        <v>69</v>
      </c>
      <c r="U627" s="63">
        <f>Y626</f>
        <v>0</v>
      </c>
      <c r="V627" s="38"/>
      <c r="W627" s="63">
        <f>IF(U627="","",U627+V627)</f>
        <v>0</v>
      </c>
      <c r="X627" s="38"/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3" t="s">
        <v>41</v>
      </c>
      <c r="G628" s="395"/>
      <c r="H628" s="270"/>
      <c r="I628" s="393" t="s">
        <v>42</v>
      </c>
      <c r="J628" s="394"/>
      <c r="K628" s="395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>
        <f>Y627</f>
        <v>0</v>
      </c>
      <c r="V628" s="38"/>
      <c r="W628" s="63">
        <f t="shared" ref="W628:W630" si="142">IF(U628="","",U628+V628)</f>
        <v>0</v>
      </c>
      <c r="X628" s="38"/>
      <c r="Y628" s="63">
        <f t="shared" ref="Y628:Y630" si="143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2"/>
        <v>0</v>
      </c>
      <c r="X629" s="38"/>
      <c r="Y629" s="63">
        <f t="shared" si="143"/>
        <v>0</v>
      </c>
      <c r="Z629" s="40"/>
    </row>
    <row r="630" spans="1:27" s="25" customFormat="1" ht="18" customHeight="1" x14ac:dyDescent="0.2">
      <c r="A630" s="272"/>
      <c r="B630" s="397" t="s">
        <v>40</v>
      </c>
      <c r="C630" s="398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28</v>
      </c>
      <c r="J630" s="290" t="s">
        <v>59</v>
      </c>
      <c r="K630" s="291">
        <f>K626/$K$2*I630</f>
        <v>27096.774193548386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>
        <f t="shared" ref="U630:U636" si="144">Y629</f>
        <v>0</v>
      </c>
      <c r="V630" s="38"/>
      <c r="W630" s="63">
        <f t="shared" si="142"/>
        <v>0</v>
      </c>
      <c r="X630" s="38"/>
      <c r="Y630" s="63">
        <f t="shared" si="143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0</v>
      </c>
      <c r="H631" s="285"/>
      <c r="I631" s="289">
        <v>64</v>
      </c>
      <c r="J631" s="290" t="s">
        <v>60</v>
      </c>
      <c r="K631" s="294">
        <f>K626/$K$2/8*I631</f>
        <v>7741.9354838709678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>
        <f t="shared" si="144"/>
        <v>0</v>
      </c>
      <c r="V631" s="38"/>
      <c r="W631" s="63">
        <f t="shared" ref="W631:W637" si="145">IF(U631="","",U631+V631)</f>
        <v>0</v>
      </c>
      <c r="X631" s="115"/>
      <c r="Y631" s="63">
        <f t="shared" ref="Y631:Y637" si="146">IF(W631="","",W631-X631)</f>
        <v>0</v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28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0</v>
      </c>
      <c r="H632" s="285"/>
      <c r="I632" s="388" t="s">
        <v>67</v>
      </c>
      <c r="J632" s="389"/>
      <c r="K632" s="294">
        <f>K630+K631</f>
        <v>34838.709677419356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>
        <f t="shared" si="144"/>
        <v>0</v>
      </c>
      <c r="V632" s="38"/>
      <c r="W632" s="63">
        <f t="shared" si="145"/>
        <v>0</v>
      </c>
      <c r="X632" s="115"/>
      <c r="Y632" s="63">
        <f t="shared" si="146"/>
        <v>0</v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3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0</v>
      </c>
      <c r="H633" s="285"/>
      <c r="I633" s="388" t="s">
        <v>68</v>
      </c>
      <c r="J633" s="389"/>
      <c r="K633" s="288">
        <f>G633</f>
        <v>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>
        <f t="shared" si="144"/>
        <v>0</v>
      </c>
      <c r="V633" s="38"/>
      <c r="W633" s="63">
        <f t="shared" si="145"/>
        <v>0</v>
      </c>
      <c r="X633" s="115"/>
      <c r="Y633" s="63">
        <f t="shared" si="146"/>
        <v>0</v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199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3" t="s">
        <v>61</v>
      </c>
      <c r="J634" s="395"/>
      <c r="K634" s="229">
        <f>K632-K633</f>
        <v>34838.709677419356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>
        <f t="shared" si="144"/>
        <v>0</v>
      </c>
      <c r="V634" s="38"/>
      <c r="W634" s="63">
        <f t="shared" si="145"/>
        <v>0</v>
      </c>
      <c r="X634" s="38"/>
      <c r="Y634" s="63">
        <f t="shared" si="146"/>
        <v>0</v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>
        <f t="shared" si="144"/>
        <v>0</v>
      </c>
      <c r="V635" s="38"/>
      <c r="W635" s="63">
        <f t="shared" si="145"/>
        <v>0</v>
      </c>
      <c r="X635" s="38"/>
      <c r="Y635" s="63">
        <f t="shared" si="146"/>
        <v>0</v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>
        <f t="shared" si="144"/>
        <v>0</v>
      </c>
      <c r="V636" s="38"/>
      <c r="W636" s="63">
        <f t="shared" si="145"/>
        <v>0</v>
      </c>
      <c r="X636" s="38"/>
      <c r="Y636" s="63">
        <f t="shared" si="146"/>
        <v>0</v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05" t="s">
        <v>38</v>
      </c>
      <c r="B639" s="406"/>
      <c r="C639" s="406"/>
      <c r="D639" s="406"/>
      <c r="E639" s="406"/>
      <c r="F639" s="406"/>
      <c r="G639" s="406"/>
      <c r="H639" s="406"/>
      <c r="I639" s="406"/>
      <c r="J639" s="406"/>
      <c r="K639" s="406"/>
      <c r="L639" s="407"/>
      <c r="M639" s="24"/>
      <c r="N639" s="28"/>
      <c r="O639" s="385" t="s">
        <v>40</v>
      </c>
      <c r="P639" s="386"/>
      <c r="Q639" s="386"/>
      <c r="R639" s="387"/>
      <c r="S639" s="29"/>
      <c r="T639" s="385" t="s">
        <v>41</v>
      </c>
      <c r="U639" s="386"/>
      <c r="V639" s="386"/>
      <c r="W639" s="386"/>
      <c r="X639" s="386"/>
      <c r="Y639" s="387"/>
      <c r="Z639" s="27"/>
    </row>
    <row r="640" spans="1:27" s="25" customFormat="1" ht="18" customHeight="1" x14ac:dyDescent="0.2">
      <c r="A640" s="272"/>
      <c r="B640" s="270"/>
      <c r="C640" s="396" t="s">
        <v>209</v>
      </c>
      <c r="D640" s="396"/>
      <c r="E640" s="396"/>
      <c r="F640" s="396"/>
      <c r="G640" s="273" t="str">
        <f>$J$1</f>
        <v>January</v>
      </c>
      <c r="H640" s="399">
        <f>$K$1</f>
        <v>2024</v>
      </c>
      <c r="I640" s="399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200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/>
      <c r="Q642" s="36"/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403" t="s">
        <v>41</v>
      </c>
      <c r="G643" s="403"/>
      <c r="H643" s="270"/>
      <c r="I643" s="403" t="s">
        <v>42</v>
      </c>
      <c r="J643" s="403"/>
      <c r="K643" s="403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7">IF(U643="","",U643+V643)</f>
        <v>0</v>
      </c>
      <c r="X643" s="38"/>
      <c r="Y643" s="63">
        <f t="shared" ref="Y643:Y649" si="148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7"/>
        <v>0</v>
      </c>
      <c r="X644" s="38"/>
      <c r="Y644" s="63">
        <f t="shared" si="148"/>
        <v>0</v>
      </c>
      <c r="Z644" s="27"/>
    </row>
    <row r="645" spans="1:26" s="25" customFormat="1" ht="18" customHeight="1" x14ac:dyDescent="0.2">
      <c r="A645" s="272"/>
      <c r="B645" s="397" t="s">
        <v>40</v>
      </c>
      <c r="C645" s="398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7"/>
        <v>0</v>
      </c>
      <c r="X645" s="38"/>
      <c r="Y645" s="63">
        <f t="shared" si="148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71</v>
      </c>
      <c r="J646" s="290" t="s">
        <v>60</v>
      </c>
      <c r="K646" s="294">
        <f>K641/$K$2/8*I646</f>
        <v>12883.064516129032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7"/>
        <v>0</v>
      </c>
      <c r="X646" s="115"/>
      <c r="Y646" s="63">
        <f t="shared" si="148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88" t="s">
        <v>67</v>
      </c>
      <c r="J647" s="389"/>
      <c r="K647" s="294">
        <f>K645+K646</f>
        <v>57883.06451612903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7"/>
        <v>0</v>
      </c>
      <c r="X647" s="115"/>
      <c r="Y647" s="63">
        <f t="shared" si="148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88" t="s">
        <v>68</v>
      </c>
      <c r="J648" s="389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7"/>
        <v>0</v>
      </c>
      <c r="X648" s="115"/>
      <c r="Y648" s="63">
        <f t="shared" si="148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3" t="s">
        <v>61</v>
      </c>
      <c r="J649" s="395"/>
      <c r="K649" s="229">
        <f>K647-K648</f>
        <v>57883.06451612903</v>
      </c>
      <c r="L649" s="297"/>
      <c r="N649" s="35"/>
      <c r="O649" s="36" t="s">
        <v>54</v>
      </c>
      <c r="P649" s="36"/>
      <c r="Q649" s="36"/>
      <c r="R649" s="36" t="str">
        <f t="shared" ref="R649:R650" si="149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7"/>
        <v>0</v>
      </c>
      <c r="X649" s="38"/>
      <c r="Y649" s="63">
        <f t="shared" si="148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49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4"/>
      <c r="C651" s="404"/>
      <c r="D651" s="404"/>
      <c r="E651" s="404"/>
      <c r="F651" s="404"/>
      <c r="G651" s="404"/>
      <c r="H651" s="404"/>
      <c r="I651" s="404"/>
      <c r="J651" s="404"/>
      <c r="K651" s="404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4"/>
      <c r="C652" s="404"/>
      <c r="D652" s="404"/>
      <c r="E652" s="404"/>
      <c r="F652" s="404"/>
      <c r="G652" s="404"/>
      <c r="H652" s="404"/>
      <c r="I652" s="404"/>
      <c r="J652" s="404"/>
      <c r="K652" s="404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05" t="s">
        <v>38</v>
      </c>
      <c r="B655" s="406"/>
      <c r="C655" s="406"/>
      <c r="D655" s="406"/>
      <c r="E655" s="406"/>
      <c r="F655" s="406"/>
      <c r="G655" s="406"/>
      <c r="H655" s="406"/>
      <c r="I655" s="406"/>
      <c r="J655" s="406"/>
      <c r="K655" s="406"/>
      <c r="L655" s="407"/>
      <c r="M655" s="24"/>
      <c r="N655" s="28"/>
      <c r="O655" s="385" t="s">
        <v>40</v>
      </c>
      <c r="P655" s="386"/>
      <c r="Q655" s="386"/>
      <c r="R655" s="387"/>
      <c r="S655" s="29"/>
      <c r="T655" s="385" t="s">
        <v>41</v>
      </c>
      <c r="U655" s="386"/>
      <c r="V655" s="386"/>
      <c r="W655" s="386"/>
      <c r="X655" s="386"/>
      <c r="Y655" s="387"/>
      <c r="Z655" s="30"/>
    </row>
    <row r="656" spans="1:26" s="25" customFormat="1" ht="18" customHeight="1" x14ac:dyDescent="0.2">
      <c r="A656" s="272"/>
      <c r="B656" s="270"/>
      <c r="C656" s="396" t="s">
        <v>209</v>
      </c>
      <c r="D656" s="396"/>
      <c r="E656" s="396"/>
      <c r="F656" s="396"/>
      <c r="G656" s="273" t="str">
        <f>$J$1</f>
        <v>January</v>
      </c>
      <c r="H656" s="399">
        <f>$K$1</f>
        <v>2024</v>
      </c>
      <c r="I656" s="399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202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/>
      <c r="Q658" s="36"/>
      <c r="R658" s="36"/>
      <c r="S658" s="27"/>
      <c r="T658" s="36" t="s">
        <v>69</v>
      </c>
      <c r="U658" s="63"/>
      <c r="V658" s="38"/>
      <c r="W658" s="63" t="str">
        <f>IF(U658="","",U658+V658)</f>
        <v/>
      </c>
      <c r="X658" s="38"/>
      <c r="Y658" s="63" t="str">
        <f>IF(W658="","",W658-X658)</f>
        <v/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3" t="s">
        <v>41</v>
      </c>
      <c r="G659" s="403"/>
      <c r="H659" s="270"/>
      <c r="I659" s="403" t="s">
        <v>42</v>
      </c>
      <c r="J659" s="403"/>
      <c r="K659" s="403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 t="str">
        <f>Y658</f>
        <v/>
      </c>
      <c r="V659" s="38"/>
      <c r="W659" s="63" t="str">
        <f t="shared" ref="W659:W664" si="150">IF(U659="","",U659+V659)</f>
        <v/>
      </c>
      <c r="X659" s="38"/>
      <c r="Y659" s="63" t="str">
        <f t="shared" ref="Y659:Y664" si="151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0"/>
        <v/>
      </c>
      <c r="X660" s="38"/>
      <c r="Y660" s="63" t="str">
        <f t="shared" si="151"/>
        <v/>
      </c>
      <c r="Z660" s="40"/>
    </row>
    <row r="661" spans="1:26" s="25" customFormat="1" ht="18" customHeight="1" x14ac:dyDescent="0.2">
      <c r="A661" s="272"/>
      <c r="B661" s="397" t="s">
        <v>40</v>
      </c>
      <c r="C661" s="398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4000</v>
      </c>
      <c r="H661" s="285"/>
      <c r="I661" s="289">
        <f>IF(C665&gt;=C664,$K$2,C663+C665)</f>
        <v>30</v>
      </c>
      <c r="J661" s="290" t="s">
        <v>59</v>
      </c>
      <c r="K661" s="291">
        <f>K657/$K$2*I661</f>
        <v>43548.38709677419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2">Y660</f>
        <v/>
      </c>
      <c r="V661" s="38"/>
      <c r="W661" s="63" t="str">
        <f t="shared" si="150"/>
        <v/>
      </c>
      <c r="X661" s="38"/>
      <c r="Y661" s="63" t="str">
        <f t="shared" si="151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15500</v>
      </c>
      <c r="H662" s="285"/>
      <c r="I662" s="307">
        <v>59</v>
      </c>
      <c r="J662" s="290" t="s">
        <v>60</v>
      </c>
      <c r="K662" s="294">
        <f>K657/$K$2/8*I662</f>
        <v>10705.645161290322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2"/>
        <v/>
      </c>
      <c r="V662" s="38"/>
      <c r="W662" s="63" t="str">
        <f t="shared" si="150"/>
        <v/>
      </c>
      <c r="X662" s="115"/>
      <c r="Y662" s="63" t="str">
        <f t="shared" si="151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30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19500</v>
      </c>
      <c r="H663" s="285"/>
      <c r="I663" s="388" t="s">
        <v>67</v>
      </c>
      <c r="J663" s="389"/>
      <c r="K663" s="294">
        <f>K661+K662</f>
        <v>54254.032258064515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si="152"/>
        <v/>
      </c>
      <c r="V663" s="38"/>
      <c r="W663" s="63" t="str">
        <f t="shared" si="150"/>
        <v/>
      </c>
      <c r="X663" s="115"/>
      <c r="Y663" s="63" t="str">
        <f t="shared" si="151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88" t="s">
        <v>68</v>
      </c>
      <c r="J664" s="389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2"/>
        <v/>
      </c>
      <c r="V664" s="38"/>
      <c r="W664" s="63" t="str">
        <f t="shared" si="150"/>
        <v/>
      </c>
      <c r="X664" s="115"/>
      <c r="Y664" s="63" t="str">
        <f t="shared" si="151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9500</v>
      </c>
      <c r="H665" s="270"/>
      <c r="I665" s="393" t="s">
        <v>61</v>
      </c>
      <c r="J665" s="395"/>
      <c r="K665" s="229">
        <f>K663-K664</f>
        <v>44254.032258064515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2"/>
        <v/>
      </c>
      <c r="V665" s="38"/>
      <c r="W665" s="63" t="str">
        <f t="shared" ref="W665:W668" si="154">IF(U665="","",U665+V665)</f>
        <v/>
      </c>
      <c r="X665" s="115"/>
      <c r="Y665" s="63" t="str">
        <f t="shared" ref="Y665:Y668" si="155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2"/>
        <v/>
      </c>
      <c r="V666" s="38"/>
      <c r="W666" s="63" t="str">
        <f t="shared" si="154"/>
        <v/>
      </c>
      <c r="X666" s="38"/>
      <c r="Y666" s="63" t="str">
        <f t="shared" si="155"/>
        <v/>
      </c>
      <c r="Z666" s="40"/>
    </row>
    <row r="667" spans="1:26" s="25" customFormat="1" ht="18" customHeight="1" x14ac:dyDescent="0.2">
      <c r="A667" s="272"/>
      <c r="B667" s="404"/>
      <c r="C667" s="404"/>
      <c r="D667" s="404"/>
      <c r="E667" s="404"/>
      <c r="F667" s="404"/>
      <c r="G667" s="404"/>
      <c r="H667" s="404"/>
      <c r="I667" s="404"/>
      <c r="J667" s="404"/>
      <c r="K667" s="404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2"/>
        <v/>
      </c>
      <c r="V667" s="38"/>
      <c r="W667" s="63" t="str">
        <f t="shared" si="154"/>
        <v/>
      </c>
      <c r="X667" s="38"/>
      <c r="Y667" s="63" t="str">
        <f t="shared" si="155"/>
        <v/>
      </c>
      <c r="Z667" s="40"/>
    </row>
    <row r="668" spans="1:26" s="25" customFormat="1" ht="18" customHeight="1" x14ac:dyDescent="0.2">
      <c r="A668" s="272"/>
      <c r="B668" s="404"/>
      <c r="C668" s="404"/>
      <c r="D668" s="404"/>
      <c r="E668" s="404"/>
      <c r="F668" s="404"/>
      <c r="G668" s="404"/>
      <c r="H668" s="404"/>
      <c r="I668" s="404"/>
      <c r="J668" s="404"/>
      <c r="K668" s="404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4"/>
        <v/>
      </c>
      <c r="X668" s="38"/>
      <c r="Y668" s="63" t="str">
        <f t="shared" si="155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05" t="s">
        <v>38</v>
      </c>
      <c r="B671" s="406"/>
      <c r="C671" s="406"/>
      <c r="D671" s="406"/>
      <c r="E671" s="406"/>
      <c r="F671" s="406"/>
      <c r="G671" s="406"/>
      <c r="H671" s="406"/>
      <c r="I671" s="406"/>
      <c r="J671" s="406"/>
      <c r="K671" s="406"/>
      <c r="L671" s="407"/>
      <c r="M671" s="24"/>
      <c r="N671" s="28"/>
      <c r="O671" s="385" t="s">
        <v>40</v>
      </c>
      <c r="P671" s="386"/>
      <c r="Q671" s="386"/>
      <c r="R671" s="387"/>
      <c r="S671" s="29"/>
      <c r="T671" s="385" t="s">
        <v>41</v>
      </c>
      <c r="U671" s="386"/>
      <c r="V671" s="386"/>
      <c r="W671" s="386"/>
      <c r="X671" s="386"/>
      <c r="Y671" s="387"/>
      <c r="Z671" s="30"/>
    </row>
    <row r="672" spans="1:26" s="25" customFormat="1" ht="18" customHeight="1" x14ac:dyDescent="0.2">
      <c r="A672" s="272"/>
      <c r="B672" s="270"/>
      <c r="C672" s="396" t="s">
        <v>209</v>
      </c>
      <c r="D672" s="396"/>
      <c r="E672" s="396"/>
      <c r="F672" s="396"/>
      <c r="G672" s="273" t="str">
        <f>$J$1</f>
        <v>January</v>
      </c>
      <c r="H672" s="399">
        <f>$K$1</f>
        <v>2024</v>
      </c>
      <c r="I672" s="399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204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/>
      <c r="Q674" s="36"/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3" t="s">
        <v>41</v>
      </c>
      <c r="G675" s="403"/>
      <c r="H675" s="270"/>
      <c r="I675" s="403" t="s">
        <v>42</v>
      </c>
      <c r="J675" s="403"/>
      <c r="K675" s="403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397" t="s">
        <v>40</v>
      </c>
      <c r="C677" s="398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0</v>
      </c>
      <c r="J677" s="290" t="s">
        <v>59</v>
      </c>
      <c r="K677" s="291">
        <f>K673/$K$2*I677</f>
        <v>0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45</v>
      </c>
      <c r="J678" s="290" t="s">
        <v>60</v>
      </c>
      <c r="K678" s="294">
        <f>K673/$K$2/8*I678</f>
        <v>3991.9354838709673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0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88" t="s">
        <v>67</v>
      </c>
      <c r="J679" s="389"/>
      <c r="K679" s="294">
        <f>K677+K678</f>
        <v>3991.9354838709673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88" t="s">
        <v>68</v>
      </c>
      <c r="J680" s="389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3" t="s">
        <v>61</v>
      </c>
      <c r="J681" s="395"/>
      <c r="K681" s="229">
        <f>K679-K680</f>
        <v>3991.9354838709673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4" t="s">
        <v>82</v>
      </c>
      <c r="C683" s="404"/>
      <c r="D683" s="404"/>
      <c r="E683" s="404"/>
      <c r="F683" s="404"/>
      <c r="G683" s="404"/>
      <c r="H683" s="404"/>
      <c r="I683" s="404"/>
      <c r="J683" s="404"/>
      <c r="K683" s="404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6">IF(U683="","",U683+V683)</f>
        <v>0</v>
      </c>
      <c r="X683" s="38"/>
      <c r="Y683" s="63">
        <f t="shared" ref="Y683:Y684" si="157">IF(W683="","",W683-X683)</f>
        <v>0</v>
      </c>
      <c r="Z683" s="40"/>
    </row>
    <row r="684" spans="1:27" s="25" customFormat="1" ht="18" customHeight="1" x14ac:dyDescent="0.2">
      <c r="A684" s="272"/>
      <c r="B684" s="404"/>
      <c r="C684" s="404"/>
      <c r="D684" s="404"/>
      <c r="E684" s="404"/>
      <c r="F684" s="404"/>
      <c r="G684" s="404"/>
      <c r="H684" s="404"/>
      <c r="I684" s="404"/>
      <c r="J684" s="404"/>
      <c r="K684" s="404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6"/>
        <v>0</v>
      </c>
      <c r="X684" s="38"/>
      <c r="Y684" s="63">
        <f t="shared" si="157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0" t="s">
        <v>38</v>
      </c>
      <c r="B687" s="391"/>
      <c r="C687" s="391"/>
      <c r="D687" s="391"/>
      <c r="E687" s="391"/>
      <c r="F687" s="391"/>
      <c r="G687" s="391"/>
      <c r="H687" s="391"/>
      <c r="I687" s="391"/>
      <c r="J687" s="391"/>
      <c r="K687" s="391"/>
      <c r="L687" s="392"/>
      <c r="M687" s="24"/>
      <c r="N687" s="28"/>
      <c r="O687" s="385" t="s">
        <v>40</v>
      </c>
      <c r="P687" s="386"/>
      <c r="Q687" s="386"/>
      <c r="R687" s="387"/>
      <c r="S687" s="29"/>
      <c r="T687" s="385" t="s">
        <v>41</v>
      </c>
      <c r="U687" s="386"/>
      <c r="V687" s="386"/>
      <c r="W687" s="386"/>
      <c r="X687" s="386"/>
      <c r="Y687" s="387"/>
      <c r="Z687" s="30"/>
      <c r="AA687" s="24"/>
    </row>
    <row r="688" spans="1:27" s="25" customFormat="1" ht="18" customHeight="1" x14ac:dyDescent="0.2">
      <c r="A688" s="272"/>
      <c r="B688" s="270"/>
      <c r="C688" s="396" t="s">
        <v>209</v>
      </c>
      <c r="D688" s="396"/>
      <c r="E688" s="396"/>
      <c r="F688" s="396"/>
      <c r="G688" s="273" t="str">
        <f>$J$1</f>
        <v>January</v>
      </c>
      <c r="H688" s="399">
        <f>$K$1</f>
        <v>2024</v>
      </c>
      <c r="I688" s="399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218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/>
      <c r="Q690" s="36"/>
      <c r="R690" s="36" t="str">
        <f>IF(Q690="","",R689-Q690)</f>
        <v/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3">
        <v>45208</v>
      </c>
      <c r="D691" s="423"/>
      <c r="E691" s="424"/>
      <c r="F691" s="393" t="s">
        <v>41</v>
      </c>
      <c r="G691" s="395"/>
      <c r="H691" s="270"/>
      <c r="I691" s="393" t="s">
        <v>42</v>
      </c>
      <c r="J691" s="394"/>
      <c r="K691" s="395"/>
      <c r="L691" s="284"/>
      <c r="N691" s="35"/>
      <c r="O691" s="36" t="s">
        <v>44</v>
      </c>
      <c r="P691" s="36"/>
      <c r="Q691" s="36"/>
      <c r="R691" s="36" t="str">
        <f t="shared" ref="R691:R694" si="158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58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397" t="s">
        <v>40</v>
      </c>
      <c r="C693" s="398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58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58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88" t="s">
        <v>67</v>
      </c>
      <c r="J695" s="389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88" t="s">
        <v>68</v>
      </c>
      <c r="J696" s="389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199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3" t="s">
        <v>61</v>
      </c>
      <c r="J697" s="395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0" t="s">
        <v>38</v>
      </c>
      <c r="B702" s="391"/>
      <c r="C702" s="391"/>
      <c r="D702" s="391"/>
      <c r="E702" s="391"/>
      <c r="F702" s="391"/>
      <c r="G702" s="391"/>
      <c r="H702" s="391"/>
      <c r="I702" s="391"/>
      <c r="J702" s="391"/>
      <c r="K702" s="391"/>
      <c r="L702" s="392"/>
      <c r="M702" s="24"/>
      <c r="N702" s="28"/>
      <c r="O702" s="385" t="s">
        <v>40</v>
      </c>
      <c r="P702" s="386"/>
      <c r="Q702" s="386"/>
      <c r="R702" s="387"/>
      <c r="S702" s="29"/>
      <c r="T702" s="385" t="s">
        <v>41</v>
      </c>
      <c r="U702" s="386"/>
      <c r="V702" s="386"/>
      <c r="W702" s="386"/>
      <c r="X702" s="386"/>
      <c r="Y702" s="387"/>
      <c r="Z702" s="27"/>
    </row>
    <row r="703" spans="1:27" s="25" customFormat="1" ht="18" customHeight="1" x14ac:dyDescent="0.2">
      <c r="A703" s="272"/>
      <c r="B703" s="270"/>
      <c r="C703" s="396" t="s">
        <v>209</v>
      </c>
      <c r="D703" s="396"/>
      <c r="E703" s="396"/>
      <c r="F703" s="396"/>
      <c r="G703" s="273" t="str">
        <f>$J$1</f>
        <v>January</v>
      </c>
      <c r="H703" s="399">
        <f>$K$1</f>
        <v>2024</v>
      </c>
      <c r="I703" s="399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224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/>
      <c r="Q705" s="36"/>
      <c r="R705" s="36"/>
      <c r="S705" s="27"/>
      <c r="T705" s="36" t="s">
        <v>69</v>
      </c>
      <c r="U705" s="63" t="str">
        <f>IF($J$1="January","",Y704)</f>
        <v/>
      </c>
      <c r="V705" s="38"/>
      <c r="W705" s="63" t="str">
        <f>IF(U705="","",U705+V705)</f>
        <v/>
      </c>
      <c r="X705" s="38"/>
      <c r="Y705" s="63" t="str">
        <f>IF(W705="","",W705-X705)</f>
        <v/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3" t="s">
        <v>41</v>
      </c>
      <c r="G706" s="395"/>
      <c r="H706" s="270"/>
      <c r="I706" s="393" t="s">
        <v>42</v>
      </c>
      <c r="J706" s="394"/>
      <c r="K706" s="395"/>
      <c r="L706" s="284"/>
      <c r="N706" s="35"/>
      <c r="O706" s="36" t="s">
        <v>44</v>
      </c>
      <c r="P706" s="36"/>
      <c r="Q706" s="36"/>
      <c r="R706" s="36" t="str">
        <f t="shared" ref="R706:R714" si="161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2">IF(U706="","",U706+V706)</f>
        <v/>
      </c>
      <c r="X706" s="38"/>
      <c r="Y706" s="63" t="str">
        <f t="shared" ref="Y706:Y715" si="163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2"/>
        <v/>
      </c>
      <c r="X707" s="38"/>
      <c r="Y707" s="63" t="str">
        <f t="shared" si="163"/>
        <v/>
      </c>
      <c r="Z707" s="27"/>
    </row>
    <row r="708" spans="1:27" s="25" customFormat="1" ht="18" customHeight="1" x14ac:dyDescent="0.2">
      <c r="A708" s="272"/>
      <c r="B708" s="397" t="s">
        <v>40</v>
      </c>
      <c r="C708" s="398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289">
        <f>IF(C712&gt;0,$K$2,C710)</f>
        <v>31</v>
      </c>
      <c r="J708" s="290" t="s">
        <v>59</v>
      </c>
      <c r="K708" s="291">
        <f>K704/$K$2*I708</f>
        <v>60000</v>
      </c>
      <c r="L708" s="292"/>
      <c r="N708" s="35"/>
      <c r="O708" s="36" t="s">
        <v>46</v>
      </c>
      <c r="P708" s="36"/>
      <c r="Q708" s="36"/>
      <c r="R708" s="36" t="str">
        <f t="shared" si="161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2"/>
        <v/>
      </c>
      <c r="X708" s="38"/>
      <c r="Y708" s="63" t="str">
        <f t="shared" si="163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1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31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88" t="s">
        <v>67</v>
      </c>
      <c r="J710" s="389"/>
      <c r="K710" s="294">
        <f>K708+K709</f>
        <v>60000</v>
      </c>
      <c r="L710" s="295"/>
      <c r="N710" s="35"/>
      <c r="O710" s="36" t="s">
        <v>48</v>
      </c>
      <c r="P710" s="36"/>
      <c r="Q710" s="36"/>
      <c r="R710" s="36" t="str">
        <f t="shared" si="161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88" t="s">
        <v>68</v>
      </c>
      <c r="J711" s="389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199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3" t="s">
        <v>61</v>
      </c>
      <c r="J712" s="395"/>
      <c r="K712" s="229">
        <f>K710-K711</f>
        <v>60000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1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08" t="s">
        <v>38</v>
      </c>
      <c r="B717" s="409"/>
      <c r="C717" s="409"/>
      <c r="D717" s="409"/>
      <c r="E717" s="409"/>
      <c r="F717" s="409"/>
      <c r="G717" s="409"/>
      <c r="H717" s="409"/>
      <c r="I717" s="409"/>
      <c r="J717" s="409"/>
      <c r="K717" s="409"/>
      <c r="L717" s="410"/>
      <c r="M717" s="24"/>
      <c r="N717" s="28"/>
      <c r="O717" s="385" t="s">
        <v>40</v>
      </c>
      <c r="P717" s="386"/>
      <c r="Q717" s="386"/>
      <c r="R717" s="387"/>
      <c r="S717" s="29"/>
      <c r="T717" s="385" t="s">
        <v>41</v>
      </c>
      <c r="U717" s="386"/>
      <c r="V717" s="386"/>
      <c r="W717" s="386"/>
      <c r="X717" s="386"/>
      <c r="Y717" s="387"/>
      <c r="Z717" s="30"/>
      <c r="AA717" s="24"/>
    </row>
    <row r="718" spans="1:27" s="25" customFormat="1" ht="18" customHeight="1" x14ac:dyDescent="0.2">
      <c r="A718" s="272"/>
      <c r="B718" s="270"/>
      <c r="C718" s="396" t="s">
        <v>209</v>
      </c>
      <c r="D718" s="396"/>
      <c r="E718" s="396"/>
      <c r="F718" s="396"/>
      <c r="G718" s="273" t="str">
        <f>$J$1</f>
        <v>January</v>
      </c>
      <c r="H718" s="399">
        <f>$K$1</f>
        <v>2024</v>
      </c>
      <c r="I718" s="399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29</v>
      </c>
      <c r="Q719" s="36">
        <v>2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208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4">IF(Q720="","",R719-Q720)</f>
        <v/>
      </c>
      <c r="S720" s="27"/>
      <c r="T720" s="36" t="s">
        <v>69</v>
      </c>
      <c r="U720" s="63"/>
      <c r="V720" s="38"/>
      <c r="W720" s="63" t="str">
        <f>IF(U720="","",U720+V720)</f>
        <v/>
      </c>
      <c r="X720" s="38"/>
      <c r="Y720" s="63" t="str">
        <f>IF(W720="","",W720-X720)</f>
        <v/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3" t="s">
        <v>41</v>
      </c>
      <c r="G721" s="403"/>
      <c r="H721" s="270"/>
      <c r="I721" s="403" t="s">
        <v>42</v>
      </c>
      <c r="J721" s="403"/>
      <c r="K721" s="403"/>
      <c r="L721" s="284"/>
      <c r="N721" s="35"/>
      <c r="O721" s="36" t="s">
        <v>44</v>
      </c>
      <c r="P721" s="36"/>
      <c r="Q721" s="36"/>
      <c r="R721" s="36" t="str">
        <f t="shared" si="164"/>
        <v/>
      </c>
      <c r="S721" s="27"/>
      <c r="T721" s="36" t="s">
        <v>44</v>
      </c>
      <c r="U721" s="63" t="str">
        <f>IF($J$1="April",Y720,Y720)</f>
        <v/>
      </c>
      <c r="V721" s="38"/>
      <c r="W721" s="63" t="str">
        <f t="shared" ref="W721:W730" si="165">IF(U721="","",U721+V721)</f>
        <v/>
      </c>
      <c r="X721" s="38"/>
      <c r="Y721" s="63" t="str">
        <f t="shared" ref="Y721:Y730" si="166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5"/>
        <v/>
      </c>
      <c r="X722" s="38"/>
      <c r="Y722" s="63" t="str">
        <f t="shared" si="166"/>
        <v/>
      </c>
      <c r="Z722" s="40"/>
    </row>
    <row r="723" spans="1:27" s="25" customFormat="1" ht="18" customHeight="1" x14ac:dyDescent="0.2">
      <c r="A723" s="272"/>
      <c r="B723" s="397" t="s">
        <v>40</v>
      </c>
      <c r="C723" s="398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80000</v>
      </c>
      <c r="H723" s="285"/>
      <c r="I723" s="289">
        <f>IF(C727&gt;0,$K$2,C725)</f>
        <v>29</v>
      </c>
      <c r="J723" s="290" t="s">
        <v>59</v>
      </c>
      <c r="K723" s="291">
        <f>K719/$K$2*I723</f>
        <v>65483.870967741932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5"/>
        <v/>
      </c>
      <c r="X723" s="38"/>
      <c r="Y723" s="63" t="str">
        <f t="shared" si="166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4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5"/>
        <v/>
      </c>
      <c r="X724" s="38"/>
      <c r="Y724" s="63" t="str">
        <f t="shared" si="166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29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80000</v>
      </c>
      <c r="H725" s="285"/>
      <c r="I725" s="388" t="s">
        <v>67</v>
      </c>
      <c r="J725" s="389"/>
      <c r="K725" s="294">
        <f>K723+K724</f>
        <v>65483.870967741932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5"/>
        <v/>
      </c>
      <c r="X725" s="38"/>
      <c r="Y725" s="63" t="str">
        <f t="shared" si="166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2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5000</v>
      </c>
      <c r="H726" s="285"/>
      <c r="I726" s="388" t="s">
        <v>68</v>
      </c>
      <c r="J726" s="389"/>
      <c r="K726" s="288">
        <f>G726</f>
        <v>5000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5"/>
        <v/>
      </c>
      <c r="X726" s="38"/>
      <c r="Y726" s="63" t="str">
        <f t="shared" si="166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3" t="s">
        <v>61</v>
      </c>
      <c r="J727" s="395"/>
      <c r="K727" s="229">
        <f>K725-K726</f>
        <v>60483.870967741932</v>
      </c>
      <c r="L727" s="297"/>
      <c r="N727" s="35"/>
      <c r="O727" s="36" t="s">
        <v>54</v>
      </c>
      <c r="P727" s="344"/>
      <c r="Q727" s="344"/>
      <c r="R727" s="36" t="str">
        <f t="shared" si="164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5"/>
        <v/>
      </c>
      <c r="X727" s="38"/>
      <c r="Y727" s="63" t="str">
        <f t="shared" si="166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/>
      <c r="K728" s="270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5"/>
        <v/>
      </c>
      <c r="X728" s="38"/>
      <c r="Y728" s="63" t="str">
        <f t="shared" si="166"/>
        <v/>
      </c>
      <c r="Z728" s="40"/>
    </row>
    <row r="729" spans="1:27" s="25" customFormat="1" ht="18" customHeight="1" x14ac:dyDescent="0.2">
      <c r="A729" s="272"/>
      <c r="B729" s="404" t="s">
        <v>82</v>
      </c>
      <c r="C729" s="404"/>
      <c r="D729" s="404"/>
      <c r="E729" s="404"/>
      <c r="F729" s="404"/>
      <c r="G729" s="404"/>
      <c r="H729" s="404"/>
      <c r="I729" s="404"/>
      <c r="J729" s="404"/>
      <c r="K729" s="404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5"/>
        <v/>
      </c>
      <c r="X729" s="38"/>
      <c r="Y729" s="63" t="str">
        <f t="shared" si="166"/>
        <v/>
      </c>
      <c r="Z729" s="40"/>
    </row>
    <row r="730" spans="1:27" s="25" customFormat="1" ht="18" customHeight="1" x14ac:dyDescent="0.2">
      <c r="A730" s="272"/>
      <c r="B730" s="404"/>
      <c r="C730" s="404"/>
      <c r="D730" s="404"/>
      <c r="E730" s="404"/>
      <c r="F730" s="404"/>
      <c r="G730" s="404"/>
      <c r="H730" s="404"/>
      <c r="I730" s="404"/>
      <c r="J730" s="404"/>
      <c r="K730" s="404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5"/>
        <v/>
      </c>
      <c r="X730" s="38"/>
      <c r="Y730" s="63" t="str">
        <f t="shared" si="166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05" t="s">
        <v>38</v>
      </c>
      <c r="B733" s="406"/>
      <c r="C733" s="406"/>
      <c r="D733" s="406"/>
      <c r="E733" s="406"/>
      <c r="F733" s="406"/>
      <c r="G733" s="406"/>
      <c r="H733" s="406"/>
      <c r="I733" s="406"/>
      <c r="J733" s="406"/>
      <c r="K733" s="406"/>
      <c r="L733" s="407"/>
      <c r="M733" s="24"/>
      <c r="N733" s="28"/>
      <c r="O733" s="385" t="s">
        <v>40</v>
      </c>
      <c r="P733" s="386"/>
      <c r="Q733" s="386"/>
      <c r="R733" s="387"/>
      <c r="S733" s="29"/>
      <c r="T733" s="385" t="s">
        <v>41</v>
      </c>
      <c r="U733" s="386"/>
      <c r="V733" s="386"/>
      <c r="W733" s="386"/>
      <c r="X733" s="386"/>
      <c r="Y733" s="387"/>
      <c r="Z733" s="30"/>
      <c r="AA733" s="24"/>
    </row>
    <row r="734" spans="1:27" s="25" customFormat="1" ht="18" customHeight="1" x14ac:dyDescent="0.2">
      <c r="A734" s="272"/>
      <c r="B734" s="270"/>
      <c r="C734" s="396" t="s">
        <v>209</v>
      </c>
      <c r="D734" s="396"/>
      <c r="E734" s="396"/>
      <c r="F734" s="396"/>
      <c r="G734" s="273" t="str">
        <f>$J$1</f>
        <v>January</v>
      </c>
      <c r="H734" s="399">
        <f>$K$1</f>
        <v>2024</v>
      </c>
      <c r="I734" s="399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232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3" t="s">
        <v>41</v>
      </c>
      <c r="G737" s="403"/>
      <c r="H737" s="270"/>
      <c r="I737" s="403" t="s">
        <v>42</v>
      </c>
      <c r="J737" s="403"/>
      <c r="K737" s="403"/>
      <c r="L737" s="284"/>
      <c r="N737" s="35"/>
      <c r="O737" s="36" t="s">
        <v>44</v>
      </c>
      <c r="P737" s="36"/>
      <c r="Q737" s="36"/>
      <c r="R737" s="36" t="str">
        <f t="shared" ref="R737:R746" si="167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7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397" t="s">
        <v>40</v>
      </c>
      <c r="C739" s="398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/>
      <c r="J739" s="290" t="s">
        <v>59</v>
      </c>
      <c r="K739" s="291">
        <f>K735/$K$2*I739</f>
        <v>0</v>
      </c>
      <c r="L739" s="292"/>
      <c r="N739" s="35"/>
      <c r="O739" s="36" t="s">
        <v>46</v>
      </c>
      <c r="P739" s="36"/>
      <c r="Q739" s="36"/>
      <c r="R739" s="36" t="str">
        <f t="shared" si="167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/>
      <c r="J740" s="290" t="s">
        <v>60</v>
      </c>
      <c r="K740" s="294">
        <f>K735/$K$2/8*I740</f>
        <v>0</v>
      </c>
      <c r="L740" s="295"/>
      <c r="N740" s="35"/>
      <c r="O740" s="36" t="s">
        <v>47</v>
      </c>
      <c r="P740" s="36"/>
      <c r="Q740" s="36"/>
      <c r="R740" s="36" t="str">
        <f t="shared" si="167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88" t="s">
        <v>67</v>
      </c>
      <c r="J741" s="389"/>
      <c r="K741" s="294">
        <f>K739+K740</f>
        <v>0</v>
      </c>
      <c r="L741" s="295"/>
      <c r="N741" s="35"/>
      <c r="O741" s="36" t="s">
        <v>48</v>
      </c>
      <c r="P741" s="36"/>
      <c r="Q741" s="36"/>
      <c r="R741" s="36" t="str">
        <f t="shared" si="167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88" t="s">
        <v>68</v>
      </c>
      <c r="J742" s="389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7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3" t="s">
        <v>61</v>
      </c>
      <c r="J743" s="395"/>
      <c r="K743" s="229"/>
      <c r="L743" s="297"/>
      <c r="N743" s="35"/>
      <c r="O743" s="36" t="s">
        <v>54</v>
      </c>
      <c r="P743" s="36"/>
      <c r="Q743" s="36"/>
      <c r="R743" s="36" t="str">
        <f t="shared" si="167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7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2">
      <c r="A745" s="272"/>
      <c r="B745" s="404" t="s">
        <v>82</v>
      </c>
      <c r="C745" s="404"/>
      <c r="D745" s="404"/>
      <c r="E745" s="404"/>
      <c r="F745" s="404"/>
      <c r="G745" s="404"/>
      <c r="H745" s="404"/>
      <c r="I745" s="404"/>
      <c r="J745" s="404"/>
      <c r="K745" s="404"/>
      <c r="L745" s="284"/>
      <c r="N745" s="35"/>
      <c r="O745" s="36" t="s">
        <v>55</v>
      </c>
      <c r="P745" s="36"/>
      <c r="Q745" s="36"/>
      <c r="R745" s="36" t="str">
        <f t="shared" si="167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2">
      <c r="A746" s="272"/>
      <c r="B746" s="404"/>
      <c r="C746" s="404"/>
      <c r="D746" s="404"/>
      <c r="E746" s="404"/>
      <c r="F746" s="404"/>
      <c r="G746" s="404"/>
      <c r="H746" s="404"/>
      <c r="I746" s="404"/>
      <c r="J746" s="404"/>
      <c r="K746" s="404"/>
      <c r="L746" s="284"/>
      <c r="N746" s="35"/>
      <c r="O746" s="36" t="s">
        <v>56</v>
      </c>
      <c r="P746" s="36"/>
      <c r="Q746" s="36"/>
      <c r="R746" s="36" t="str">
        <f t="shared" si="167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0" t="s">
        <v>38</v>
      </c>
      <c r="B749" s="391"/>
      <c r="C749" s="391"/>
      <c r="D749" s="391"/>
      <c r="E749" s="391"/>
      <c r="F749" s="391"/>
      <c r="G749" s="391"/>
      <c r="H749" s="391"/>
      <c r="I749" s="391"/>
      <c r="J749" s="391"/>
      <c r="K749" s="391"/>
      <c r="L749" s="392"/>
      <c r="M749" s="24"/>
      <c r="N749" s="28"/>
      <c r="O749" s="385" t="s">
        <v>40</v>
      </c>
      <c r="P749" s="386"/>
      <c r="Q749" s="386"/>
      <c r="R749" s="387"/>
      <c r="S749" s="29"/>
      <c r="T749" s="385" t="s">
        <v>41</v>
      </c>
      <c r="U749" s="386"/>
      <c r="V749" s="386"/>
      <c r="W749" s="386"/>
      <c r="X749" s="386"/>
      <c r="Y749" s="387"/>
      <c r="Z749" s="30"/>
      <c r="AA749" s="24"/>
    </row>
    <row r="750" spans="1:27" s="25" customFormat="1" ht="18" customHeight="1" x14ac:dyDescent="0.2">
      <c r="A750" s="272"/>
      <c r="B750" s="270"/>
      <c r="C750" s="396" t="s">
        <v>209</v>
      </c>
      <c r="D750" s="396"/>
      <c r="E750" s="396"/>
      <c r="F750" s="396"/>
      <c r="G750" s="273" t="str">
        <f>$J$1</f>
        <v>January</v>
      </c>
      <c r="H750" s="399">
        <f>$K$1</f>
        <v>2024</v>
      </c>
      <c r="I750" s="399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f>30000</f>
        <v>30000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225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/>
      <c r="V752" s="38"/>
      <c r="W752" s="63" t="str">
        <f>IF(U752="","",U752+V752)</f>
        <v/>
      </c>
      <c r="X752" s="38"/>
      <c r="Y752" s="63" t="str">
        <f>IF(W752="","",W752-X752)</f>
        <v/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3" t="s">
        <v>41</v>
      </c>
      <c r="G753" s="395"/>
      <c r="H753" s="270"/>
      <c r="I753" s="393" t="s">
        <v>42</v>
      </c>
      <c r="J753" s="394"/>
      <c r="K753" s="395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0">IF(U753="","",U753+V753)</f>
        <v/>
      </c>
      <c r="X753" s="38"/>
      <c r="Y753" s="63" t="str">
        <f t="shared" ref="Y753:Y762" si="171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0"/>
        <v/>
      </c>
      <c r="X754" s="38"/>
      <c r="Y754" s="63" t="str">
        <f t="shared" si="171"/>
        <v/>
      </c>
      <c r="Z754" s="40"/>
    </row>
    <row r="755" spans="1:27" s="25" customFormat="1" ht="18" customHeight="1" x14ac:dyDescent="0.2">
      <c r="A755" s="272"/>
      <c r="B755" s="397" t="s">
        <v>40</v>
      </c>
      <c r="C755" s="398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16</v>
      </c>
      <c r="J755" s="290" t="s">
        <v>59</v>
      </c>
      <c r="K755" s="291">
        <f>K751/$K$2*I755</f>
        <v>15483.870967741936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0"/>
        <v/>
      </c>
      <c r="X755" s="38"/>
      <c r="Y755" s="63" t="str">
        <f t="shared" si="171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15000</v>
      </c>
      <c r="H756" s="285"/>
      <c r="I756" s="289">
        <v>46</v>
      </c>
      <c r="J756" s="290" t="s">
        <v>60</v>
      </c>
      <c r="K756" s="294">
        <f>K751/$K$2/8*I756</f>
        <v>5564.5161290322585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0"/>
        <v/>
      </c>
      <c r="X756" s="38"/>
      <c r="Y756" s="63" t="str">
        <f t="shared" si="171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16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15000</v>
      </c>
      <c r="H757" s="285"/>
      <c r="I757" s="388" t="s">
        <v>67</v>
      </c>
      <c r="J757" s="389"/>
      <c r="K757" s="294">
        <f>K755+K756</f>
        <v>21048.387096774193</v>
      </c>
      <c r="L757" s="295"/>
      <c r="N757" s="35"/>
      <c r="O757" s="36" t="s">
        <v>48</v>
      </c>
      <c r="P757" s="36"/>
      <c r="Q757" s="36"/>
      <c r="R757" s="36" t="str">
        <f t="shared" ref="R757:R762" si="172">IF(Q757="","",R756-Q757)</f>
        <v/>
      </c>
      <c r="S757" s="27"/>
      <c r="T757" s="36" t="s">
        <v>48</v>
      </c>
      <c r="U757" s="63"/>
      <c r="V757" s="38"/>
      <c r="W757" s="63" t="str">
        <f t="shared" si="170"/>
        <v/>
      </c>
      <c r="X757" s="38"/>
      <c r="Y757" s="63" t="str">
        <f t="shared" si="171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15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15000</v>
      </c>
      <c r="H758" s="285"/>
      <c r="I758" s="388" t="s">
        <v>68</v>
      </c>
      <c r="J758" s="389"/>
      <c r="K758" s="288">
        <f>G758</f>
        <v>15000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0"/>
        <v/>
      </c>
      <c r="X758" s="38"/>
      <c r="Y758" s="63" t="str">
        <f t="shared" si="171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199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3" t="s">
        <v>61</v>
      </c>
      <c r="J759" s="395"/>
      <c r="K759" s="229">
        <f>K757-K758</f>
        <v>6048.3870967741932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0"/>
        <v/>
      </c>
      <c r="X759" s="38"/>
      <c r="Y759" s="63" t="str">
        <f t="shared" si="171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0"/>
        <v/>
      </c>
      <c r="X760" s="38"/>
      <c r="Y760" s="63" t="str">
        <f t="shared" si="171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0"/>
        <v/>
      </c>
      <c r="X761" s="38"/>
      <c r="Y761" s="63" t="str">
        <f t="shared" si="171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2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0"/>
        <v/>
      </c>
      <c r="X762" s="38"/>
      <c r="Y762" s="63" t="str">
        <f t="shared" si="171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0" t="s">
        <v>38</v>
      </c>
      <c r="B764" s="421"/>
      <c r="C764" s="421"/>
      <c r="D764" s="421"/>
      <c r="E764" s="421"/>
      <c r="F764" s="421"/>
      <c r="G764" s="421"/>
      <c r="H764" s="421"/>
      <c r="I764" s="421"/>
      <c r="J764" s="421"/>
      <c r="K764" s="421"/>
      <c r="L764" s="422"/>
      <c r="M764" s="24"/>
      <c r="N764" s="28"/>
      <c r="O764" s="385" t="s">
        <v>40</v>
      </c>
      <c r="P764" s="386"/>
      <c r="Q764" s="386"/>
      <c r="R764" s="387"/>
      <c r="S764" s="29"/>
      <c r="T764" s="385" t="s">
        <v>41</v>
      </c>
      <c r="U764" s="386"/>
      <c r="V764" s="386"/>
      <c r="W764" s="386"/>
      <c r="X764" s="386"/>
      <c r="Y764" s="387"/>
      <c r="Z764" s="30"/>
      <c r="AA764" s="24"/>
    </row>
    <row r="765" spans="1:27" s="25" customFormat="1" ht="18" customHeight="1" x14ac:dyDescent="0.2">
      <c r="A765" s="272"/>
      <c r="B765" s="270"/>
      <c r="C765" s="396" t="s">
        <v>209</v>
      </c>
      <c r="D765" s="396"/>
      <c r="E765" s="396"/>
      <c r="F765" s="396"/>
      <c r="G765" s="273" t="str">
        <f>$J$1</f>
        <v>January</v>
      </c>
      <c r="H765" s="399">
        <f>$K$1</f>
        <v>2024</v>
      </c>
      <c r="I765" s="399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173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/>
      <c r="Q767" s="36"/>
      <c r="R767" s="36" t="str">
        <f>IF(Q767="","",R766-Q767)</f>
        <v/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3" t="s">
        <v>41</v>
      </c>
      <c r="G768" s="403"/>
      <c r="H768" s="270"/>
      <c r="I768" s="403" t="s">
        <v>42</v>
      </c>
      <c r="J768" s="403"/>
      <c r="K768" s="403"/>
      <c r="L768" s="284"/>
      <c r="N768" s="35"/>
      <c r="O768" s="36" t="s">
        <v>44</v>
      </c>
      <c r="P768" s="36"/>
      <c r="Q768" s="36"/>
      <c r="R768" s="36" t="str">
        <f t="shared" ref="R768:R777" si="173">IF(Q768="","",R767-Q768)</f>
        <v/>
      </c>
      <c r="S768" s="27"/>
      <c r="T768" s="36" t="s">
        <v>44</v>
      </c>
      <c r="U768" s="63"/>
      <c r="V768" s="38"/>
      <c r="W768" s="63" t="str">
        <f t="shared" ref="W768:W777" si="174">IF(U768="","",U768+V768)</f>
        <v/>
      </c>
      <c r="X768" s="38"/>
      <c r="Y768" s="63" t="str">
        <f t="shared" ref="Y768:Y777" si="175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3"/>
        <v/>
      </c>
      <c r="S769" s="27"/>
      <c r="T769" s="36" t="s">
        <v>45</v>
      </c>
      <c r="U769" s="63"/>
      <c r="V769" s="38"/>
      <c r="W769" s="63" t="str">
        <f t="shared" si="174"/>
        <v/>
      </c>
      <c r="X769" s="38"/>
      <c r="Y769" s="63" t="str">
        <f t="shared" si="175"/>
        <v/>
      </c>
      <c r="Z769" s="40"/>
    </row>
    <row r="770" spans="1:27" s="25" customFormat="1" ht="18" customHeight="1" x14ac:dyDescent="0.2">
      <c r="A770" s="272"/>
      <c r="B770" s="397" t="s">
        <v>40</v>
      </c>
      <c r="C770" s="398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27</v>
      </c>
      <c r="J770" s="290" t="s">
        <v>59</v>
      </c>
      <c r="K770" s="291">
        <f>K766/$K$2*I770</f>
        <v>27870.967741935485</v>
      </c>
      <c r="L770" s="292"/>
      <c r="N770" s="35"/>
      <c r="O770" s="36" t="s">
        <v>46</v>
      </c>
      <c r="P770" s="36"/>
      <c r="Q770" s="36"/>
      <c r="R770" s="36" t="str">
        <f t="shared" si="173"/>
        <v/>
      </c>
      <c r="S770" s="27"/>
      <c r="T770" s="36" t="s">
        <v>46</v>
      </c>
      <c r="U770" s="63"/>
      <c r="V770" s="38"/>
      <c r="W770" s="63" t="str">
        <f t="shared" si="174"/>
        <v/>
      </c>
      <c r="X770" s="38"/>
      <c r="Y770" s="63" t="str">
        <f t="shared" si="175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34</v>
      </c>
      <c r="J771" s="290" t="s">
        <v>60</v>
      </c>
      <c r="K771" s="294">
        <f>K766/$K$2/8*I771</f>
        <v>4387.0967741935483</v>
      </c>
      <c r="L771" s="295"/>
      <c r="N771" s="35"/>
      <c r="O771" s="36" t="s">
        <v>47</v>
      </c>
      <c r="P771" s="36"/>
      <c r="Q771" s="36"/>
      <c r="R771" s="36" t="str">
        <f t="shared" si="173"/>
        <v/>
      </c>
      <c r="S771" s="27"/>
      <c r="T771" s="36" t="s">
        <v>47</v>
      </c>
      <c r="U771" s="63"/>
      <c r="V771" s="38"/>
      <c r="W771" s="63" t="str">
        <f t="shared" si="174"/>
        <v/>
      </c>
      <c r="X771" s="38"/>
      <c r="Y771" s="63" t="str">
        <f t="shared" si="175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27</v>
      </c>
      <c r="D772" s="270"/>
      <c r="E772" s="270"/>
      <c r="F772" s="287" t="s">
        <v>63</v>
      </c>
      <c r="G772" s="288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>0</v>
      </c>
      <c r="H772" s="285"/>
      <c r="I772" s="388" t="s">
        <v>67</v>
      </c>
      <c r="J772" s="389"/>
      <c r="K772" s="294">
        <f>K770+K771</f>
        <v>32258.064516129034</v>
      </c>
      <c r="L772" s="295"/>
      <c r="N772" s="35"/>
      <c r="O772" s="36" t="s">
        <v>48</v>
      </c>
      <c r="P772" s="36"/>
      <c r="Q772" s="36"/>
      <c r="R772" s="36" t="str">
        <f t="shared" si="173"/>
        <v/>
      </c>
      <c r="S772" s="27"/>
      <c r="T772" s="36" t="s">
        <v>48</v>
      </c>
      <c r="U772" s="63"/>
      <c r="V772" s="38"/>
      <c r="W772" s="63" t="str">
        <f t="shared" si="174"/>
        <v/>
      </c>
      <c r="X772" s="38"/>
      <c r="Y772" s="63" t="str">
        <f t="shared" si="175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4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88" t="s">
        <v>68</v>
      </c>
      <c r="J773" s="389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3"/>
        <v/>
      </c>
      <c r="S773" s="27"/>
      <c r="T773" s="36" t="s">
        <v>49</v>
      </c>
      <c r="U773" s="63"/>
      <c r="V773" s="38"/>
      <c r="W773" s="63" t="str">
        <f t="shared" si="174"/>
        <v/>
      </c>
      <c r="X773" s="38"/>
      <c r="Y773" s="63" t="str">
        <f t="shared" si="175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>0</v>
      </c>
      <c r="H774" s="270"/>
      <c r="I774" s="393" t="s">
        <v>61</v>
      </c>
      <c r="J774" s="395"/>
      <c r="K774" s="229">
        <f>K772-K773</f>
        <v>32258.064516129034</v>
      </c>
      <c r="L774" s="297"/>
      <c r="N774" s="35"/>
      <c r="O774" s="36" t="s">
        <v>54</v>
      </c>
      <c r="P774" s="36"/>
      <c r="Q774" s="36"/>
      <c r="R774" s="36" t="str">
        <f t="shared" si="173"/>
        <v/>
      </c>
      <c r="S774" s="27"/>
      <c r="T774" s="36" t="s">
        <v>54</v>
      </c>
      <c r="U774" s="63"/>
      <c r="V774" s="38"/>
      <c r="W774" s="63" t="str">
        <f t="shared" si="174"/>
        <v/>
      </c>
      <c r="X774" s="38"/>
      <c r="Y774" s="63" t="str">
        <f t="shared" si="175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3"/>
        <v/>
      </c>
      <c r="S775" s="27"/>
      <c r="T775" s="36" t="s">
        <v>50</v>
      </c>
      <c r="U775" s="63"/>
      <c r="V775" s="38"/>
      <c r="W775" s="63" t="str">
        <f t="shared" si="174"/>
        <v/>
      </c>
      <c r="X775" s="38"/>
      <c r="Y775" s="63" t="str">
        <f t="shared" si="175"/>
        <v/>
      </c>
      <c r="Z775" s="40"/>
    </row>
    <row r="776" spans="1:27" s="25" customFormat="1" ht="18" customHeight="1" x14ac:dyDescent="0.2">
      <c r="A776" s="272"/>
      <c r="B776" s="404" t="s">
        <v>82</v>
      </c>
      <c r="C776" s="404"/>
      <c r="D776" s="404"/>
      <c r="E776" s="404"/>
      <c r="F776" s="404"/>
      <c r="G776" s="404"/>
      <c r="H776" s="404"/>
      <c r="I776" s="404"/>
      <c r="J776" s="404"/>
      <c r="K776" s="404"/>
      <c r="L776" s="284"/>
      <c r="N776" s="35"/>
      <c r="O776" s="36" t="s">
        <v>55</v>
      </c>
      <c r="P776" s="36"/>
      <c r="Q776" s="36"/>
      <c r="R776" s="36" t="str">
        <f t="shared" si="173"/>
        <v/>
      </c>
      <c r="S776" s="27"/>
      <c r="T776" s="36" t="s">
        <v>55</v>
      </c>
      <c r="U776" s="63"/>
      <c r="V776" s="38"/>
      <c r="W776" s="63" t="str">
        <f t="shared" si="174"/>
        <v/>
      </c>
      <c r="X776" s="38"/>
      <c r="Y776" s="63" t="str">
        <f t="shared" si="175"/>
        <v/>
      </c>
      <c r="Z776" s="40"/>
    </row>
    <row r="777" spans="1:27" s="25" customFormat="1" ht="18" customHeight="1" x14ac:dyDescent="0.2">
      <c r="A777" s="272"/>
      <c r="B777" s="404"/>
      <c r="C777" s="404"/>
      <c r="D777" s="404"/>
      <c r="E777" s="404"/>
      <c r="F777" s="404"/>
      <c r="G777" s="404"/>
      <c r="H777" s="404"/>
      <c r="I777" s="404"/>
      <c r="J777" s="404"/>
      <c r="K777" s="404"/>
      <c r="L777" s="284"/>
      <c r="N777" s="35"/>
      <c r="O777" s="36" t="s">
        <v>56</v>
      </c>
      <c r="P777" s="36"/>
      <c r="Q777" s="36"/>
      <c r="R777" s="36" t="str">
        <f t="shared" si="173"/>
        <v/>
      </c>
      <c r="S777" s="27"/>
      <c r="T777" s="36" t="s">
        <v>56</v>
      </c>
      <c r="U777" s="63"/>
      <c r="V777" s="38"/>
      <c r="W777" s="63" t="str">
        <f t="shared" si="174"/>
        <v/>
      </c>
      <c r="X777" s="38"/>
      <c r="Y777" s="63" t="str">
        <f t="shared" si="175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0" t="s">
        <v>38</v>
      </c>
      <c r="B779" s="391"/>
      <c r="C779" s="391"/>
      <c r="D779" s="391"/>
      <c r="E779" s="391"/>
      <c r="F779" s="391"/>
      <c r="G779" s="391"/>
      <c r="H779" s="391"/>
      <c r="I779" s="391"/>
      <c r="J779" s="391"/>
      <c r="K779" s="391"/>
      <c r="L779" s="392"/>
      <c r="M779" s="24"/>
      <c r="N779" s="28"/>
      <c r="O779" s="385" t="s">
        <v>40</v>
      </c>
      <c r="P779" s="386"/>
      <c r="Q779" s="386"/>
      <c r="R779" s="387"/>
      <c r="S779" s="29"/>
      <c r="T779" s="385" t="s">
        <v>41</v>
      </c>
      <c r="U779" s="386"/>
      <c r="V779" s="386"/>
      <c r="W779" s="386"/>
      <c r="X779" s="386"/>
      <c r="Y779" s="387"/>
      <c r="Z779" s="30"/>
      <c r="AA779" s="24"/>
    </row>
    <row r="780" spans="1:27" s="25" customFormat="1" ht="18" customHeight="1" x14ac:dyDescent="0.2">
      <c r="A780" s="272"/>
      <c r="B780" s="270"/>
      <c r="C780" s="396" t="s">
        <v>209</v>
      </c>
      <c r="D780" s="396"/>
      <c r="E780" s="396"/>
      <c r="F780" s="396"/>
      <c r="G780" s="273" t="str">
        <f>$J$1</f>
        <v>January</v>
      </c>
      <c r="H780" s="399">
        <f>$K$1</f>
        <v>2024</v>
      </c>
      <c r="I780" s="399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233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3" t="s">
        <v>41</v>
      </c>
      <c r="G783" s="395"/>
      <c r="H783" s="270"/>
      <c r="I783" s="393" t="s">
        <v>42</v>
      </c>
      <c r="J783" s="394"/>
      <c r="K783" s="395"/>
      <c r="L783" s="284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3">
        <f>IF($J$1="April",Y782,Y782)</f>
        <v>0</v>
      </c>
      <c r="V783" s="38"/>
      <c r="W783" s="63">
        <f t="shared" ref="W783:W792" si="176">IF(U783="","",U783+V783)</f>
        <v>0</v>
      </c>
      <c r="X783" s="38"/>
      <c r="Y783" s="63">
        <f t="shared" ref="Y783:Y792" si="177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>
        <f>IF($J$1="April",Y783,Y783)</f>
        <v>0</v>
      </c>
      <c r="V784" s="38"/>
      <c r="W784" s="63">
        <f t="shared" si="176"/>
        <v>0</v>
      </c>
      <c r="X784" s="38"/>
      <c r="Y784" s="63">
        <f t="shared" si="177"/>
        <v>0</v>
      </c>
      <c r="Z784" s="40"/>
    </row>
    <row r="785" spans="1:27" s="25" customFormat="1" ht="18" customHeight="1" x14ac:dyDescent="0.2">
      <c r="A785" s="272"/>
      <c r="B785" s="397" t="s">
        <v>40</v>
      </c>
      <c r="C785" s="398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27</v>
      </c>
      <c r="J785" s="290" t="s">
        <v>59</v>
      </c>
      <c r="K785" s="291">
        <f>K781/$K$2*I785</f>
        <v>52258.06451612903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>
        <f>IF($J$1="May",Y784,Y784)</f>
        <v>0</v>
      </c>
      <c r="V785" s="38"/>
      <c r="W785" s="63">
        <f t="shared" si="176"/>
        <v>0</v>
      </c>
      <c r="X785" s="38"/>
      <c r="Y785" s="63">
        <f t="shared" si="177"/>
        <v>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14000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>
        <f>IF($J$1="May",Y785,Y785)</f>
        <v>0</v>
      </c>
      <c r="V786" s="38"/>
      <c r="W786" s="63">
        <f t="shared" si="176"/>
        <v>0</v>
      </c>
      <c r="X786" s="38"/>
      <c r="Y786" s="63">
        <f t="shared" si="177"/>
        <v>0</v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27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14000</v>
      </c>
      <c r="H787" s="285"/>
      <c r="I787" s="388" t="s">
        <v>67</v>
      </c>
      <c r="J787" s="389"/>
      <c r="K787" s="294">
        <f>K785+K786</f>
        <v>52258.06451612903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6"/>
        <v/>
      </c>
      <c r="X787" s="38"/>
      <c r="Y787" s="63" t="str">
        <f t="shared" si="177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4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14000</v>
      </c>
      <c r="H788" s="285"/>
      <c r="I788" s="388" t="s">
        <v>68</v>
      </c>
      <c r="J788" s="389"/>
      <c r="K788" s="288">
        <f>G788</f>
        <v>14000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6"/>
        <v/>
      </c>
      <c r="X788" s="38"/>
      <c r="Y788" s="63" t="str">
        <f t="shared" si="177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199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3" t="s">
        <v>61</v>
      </c>
      <c r="J789" s="395"/>
      <c r="K789" s="229">
        <f>K787-K788</f>
        <v>38258.06451612903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6"/>
        <v/>
      </c>
      <c r="X789" s="38"/>
      <c r="Y789" s="63" t="str">
        <f t="shared" si="177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6"/>
        <v/>
      </c>
      <c r="X790" s="38"/>
      <c r="Y790" s="63" t="str">
        <f t="shared" si="177"/>
        <v/>
      </c>
      <c r="Z790" s="40"/>
    </row>
    <row r="791" spans="1:27" s="25" customFormat="1" ht="18" customHeight="1" x14ac:dyDescent="0.3">
      <c r="A791" s="272"/>
      <c r="B791" s="268" t="s">
        <v>82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6"/>
        <v/>
      </c>
      <c r="X791" s="38"/>
      <c r="Y791" s="63" t="str">
        <f t="shared" si="177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6"/>
        <v/>
      </c>
      <c r="X792" s="38"/>
      <c r="Y792" s="63" t="str">
        <f t="shared" si="177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17" t="s">
        <v>38</v>
      </c>
      <c r="B796" s="418"/>
      <c r="C796" s="418"/>
      <c r="D796" s="418"/>
      <c r="E796" s="418"/>
      <c r="F796" s="418"/>
      <c r="G796" s="418"/>
      <c r="H796" s="418"/>
      <c r="I796" s="418"/>
      <c r="J796" s="418"/>
      <c r="K796" s="418"/>
      <c r="L796" s="419"/>
      <c r="M796" s="24"/>
      <c r="N796" s="28"/>
      <c r="O796" s="385" t="s">
        <v>40</v>
      </c>
      <c r="P796" s="386"/>
      <c r="Q796" s="386"/>
      <c r="R796" s="387"/>
      <c r="S796" s="29"/>
      <c r="T796" s="385" t="s">
        <v>41</v>
      </c>
      <c r="U796" s="386"/>
      <c r="V796" s="386"/>
      <c r="W796" s="386"/>
      <c r="X796" s="386"/>
      <c r="Y796" s="387"/>
      <c r="Z796" s="30"/>
      <c r="AA796" s="24"/>
    </row>
    <row r="797" spans="1:27" s="25" customFormat="1" ht="18" customHeight="1" x14ac:dyDescent="0.2">
      <c r="A797" s="272"/>
      <c r="B797" s="270"/>
      <c r="C797" s="396" t="s">
        <v>209</v>
      </c>
      <c r="D797" s="396"/>
      <c r="E797" s="396"/>
      <c r="F797" s="396"/>
      <c r="G797" s="273" t="str">
        <f>$J$1</f>
        <v>January</v>
      </c>
      <c r="H797" s="399">
        <f>$K$1</f>
        <v>2024</v>
      </c>
      <c r="I797" s="399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/>
      <c r="L798" s="279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207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3" t="s">
        <v>41</v>
      </c>
      <c r="G800" s="403"/>
      <c r="H800" s="270"/>
      <c r="I800" s="403" t="s">
        <v>42</v>
      </c>
      <c r="J800" s="403"/>
      <c r="K800" s="403"/>
      <c r="L800" s="284"/>
      <c r="N800" s="35"/>
      <c r="O800" s="36" t="s">
        <v>44</v>
      </c>
      <c r="P800" s="36"/>
      <c r="Q800" s="36"/>
      <c r="R800" s="36" t="str">
        <f t="shared" ref="R800:R809" si="178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78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397" t="s">
        <v>40</v>
      </c>
      <c r="C802" s="398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/>
      <c r="J802" s="290" t="s">
        <v>59</v>
      </c>
      <c r="K802" s="291">
        <f>K798/$K$2*I802</f>
        <v>0</v>
      </c>
      <c r="L802" s="292"/>
      <c r="N802" s="35"/>
      <c r="O802" s="36" t="s">
        <v>46</v>
      </c>
      <c r="P802" s="36"/>
      <c r="Q802" s="36"/>
      <c r="R802" s="36" t="str">
        <f t="shared" si="178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78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88" t="s">
        <v>67</v>
      </c>
      <c r="J804" s="389"/>
      <c r="K804" s="294">
        <f>K802+K803</f>
        <v>0</v>
      </c>
      <c r="L804" s="295"/>
      <c r="N804" s="35"/>
      <c r="O804" s="36" t="s">
        <v>48</v>
      </c>
      <c r="P804" s="36"/>
      <c r="Q804" s="36"/>
      <c r="R804" s="36" t="str">
        <f t="shared" si="178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88" t="s">
        <v>68</v>
      </c>
      <c r="J805" s="389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78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15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3" t="s">
        <v>61</v>
      </c>
      <c r="J806" s="395"/>
      <c r="K806" s="229">
        <f>K804-K805</f>
        <v>0</v>
      </c>
      <c r="L806" s="297"/>
      <c r="N806" s="35"/>
      <c r="O806" s="36" t="s">
        <v>54</v>
      </c>
      <c r="P806" s="36"/>
      <c r="Q806" s="36"/>
      <c r="R806" s="36" t="str">
        <f t="shared" si="178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78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2">
      <c r="A808" s="272"/>
      <c r="B808" s="404" t="s">
        <v>82</v>
      </c>
      <c r="C808" s="404"/>
      <c r="D808" s="404"/>
      <c r="E808" s="404"/>
      <c r="F808" s="404"/>
      <c r="G808" s="404"/>
      <c r="H808" s="404"/>
      <c r="I808" s="404"/>
      <c r="J808" s="404"/>
      <c r="K808" s="404"/>
      <c r="L808" s="284"/>
      <c r="N808" s="35"/>
      <c r="O808" s="36" t="s">
        <v>55</v>
      </c>
      <c r="P808" s="36"/>
      <c r="Q808" s="36"/>
      <c r="R808" s="36" t="str">
        <f t="shared" si="178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2">
      <c r="A809" s="272"/>
      <c r="B809" s="404"/>
      <c r="C809" s="404"/>
      <c r="D809" s="404"/>
      <c r="E809" s="404"/>
      <c r="F809" s="404"/>
      <c r="G809" s="404"/>
      <c r="H809" s="404"/>
      <c r="I809" s="404"/>
      <c r="J809" s="404"/>
      <c r="K809" s="404"/>
      <c r="L809" s="284"/>
      <c r="N809" s="35"/>
      <c r="O809" s="36" t="s">
        <v>56</v>
      </c>
      <c r="P809" s="36"/>
      <c r="Q809" s="36"/>
      <c r="R809" s="36" t="str">
        <f t="shared" si="178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08" t="s">
        <v>38</v>
      </c>
      <c r="B812" s="409"/>
      <c r="C812" s="409"/>
      <c r="D812" s="409"/>
      <c r="E812" s="409"/>
      <c r="F812" s="409"/>
      <c r="G812" s="409"/>
      <c r="H812" s="409"/>
      <c r="I812" s="409"/>
      <c r="J812" s="409"/>
      <c r="K812" s="409"/>
      <c r="L812" s="410"/>
      <c r="M812" s="24"/>
      <c r="N812" s="28"/>
      <c r="O812" s="385" t="s">
        <v>40</v>
      </c>
      <c r="P812" s="386"/>
      <c r="Q812" s="386"/>
      <c r="R812" s="387"/>
      <c r="S812" s="29"/>
      <c r="T812" s="385" t="s">
        <v>41</v>
      </c>
      <c r="U812" s="386"/>
      <c r="V812" s="386"/>
      <c r="W812" s="386"/>
      <c r="X812" s="386"/>
      <c r="Y812" s="387"/>
      <c r="Z812" s="30"/>
      <c r="AA812" s="24"/>
    </row>
    <row r="813" spans="1:27" s="25" customFormat="1" ht="18" customHeight="1" x14ac:dyDescent="0.2">
      <c r="A813" s="272"/>
      <c r="B813" s="270"/>
      <c r="C813" s="396" t="s">
        <v>209</v>
      </c>
      <c r="D813" s="396"/>
      <c r="E813" s="396"/>
      <c r="F813" s="396"/>
      <c r="G813" s="273" t="str">
        <f>$J$1</f>
        <v>January</v>
      </c>
      <c r="H813" s="399">
        <f>$K$1</f>
        <v>2024</v>
      </c>
      <c r="I813" s="399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206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 t="str">
        <f>IF($J$1="January","",Y814)</f>
        <v/>
      </c>
      <c r="V815" s="38"/>
      <c r="W815" s="63" t="str">
        <f>IF(U815="","",U815+V815)</f>
        <v/>
      </c>
      <c r="X815" s="38"/>
      <c r="Y815" s="63" t="str">
        <f>IF(W815="","",W815-X815)</f>
        <v/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403" t="s">
        <v>41</v>
      </c>
      <c r="G816" s="403"/>
      <c r="H816" s="270"/>
      <c r="I816" s="403" t="s">
        <v>42</v>
      </c>
      <c r="J816" s="403"/>
      <c r="K816" s="403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1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2">IF(U816="","",U816+V816)</f>
        <v/>
      </c>
      <c r="X816" s="38"/>
      <c r="Y816" s="63" t="str">
        <f t="shared" ref="Y816:Y825" si="183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2"/>
        <v/>
      </c>
      <c r="X817" s="38"/>
      <c r="Y817" s="63" t="str">
        <f t="shared" si="183"/>
        <v/>
      </c>
      <c r="Z817" s="40"/>
    </row>
    <row r="818" spans="1:27" s="25" customFormat="1" ht="18" customHeight="1" x14ac:dyDescent="0.2">
      <c r="A818" s="272"/>
      <c r="B818" s="397" t="s">
        <v>40</v>
      </c>
      <c r="C818" s="398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31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2"/>
        <v/>
      </c>
      <c r="X818" s="38"/>
      <c r="Y818" s="63" t="str">
        <f t="shared" si="183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88" t="s">
        <v>67</v>
      </c>
      <c r="J820" s="389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88" t="s">
        <v>68</v>
      </c>
      <c r="J821" s="389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13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3" t="s">
        <v>61</v>
      </c>
      <c r="J822" s="395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2">
      <c r="A824" s="272"/>
      <c r="B824" s="404" t="s">
        <v>82</v>
      </c>
      <c r="C824" s="404"/>
      <c r="D824" s="404"/>
      <c r="E824" s="404"/>
      <c r="F824" s="404"/>
      <c r="G824" s="404"/>
      <c r="H824" s="404"/>
      <c r="I824" s="404"/>
      <c r="J824" s="404"/>
      <c r="K824" s="404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2">
      <c r="A825" s="272"/>
      <c r="B825" s="404"/>
      <c r="C825" s="404"/>
      <c r="D825" s="404"/>
      <c r="E825" s="404"/>
      <c r="F825" s="404"/>
      <c r="G825" s="404"/>
      <c r="H825" s="404"/>
      <c r="I825" s="404"/>
      <c r="J825" s="404"/>
      <c r="K825" s="404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1" t="s">
        <v>38</v>
      </c>
      <c r="B828" s="412"/>
      <c r="C828" s="412"/>
      <c r="D828" s="412"/>
      <c r="E828" s="412"/>
      <c r="F828" s="412"/>
      <c r="G828" s="412"/>
      <c r="H828" s="412"/>
      <c r="I828" s="412"/>
      <c r="J828" s="412"/>
      <c r="K828" s="412"/>
      <c r="L828" s="413"/>
      <c r="M828" s="24"/>
      <c r="N828" s="28"/>
      <c r="O828" s="385" t="s">
        <v>40</v>
      </c>
      <c r="P828" s="386"/>
      <c r="Q828" s="386"/>
      <c r="R828" s="387"/>
      <c r="S828" s="29"/>
      <c r="T828" s="385" t="s">
        <v>41</v>
      </c>
      <c r="U828" s="386"/>
      <c r="V828" s="386"/>
      <c r="W828" s="386"/>
      <c r="X828" s="386"/>
      <c r="Y828" s="387"/>
      <c r="Z828" s="30"/>
      <c r="AA828" s="24"/>
    </row>
    <row r="829" spans="1:27" s="25" customFormat="1" ht="18" customHeight="1" x14ac:dyDescent="0.2">
      <c r="A829" s="272"/>
      <c r="B829" s="270"/>
      <c r="C829" s="396" t="s">
        <v>209</v>
      </c>
      <c r="D829" s="396"/>
      <c r="E829" s="396"/>
      <c r="F829" s="396"/>
      <c r="G829" s="273" t="str">
        <f>$J$1</f>
        <v>January</v>
      </c>
      <c r="H829" s="399">
        <f>$K$1</f>
        <v>2024</v>
      </c>
      <c r="I829" s="399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205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403" t="s">
        <v>41</v>
      </c>
      <c r="G832" s="403"/>
      <c r="H832" s="270"/>
      <c r="I832" s="403" t="s">
        <v>42</v>
      </c>
      <c r="J832" s="403"/>
      <c r="K832" s="403"/>
      <c r="L832" s="284"/>
      <c r="N832" s="35"/>
      <c r="O832" s="36" t="s">
        <v>44</v>
      </c>
      <c r="P832" s="36"/>
      <c r="Q832" s="36"/>
      <c r="R832" s="36" t="str">
        <f t="shared" ref="R832:R841" si="184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5">IF(U832="","",U832+V832)</f>
        <v>0</v>
      </c>
      <c r="X832" s="38"/>
      <c r="Y832" s="63">
        <f t="shared" ref="Y832:Y841" si="186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4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5"/>
        <v>0</v>
      </c>
      <c r="X833" s="38"/>
      <c r="Y833" s="63">
        <f t="shared" si="186"/>
        <v>0</v>
      </c>
      <c r="Z833" s="40"/>
    </row>
    <row r="834" spans="1:26" s="25" customFormat="1" ht="18" customHeight="1" x14ac:dyDescent="0.2">
      <c r="A834" s="272"/>
      <c r="B834" s="397" t="s">
        <v>40</v>
      </c>
      <c r="C834" s="398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4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5"/>
        <v>0</v>
      </c>
      <c r="X834" s="38"/>
      <c r="Y834" s="63">
        <f t="shared" si="186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4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5"/>
        <v>0</v>
      </c>
      <c r="X835" s="38"/>
      <c r="Y835" s="63">
        <f t="shared" si="186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88" t="s">
        <v>67</v>
      </c>
      <c r="J836" s="389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4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5"/>
        <v>0</v>
      </c>
      <c r="X836" s="38"/>
      <c r="Y836" s="63">
        <f t="shared" si="186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88" t="s">
        <v>68</v>
      </c>
      <c r="J837" s="389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4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5"/>
        <v/>
      </c>
      <c r="X837" s="38"/>
      <c r="Y837" s="63" t="str">
        <f t="shared" si="186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15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3" t="s">
        <v>61</v>
      </c>
      <c r="J838" s="395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4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5"/>
        <v/>
      </c>
      <c r="X838" s="38"/>
      <c r="Y838" s="63" t="str">
        <f t="shared" si="186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4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5"/>
        <v/>
      </c>
      <c r="X839" s="38"/>
      <c r="Y839" s="63" t="str">
        <f t="shared" si="186"/>
        <v/>
      </c>
      <c r="Z839" s="40"/>
    </row>
    <row r="840" spans="1:26" s="25" customFormat="1" ht="18" customHeight="1" x14ac:dyDescent="0.2">
      <c r="A840" s="272"/>
      <c r="B840" s="404" t="s">
        <v>82</v>
      </c>
      <c r="C840" s="404"/>
      <c r="D840" s="404"/>
      <c r="E840" s="404"/>
      <c r="F840" s="404"/>
      <c r="G840" s="404"/>
      <c r="H840" s="404"/>
      <c r="I840" s="404"/>
      <c r="J840" s="404"/>
      <c r="K840" s="404"/>
      <c r="L840" s="284"/>
      <c r="N840" s="35"/>
      <c r="O840" s="36" t="s">
        <v>55</v>
      </c>
      <c r="P840" s="36"/>
      <c r="Q840" s="36"/>
      <c r="R840" s="36" t="str">
        <f t="shared" si="184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5"/>
        <v/>
      </c>
      <c r="X840" s="38"/>
      <c r="Y840" s="63" t="str">
        <f t="shared" si="186"/>
        <v/>
      </c>
      <c r="Z840" s="40"/>
    </row>
    <row r="841" spans="1:26" s="25" customFormat="1" ht="18" customHeight="1" x14ac:dyDescent="0.2">
      <c r="A841" s="272"/>
      <c r="B841" s="404"/>
      <c r="C841" s="404"/>
      <c r="D841" s="404"/>
      <c r="E841" s="404"/>
      <c r="F841" s="404"/>
      <c r="G841" s="404"/>
      <c r="H841" s="404"/>
      <c r="I841" s="404"/>
      <c r="J841" s="404"/>
      <c r="K841" s="404"/>
      <c r="L841" s="284"/>
      <c r="N841" s="35"/>
      <c r="O841" s="36" t="s">
        <v>56</v>
      </c>
      <c r="P841" s="36"/>
      <c r="Q841" s="36"/>
      <c r="R841" s="36" t="str">
        <f t="shared" si="184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5"/>
        <v/>
      </c>
      <c r="X841" s="38"/>
      <c r="Y841" s="63" t="str">
        <f t="shared" si="186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O717:R717"/>
    <mergeCell ref="T717:Y717"/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A277:L277"/>
    <mergeCell ref="B298:C298"/>
    <mergeCell ref="C293:F293"/>
    <mergeCell ref="F417:G417"/>
    <mergeCell ref="I571:J571"/>
    <mergeCell ref="I447:K447"/>
    <mergeCell ref="A503:L503"/>
    <mergeCell ref="B569:C569"/>
    <mergeCell ref="I572:J572"/>
    <mergeCell ref="A548:L548"/>
    <mergeCell ref="F552:G552"/>
    <mergeCell ref="A367:L367"/>
    <mergeCell ref="I453:J453"/>
    <mergeCell ref="C444:F444"/>
    <mergeCell ref="F296:G296"/>
    <mergeCell ref="I481:J481"/>
    <mergeCell ref="B479:C479"/>
    <mergeCell ref="C829:F829"/>
    <mergeCell ref="I821:J821"/>
    <mergeCell ref="I772:J772"/>
    <mergeCell ref="I743:J743"/>
    <mergeCell ref="B824:K825"/>
    <mergeCell ref="B729:K730"/>
    <mergeCell ref="B840:K841"/>
    <mergeCell ref="I552:K552"/>
    <mergeCell ref="F462:G462"/>
    <mergeCell ref="A609:L609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O292:R292"/>
    <mergeCell ref="O337:R337"/>
    <mergeCell ref="T367:Y367"/>
    <mergeCell ref="O352:R352"/>
    <mergeCell ref="O232:R23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C83:F83"/>
    <mergeCell ref="A172:L172"/>
    <mergeCell ref="I477:K477"/>
    <mergeCell ref="I330:J330"/>
    <mergeCell ref="F643:G643"/>
    <mergeCell ref="I619:J619"/>
    <mergeCell ref="I617:J617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T593:Y593"/>
    <mergeCell ref="A352:L352"/>
    <mergeCell ref="F341:G341"/>
    <mergeCell ref="I341:K341"/>
    <mergeCell ref="I451:J451"/>
    <mergeCell ref="I452:J45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B834:C834"/>
    <mergeCell ref="B494:C494"/>
    <mergeCell ref="C797:F797"/>
    <mergeCell ref="H797:I797"/>
    <mergeCell ref="I725:J725"/>
    <mergeCell ref="C780:F780"/>
    <mergeCell ref="A563:L563"/>
    <mergeCell ref="I407:J407"/>
    <mergeCell ref="I753:K753"/>
    <mergeCell ref="C750:F750"/>
    <mergeCell ref="H750:I750"/>
    <mergeCell ref="A733:L733"/>
    <mergeCell ref="I649:J649"/>
    <mergeCell ref="I647:J647"/>
    <mergeCell ref="F628:G628"/>
    <mergeCell ref="B677:C677"/>
    <mergeCell ref="H610:I610"/>
    <mergeCell ref="I822:J822"/>
    <mergeCell ref="C813:F813"/>
    <mergeCell ref="B755:C755"/>
    <mergeCell ref="H829:I829"/>
    <mergeCell ref="H564:I564"/>
    <mergeCell ref="I528:J528"/>
    <mergeCell ref="C534:F534"/>
    <mergeCell ref="I376:J376"/>
    <mergeCell ref="F356:G356"/>
    <mergeCell ref="I360:J360"/>
    <mergeCell ref="I632:J632"/>
    <mergeCell ref="I496:J496"/>
    <mergeCell ref="I467:J467"/>
    <mergeCell ref="F537:G537"/>
    <mergeCell ref="B667:K668"/>
    <mergeCell ref="I697:J697"/>
    <mergeCell ref="B693:C693"/>
    <mergeCell ref="C688:F688"/>
    <mergeCell ref="I665:J665"/>
    <mergeCell ref="C691:E691"/>
    <mergeCell ref="I695:J695"/>
    <mergeCell ref="I696:J696"/>
    <mergeCell ref="F691:G691"/>
    <mergeCell ref="I691:K691"/>
    <mergeCell ref="H688:I688"/>
    <mergeCell ref="I820:J820"/>
    <mergeCell ref="F816:G816"/>
    <mergeCell ref="I816:K816"/>
    <mergeCell ref="I711:J711"/>
    <mergeCell ref="H414:I414"/>
    <mergeCell ref="I513:J513"/>
    <mergeCell ref="A488:L488"/>
    <mergeCell ref="B434:C434"/>
    <mergeCell ref="I483:J483"/>
    <mergeCell ref="I712:J712"/>
    <mergeCell ref="F800:G800"/>
    <mergeCell ref="F783:G783"/>
    <mergeCell ref="B770:C770"/>
    <mergeCell ref="I758:J758"/>
    <mergeCell ref="I742:J742"/>
    <mergeCell ref="B808:K809"/>
    <mergeCell ref="B802:C802"/>
    <mergeCell ref="B403:C403"/>
    <mergeCell ref="I405:J405"/>
    <mergeCell ref="F737:G737"/>
    <mergeCell ref="I768:K768"/>
    <mergeCell ref="F768:G768"/>
    <mergeCell ref="I788:J788"/>
    <mergeCell ref="B745:K746"/>
    <mergeCell ref="A764:L764"/>
    <mergeCell ref="H765:I765"/>
    <mergeCell ref="C765:F765"/>
    <mergeCell ref="A624:L624"/>
    <mergeCell ref="I602:J602"/>
    <mergeCell ref="B409:K410"/>
    <mergeCell ref="A397:L397"/>
    <mergeCell ref="I401:K401"/>
    <mergeCell ref="A749:L749"/>
    <mergeCell ref="H813:I813"/>
    <mergeCell ref="I783:K783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F311:G311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T624:Y624"/>
    <mergeCell ref="I741:J741"/>
    <mergeCell ref="I759:J759"/>
    <mergeCell ref="O609:R609"/>
    <mergeCell ref="I648:J648"/>
    <mergeCell ref="B683:K684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T397:Y397"/>
    <mergeCell ref="O624:R624"/>
    <mergeCell ref="T671:Y671"/>
    <mergeCell ref="T639:Y639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O397:R397"/>
    <mergeCell ref="B651:K652"/>
    <mergeCell ref="T749:Y749"/>
    <mergeCell ref="T548:Y548"/>
    <mergeCell ref="H625:I625"/>
    <mergeCell ref="T764:Y764"/>
    <mergeCell ref="T563:Y563"/>
    <mergeCell ref="T779:Y779"/>
    <mergeCell ref="O779:R779"/>
    <mergeCell ref="I773:J773"/>
    <mergeCell ref="O733:R733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I255:J255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6" t="s">
        <v>136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426"/>
    </row>
    <row r="2" spans="1:26" ht="48.75" customHeight="1" x14ac:dyDescent="0.2">
      <c r="A2" s="104" t="s">
        <v>93</v>
      </c>
      <c r="B2" s="105" t="s">
        <v>107</v>
      </c>
      <c r="C2" s="105" t="s">
        <v>105</v>
      </c>
      <c r="D2" s="105" t="s">
        <v>106</v>
      </c>
      <c r="E2" s="105" t="s">
        <v>108</v>
      </c>
      <c r="F2" s="105" t="s">
        <v>109</v>
      </c>
      <c r="G2" s="105" t="s">
        <v>110</v>
      </c>
      <c r="H2" s="106" t="s">
        <v>111</v>
      </c>
      <c r="I2" s="106" t="s">
        <v>127</v>
      </c>
      <c r="J2" s="106" t="s">
        <v>132</v>
      </c>
      <c r="K2" s="106" t="s">
        <v>133</v>
      </c>
      <c r="L2" s="106" t="s">
        <v>134</v>
      </c>
      <c r="M2" s="106" t="s">
        <v>135</v>
      </c>
      <c r="N2" s="106" t="s">
        <v>141</v>
      </c>
      <c r="O2" s="106" t="s">
        <v>143</v>
      </c>
      <c r="P2" s="106" t="s">
        <v>148</v>
      </c>
      <c r="Q2" s="106" t="s">
        <v>149</v>
      </c>
      <c r="R2" s="110" t="s">
        <v>137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94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95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137098.79032258067</v>
      </c>
      <c r="Q6" s="111">
        <v>37258.06451612903</v>
      </c>
      <c r="R6" s="111">
        <f t="shared" si="0"/>
        <v>-99840.725806451635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96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310022.17741935485</v>
      </c>
      <c r="Q8" s="111">
        <v>201483.87096774194</v>
      </c>
      <c r="R8" s="111">
        <f t="shared" si="0"/>
        <v>-108538.30645161291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97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98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99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147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Sheets'!Q83</f>
        <v>488012.09677419352</v>
      </c>
      <c r="Q12" s="111">
        <v>254832.25806451612</v>
      </c>
      <c r="R12" s="111">
        <f t="shared" si="0"/>
        <v>-233179.83870967739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150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146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144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100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51"/>
  <sheetViews>
    <sheetView topLeftCell="A22" workbookViewId="0">
      <selection activeCell="H38" sqref="H3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6" t="s">
        <v>172</v>
      </c>
      <c r="B1" s="426"/>
      <c r="C1" s="426"/>
      <c r="D1" s="426"/>
      <c r="E1" s="426"/>
    </row>
    <row r="2" spans="1:5" ht="18" x14ac:dyDescent="0.2">
      <c r="A2" s="250" t="s">
        <v>182</v>
      </c>
      <c r="B2" s="249"/>
      <c r="C2" s="251" t="s">
        <v>180</v>
      </c>
      <c r="D2" s="251" t="s">
        <v>181</v>
      </c>
      <c r="E2" s="251" t="s">
        <v>2</v>
      </c>
    </row>
    <row r="3" spans="1:5" ht="15.75" customHeight="1" x14ac:dyDescent="0.25">
      <c r="A3" s="108" t="s">
        <v>125</v>
      </c>
      <c r="B3" s="431" t="s">
        <v>191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138</v>
      </c>
      <c r="B4" s="432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190</v>
      </c>
      <c r="B5" s="432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167</v>
      </c>
      <c r="B6" s="433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173</v>
      </c>
      <c r="B7" s="443" t="s">
        <v>179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174</v>
      </c>
      <c r="B8" s="444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76</v>
      </c>
      <c r="B9" s="444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175</v>
      </c>
      <c r="B10" s="444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176</v>
      </c>
      <c r="B11" s="444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177</v>
      </c>
      <c r="B12" s="444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178</v>
      </c>
      <c r="B13" s="444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72</v>
      </c>
      <c r="B14" s="444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184</v>
      </c>
      <c r="B15" s="430" t="s">
        <v>183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185</v>
      </c>
      <c r="B16" s="430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186</v>
      </c>
      <c r="B17" s="430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187</v>
      </c>
      <c r="B18" s="430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73</v>
      </c>
      <c r="B19" s="434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188</v>
      </c>
      <c r="B20" s="434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142</v>
      </c>
      <c r="B21" s="434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194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125</v>
      </c>
      <c r="B23" s="442" t="s">
        <v>201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138</v>
      </c>
      <c r="B24" s="442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190</v>
      </c>
      <c r="B25" s="442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167</v>
      </c>
      <c r="B26" s="442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174</v>
      </c>
      <c r="B27" s="439" t="s">
        <v>211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104</v>
      </c>
      <c r="B28" s="440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72</v>
      </c>
      <c r="B29" s="440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73</v>
      </c>
      <c r="B30" s="441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215</v>
      </c>
      <c r="B31" s="436" t="s">
        <v>213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165</v>
      </c>
      <c r="B32" s="437"/>
      <c r="C32" s="315">
        <v>38000</v>
      </c>
      <c r="D32" s="315">
        <v>3000</v>
      </c>
      <c r="E32" s="315">
        <f t="shared" si="2"/>
        <v>41000</v>
      </c>
    </row>
    <row r="33" spans="1:5" ht="15.75" x14ac:dyDescent="0.25">
      <c r="A33" s="314" t="s">
        <v>214</v>
      </c>
      <c r="B33" s="437"/>
      <c r="C33" s="315">
        <v>45000</v>
      </c>
      <c r="D33" s="315">
        <v>20000</v>
      </c>
      <c r="E33" s="315">
        <f t="shared" ref="E33:E51" si="3">D33+C33</f>
        <v>65000</v>
      </c>
    </row>
    <row r="34" spans="1:5" ht="15.75" x14ac:dyDescent="0.25">
      <c r="A34" s="314" t="s">
        <v>216</v>
      </c>
      <c r="B34" s="437"/>
      <c r="C34" s="315">
        <v>32000</v>
      </c>
      <c r="D34" s="315">
        <v>3000</v>
      </c>
      <c r="E34" s="315">
        <f t="shared" si="3"/>
        <v>35000</v>
      </c>
    </row>
    <row r="35" spans="1:5" ht="15.75" x14ac:dyDescent="0.25">
      <c r="A35" s="314" t="s">
        <v>217</v>
      </c>
      <c r="B35" s="437"/>
      <c r="C35" s="315">
        <v>23000</v>
      </c>
      <c r="D35" s="315">
        <v>12000</v>
      </c>
      <c r="E35" s="315">
        <f t="shared" si="3"/>
        <v>35000</v>
      </c>
    </row>
    <row r="36" spans="1:5" ht="15.75" x14ac:dyDescent="0.25">
      <c r="A36" s="314" t="s">
        <v>163</v>
      </c>
      <c r="B36" s="437"/>
      <c r="C36" s="315">
        <v>22000</v>
      </c>
      <c r="D36" s="315">
        <v>13000</v>
      </c>
      <c r="E36" s="315">
        <f t="shared" si="3"/>
        <v>35000</v>
      </c>
    </row>
    <row r="37" spans="1:5" ht="20.25" customHeight="1" x14ac:dyDescent="0.25">
      <c r="A37" s="264" t="s">
        <v>195</v>
      </c>
      <c r="B37" s="437"/>
      <c r="C37" s="265">
        <v>30000</v>
      </c>
      <c r="D37" s="265">
        <v>2000</v>
      </c>
      <c r="E37" s="265">
        <f t="shared" si="3"/>
        <v>32000</v>
      </c>
    </row>
    <row r="38" spans="1:5" ht="15.75" x14ac:dyDescent="0.25">
      <c r="A38" s="266" t="s">
        <v>185</v>
      </c>
      <c r="B38" s="437"/>
      <c r="C38" s="265">
        <v>29500</v>
      </c>
      <c r="D38" s="265">
        <v>2000</v>
      </c>
      <c r="E38" s="265">
        <f t="shared" si="3"/>
        <v>31500</v>
      </c>
    </row>
    <row r="39" spans="1:5" ht="20.25" customHeight="1" x14ac:dyDescent="0.25">
      <c r="A39" s="264" t="s">
        <v>186</v>
      </c>
      <c r="B39" s="437"/>
      <c r="C39" s="265">
        <v>24500</v>
      </c>
      <c r="D39" s="265">
        <v>2000</v>
      </c>
      <c r="E39" s="265">
        <f t="shared" si="3"/>
        <v>26500</v>
      </c>
    </row>
    <row r="40" spans="1:5" ht="21" customHeight="1" x14ac:dyDescent="0.25">
      <c r="A40" s="264" t="s">
        <v>187</v>
      </c>
      <c r="B40" s="438"/>
      <c r="C40" s="265">
        <v>24500</v>
      </c>
      <c r="D40" s="265">
        <v>2000</v>
      </c>
      <c r="E40" s="265">
        <f t="shared" si="3"/>
        <v>26500</v>
      </c>
    </row>
    <row r="41" spans="1:5" ht="15.75" x14ac:dyDescent="0.25">
      <c r="A41" s="264" t="s">
        <v>174</v>
      </c>
      <c r="B41" s="429">
        <v>45231</v>
      </c>
      <c r="C41" s="265">
        <v>65000</v>
      </c>
      <c r="D41" s="265">
        <v>10000</v>
      </c>
      <c r="E41" s="265">
        <f t="shared" si="3"/>
        <v>75000</v>
      </c>
    </row>
    <row r="42" spans="1:5" ht="15.75" x14ac:dyDescent="0.25">
      <c r="A42" s="264" t="s">
        <v>171</v>
      </c>
      <c r="B42" s="435"/>
      <c r="C42" s="265">
        <v>65000</v>
      </c>
      <c r="D42" s="265">
        <v>15000</v>
      </c>
      <c r="E42" s="265">
        <f t="shared" si="3"/>
        <v>80000</v>
      </c>
    </row>
    <row r="43" spans="1:5" ht="15.75" x14ac:dyDescent="0.25">
      <c r="A43" s="264" t="s">
        <v>220</v>
      </c>
      <c r="B43" s="429">
        <v>45231</v>
      </c>
      <c r="C43" s="265">
        <v>30000</v>
      </c>
      <c r="D43" s="265">
        <v>5000</v>
      </c>
      <c r="E43" s="265">
        <f t="shared" si="3"/>
        <v>35000</v>
      </c>
    </row>
    <row r="44" spans="1:5" ht="12.75" customHeight="1" x14ac:dyDescent="0.25">
      <c r="A44" s="264" t="s">
        <v>221</v>
      </c>
      <c r="B44" s="429"/>
      <c r="C44" s="265">
        <v>27000</v>
      </c>
      <c r="D44" s="265">
        <v>8000</v>
      </c>
      <c r="E44" s="265">
        <f t="shared" si="3"/>
        <v>35000</v>
      </c>
    </row>
    <row r="45" spans="1:5" ht="15.75" x14ac:dyDescent="0.25">
      <c r="A45" s="264" t="s">
        <v>74</v>
      </c>
      <c r="B45" s="429"/>
      <c r="C45" s="265">
        <v>20000</v>
      </c>
      <c r="D45" s="265">
        <v>5000</v>
      </c>
      <c r="E45" s="265">
        <f t="shared" si="3"/>
        <v>25000</v>
      </c>
    </row>
    <row r="46" spans="1:5" ht="15.75" x14ac:dyDescent="0.25">
      <c r="A46" s="264" t="s">
        <v>222</v>
      </c>
      <c r="B46" s="429"/>
      <c r="C46" s="265">
        <v>21000</v>
      </c>
      <c r="D46" s="265">
        <v>6000</v>
      </c>
      <c r="E46" s="265">
        <f t="shared" si="3"/>
        <v>27000</v>
      </c>
    </row>
    <row r="47" spans="1:5" ht="15.75" x14ac:dyDescent="0.25">
      <c r="A47" s="264" t="s">
        <v>188</v>
      </c>
      <c r="B47" s="429"/>
      <c r="C47" s="265">
        <v>22000</v>
      </c>
      <c r="D47" s="265">
        <v>5000</v>
      </c>
      <c r="E47" s="265">
        <f t="shared" si="3"/>
        <v>27000</v>
      </c>
    </row>
    <row r="48" spans="1:5" ht="15.75" x14ac:dyDescent="0.25">
      <c r="A48" s="264" t="s">
        <v>216</v>
      </c>
      <c r="B48" s="427">
        <v>45292</v>
      </c>
      <c r="C48" s="315">
        <v>35000</v>
      </c>
      <c r="D48" s="315">
        <v>15000</v>
      </c>
      <c r="E48" s="315">
        <f t="shared" si="3"/>
        <v>50000</v>
      </c>
    </row>
    <row r="49" spans="1:5" ht="15.75" x14ac:dyDescent="0.25">
      <c r="A49" s="264" t="s">
        <v>227</v>
      </c>
      <c r="B49" s="428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228</v>
      </c>
      <c r="B50" s="428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229</v>
      </c>
      <c r="B51" s="428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2024-02-06T14:11:19Z</cp:lastPrinted>
  <dcterms:created xsi:type="dcterms:W3CDTF">2007-01-04T05:01:09Z</dcterms:created>
  <dcterms:modified xsi:type="dcterms:W3CDTF">2024-02-06T14:11:31Z</dcterms:modified>
</cp:coreProperties>
</file>