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Xls\Sent BOQ\Engro ARIBA\Sent to IK\Final IK\"/>
    </mc:Choice>
  </mc:AlternateContent>
  <xr:revisionPtr revIDLastSave="0" documentId="13_ncr:1_{415245EA-504E-4082-A007-6AB20548A2F2}" xr6:coauthVersionLast="47" xr6:coauthVersionMax="47" xr10:uidLastSave="{00000000-0000-0000-0000-000000000000}"/>
  <bookViews>
    <workbookView xWindow="-120" yWindow="-120" windowWidth="29040" windowHeight="15840" tabRatio="695" activeTab="1" xr2:uid="{00000000-000D-0000-FFFF-FFFF00000000}"/>
  </bookViews>
  <sheets>
    <sheet name="3F" sheetId="59" r:id="rId1"/>
    <sheet name="8F" sheetId="56" r:id="rId2"/>
  </sheets>
  <definedNames>
    <definedName name="_xlnm.Print_Area" localSheetId="0">'3F'!$A$1:$J$39</definedName>
    <definedName name="_xlnm.Print_Area" localSheetId="1">'8F'!$A$1:$J$48</definedName>
    <definedName name="_xlnm.Print_Titles" localSheetId="0">'3F'!$2:$4</definedName>
    <definedName name="_xlnm.Print_Titles" localSheetId="1">'8F'!$2:$4</definedName>
  </definedNames>
  <calcPr calcId="181029"/>
</workbook>
</file>

<file path=xl/calcChain.xml><?xml version="1.0" encoding="utf-8"?>
<calcChain xmlns="http://schemas.openxmlformats.org/spreadsheetml/2006/main">
  <c r="F11" i="56" l="1"/>
  <c r="F9" i="56"/>
  <c r="H11" i="56"/>
  <c r="H9" i="56"/>
  <c r="H8" i="56"/>
  <c r="F8" i="56"/>
  <c r="L7" i="56"/>
  <c r="J36" i="56" l="1"/>
  <c r="J37" i="56" s="1"/>
  <c r="J26" i="56"/>
  <c r="J19" i="56"/>
  <c r="I45" i="56"/>
  <c r="I42" i="56"/>
  <c r="I39" i="56"/>
  <c r="J39" i="56" s="1"/>
  <c r="J40" i="56" s="1"/>
  <c r="I36" i="56"/>
  <c r="I33" i="56"/>
  <c r="I32" i="56"/>
  <c r="J32" i="56" s="1"/>
  <c r="I27" i="56"/>
  <c r="J27" i="56" s="1"/>
  <c r="I26" i="56"/>
  <c r="I25" i="56"/>
  <c r="I22" i="56"/>
  <c r="I21" i="56"/>
  <c r="I20" i="56"/>
  <c r="I19" i="56"/>
  <c r="I18" i="56"/>
  <c r="J18" i="56" s="1"/>
  <c r="I15" i="56"/>
  <c r="I14" i="56"/>
  <c r="I11" i="56"/>
  <c r="I10" i="56"/>
  <c r="I9" i="56"/>
  <c r="I8" i="56"/>
  <c r="G45" i="56"/>
  <c r="G42" i="56"/>
  <c r="J42" i="56" s="1"/>
  <c r="J43" i="56" s="1"/>
  <c r="G39" i="56"/>
  <c r="G36" i="56"/>
  <c r="G33" i="56"/>
  <c r="J33" i="56" s="1"/>
  <c r="G32" i="56"/>
  <c r="G27" i="56"/>
  <c r="G26" i="56"/>
  <c r="G25" i="56"/>
  <c r="J25" i="56" s="1"/>
  <c r="G22" i="56"/>
  <c r="J22" i="56" s="1"/>
  <c r="G21" i="56"/>
  <c r="G20" i="56"/>
  <c r="G19" i="56"/>
  <c r="G18" i="56"/>
  <c r="G15" i="56"/>
  <c r="J15" i="56" s="1"/>
  <c r="G14" i="56"/>
  <c r="J14" i="56" s="1"/>
  <c r="G11" i="56"/>
  <c r="J11" i="56" s="1"/>
  <c r="G10" i="56"/>
  <c r="G9" i="56"/>
  <c r="G8" i="56"/>
  <c r="J33" i="59"/>
  <c r="J34" i="59" s="1"/>
  <c r="J30" i="59"/>
  <c r="J31" i="59" s="1"/>
  <c r="J12" i="59"/>
  <c r="I36" i="59"/>
  <c r="I33" i="59"/>
  <c r="I30" i="59"/>
  <c r="I27" i="59"/>
  <c r="I24" i="59"/>
  <c r="I23" i="59"/>
  <c r="J23" i="59" s="1"/>
  <c r="I20" i="59"/>
  <c r="J20" i="59" s="1"/>
  <c r="I19" i="59"/>
  <c r="J19" i="59" s="1"/>
  <c r="I18" i="59"/>
  <c r="I17" i="59"/>
  <c r="J17" i="59" s="1"/>
  <c r="I15" i="59"/>
  <c r="I14" i="59"/>
  <c r="J14" i="59" s="1"/>
  <c r="I13" i="59"/>
  <c r="I12" i="59"/>
  <c r="I9" i="59"/>
  <c r="I8" i="59"/>
  <c r="G36" i="59"/>
  <c r="G33" i="59"/>
  <c r="G30" i="59"/>
  <c r="G27" i="59"/>
  <c r="J27" i="59" s="1"/>
  <c r="J28" i="59" s="1"/>
  <c r="G24" i="59"/>
  <c r="J24" i="59" s="1"/>
  <c r="G20" i="59"/>
  <c r="G19" i="59"/>
  <c r="G18" i="59"/>
  <c r="J18" i="59" s="1"/>
  <c r="G17" i="59"/>
  <c r="G15" i="59"/>
  <c r="G14" i="59"/>
  <c r="G13" i="59"/>
  <c r="J13" i="59" s="1"/>
  <c r="G12" i="59"/>
  <c r="G9" i="59"/>
  <c r="G8" i="59"/>
  <c r="J9" i="59" l="1"/>
  <c r="J28" i="56"/>
  <c r="J34" i="56"/>
  <c r="J45" i="56"/>
  <c r="J46" i="56" s="1"/>
  <c r="J8" i="59"/>
  <c r="J21" i="59" s="1"/>
  <c r="J39" i="59" s="1"/>
  <c r="J15" i="59"/>
  <c r="J25" i="59"/>
  <c r="J36" i="59"/>
  <c r="J37" i="59" s="1"/>
  <c r="J8" i="56"/>
  <c r="J20" i="56"/>
  <c r="J21" i="56"/>
  <c r="J10" i="56"/>
  <c r="J23" i="56" s="1"/>
  <c r="J48" i="56" s="1"/>
  <c r="J9" i="56"/>
  <c r="J42" i="59" l="1"/>
</calcChain>
</file>

<file path=xl/sharedStrings.xml><?xml version="1.0" encoding="utf-8"?>
<sst xmlns="http://schemas.openxmlformats.org/spreadsheetml/2006/main" count="180" uniqueCount="74">
  <si>
    <t>Nos.</t>
  </si>
  <si>
    <t>No.</t>
  </si>
  <si>
    <t>Description</t>
  </si>
  <si>
    <t>Qty</t>
  </si>
  <si>
    <t>Unit</t>
  </si>
  <si>
    <t>Job</t>
  </si>
  <si>
    <t>A</t>
  </si>
  <si>
    <t>B</t>
  </si>
  <si>
    <t>C</t>
  </si>
  <si>
    <t>D</t>
  </si>
  <si>
    <t>DDC Controller (BACnet Compliant) Freely Programmable</t>
  </si>
  <si>
    <t>It shall cover the commisiong and testing of all the systems</t>
  </si>
  <si>
    <t>BOQ
No.</t>
  </si>
  <si>
    <t>Duct Type Temperature Sensor.</t>
  </si>
  <si>
    <t>Exhaust Fan On/Off command.</t>
  </si>
  <si>
    <t>Exhaust Fan On/Off Status.</t>
  </si>
  <si>
    <t>It shall include all the software and hardware points to be mapped on GUI</t>
  </si>
  <si>
    <t>E</t>
  </si>
  <si>
    <t>F</t>
  </si>
  <si>
    <t>Supply installation and commissioning of controls set for Zone control valve and flow switch</t>
  </si>
  <si>
    <t>Air Handling units</t>
  </si>
  <si>
    <t>Digital display thermostat(BACnet compliant).</t>
  </si>
  <si>
    <t>Control valve actuator (Floating type)</t>
  </si>
  <si>
    <t>Motorized Fire Smoke Damper</t>
  </si>
  <si>
    <t>Any item left  for the smooth, fully operational IBMS system shall be provided in this scope with details.</t>
  </si>
  <si>
    <t>Supply, Installation and Commissioning of complete control sets for MFSD complete in all respects as per drawings and specifications.</t>
  </si>
  <si>
    <t>Building management shall include the server with all its required peripherals, BMS software and license for third party integration.</t>
  </si>
  <si>
    <t>Exhaust Fan</t>
  </si>
  <si>
    <t>24" x 8"</t>
  </si>
  <si>
    <t>20" x 10"</t>
  </si>
  <si>
    <t>Flow switch</t>
  </si>
  <si>
    <t>Occupancy Sensor</t>
  </si>
  <si>
    <t>Water Cooled Package Units</t>
  </si>
  <si>
    <t>VAVs</t>
  </si>
  <si>
    <t>Controller</t>
  </si>
  <si>
    <t>Thermostats (Temp, CO2 &amp; Occ. sensors)</t>
  </si>
  <si>
    <t>6 x 4</t>
  </si>
  <si>
    <t>Supply, Installation and Commissioning of complete control sets for Water Cooled Packaged Units as per  specifications and drawings complete in all respects.</t>
  </si>
  <si>
    <t>Supply, Installation and Commissioning of complete control sets for  Air Handling Units including all sensors, actuators etc as per specifications and drawings complete in all respects.</t>
  </si>
  <si>
    <t>Specification Reference</t>
  </si>
  <si>
    <t>HVAC</t>
  </si>
  <si>
    <t>Sub Total for HVAC (Page 1)</t>
  </si>
  <si>
    <t>Sub Total for HVAC (Page 2)</t>
  </si>
  <si>
    <t>Grand Total for Fire Protection</t>
  </si>
  <si>
    <t>Building Management System</t>
  </si>
  <si>
    <t>Grand Total for Building Management System</t>
  </si>
  <si>
    <t>Testing &amp; Commissioning</t>
  </si>
  <si>
    <t>Grand Total for Testing &amp; Commissioning</t>
  </si>
  <si>
    <t>GUI Development</t>
  </si>
  <si>
    <t>Grand Total for GUI Development</t>
  </si>
  <si>
    <t>Miscelleneous</t>
  </si>
  <si>
    <t>Grand Total for Miscelleneous</t>
  </si>
  <si>
    <t>G</t>
  </si>
  <si>
    <t>H</t>
  </si>
  <si>
    <t>Fire Protection</t>
  </si>
  <si>
    <t>25 00 00</t>
  </si>
  <si>
    <t>Material
Unit Rate</t>
  </si>
  <si>
    <t>Material  Cost</t>
  </si>
  <si>
    <t>Installation Unit Rate</t>
  </si>
  <si>
    <t>Installation Cost</t>
  </si>
  <si>
    <t>Total Cost</t>
  </si>
  <si>
    <t>8 x 4</t>
  </si>
  <si>
    <t>9 + 7</t>
  </si>
  <si>
    <t>Grand Total for HVAC (Page 1 to 2)</t>
  </si>
  <si>
    <t>I</t>
  </si>
  <si>
    <t>J</t>
  </si>
  <si>
    <t>K</t>
  </si>
  <si>
    <t>GRAND TOTAL FOR BMS WORKS (LEVEL-08)</t>
  </si>
  <si>
    <t>GRAND TOTAL FOR BMS WORKS (LEVEL-03)</t>
  </si>
  <si>
    <t>SECTION III/D: BILL OF QUANTITIES FOR BMS WORKS (LEVEL-03)</t>
  </si>
  <si>
    <t>SECTION III/D: BILL OF QUANTITIES FOR BMS WORKS (LEVEL-08)</t>
  </si>
  <si>
    <t xml:space="preserve">Water Meter </t>
  </si>
  <si>
    <t>L</t>
  </si>
  <si>
    <t>Grand Total for HVAC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</si>
</sst>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&quot;Rs.&quot;#,##0_);\(&quot;Rs.&quot;#,##0\)"/>
    <numFmt numFmtId="166" formatCode="_-* #,##0_-;\-* #,##0_-;_-* &quot;-&quot;??_-;_-@_-"/>
  </numFmts>
  <fonts count="3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Century Gothic"/>
      <family val="2"/>
    </font>
    <font>
      <sz val="11"/>
      <name val="Century Gothic"/>
      <family val="2"/>
    </font>
    <font>
      <sz val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Century Gothic"/>
      <family val="2"/>
    </font>
    <font>
      <sz val="10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  <font>
      <sz val="11"/>
      <color rgb="FFFF0000"/>
      <name val="Century Gothic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b/>
      <sz val="10"/>
      <color rgb="FFFF000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0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36">
    <xf numFmtId="0" fontId="0" fillId="0" borderId="0" xfId="0"/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justify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11" fillId="0" borderId="0" xfId="0" applyFont="1" applyAlignment="1" applyProtection="1">
      <alignment horizontal="justify" vertical="top" wrapText="1"/>
      <protection hidden="1"/>
    </xf>
    <xf numFmtId="0" fontId="7" fillId="0" borderId="0" xfId="0" applyFont="1" applyProtection="1">
      <protection hidden="1"/>
    </xf>
    <xf numFmtId="0" fontId="3" fillId="0" borderId="0" xfId="0" applyFont="1" applyProtection="1">
      <protection hidden="1"/>
    </xf>
    <xf numFmtId="0" fontId="6" fillId="0" borderId="0" xfId="0" applyFont="1" applyProtection="1">
      <protection hidden="1"/>
    </xf>
    <xf numFmtId="0" fontId="4" fillId="0" borderId="0" xfId="0" applyFont="1" applyProtection="1">
      <protection hidden="1"/>
    </xf>
    <xf numFmtId="0" fontId="5" fillId="0" borderId="0" xfId="0" applyFont="1" applyProtection="1"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7" fillId="0" borderId="0" xfId="0" applyFont="1"/>
    <xf numFmtId="0" fontId="6" fillId="0" borderId="0" xfId="0" applyFont="1"/>
    <xf numFmtId="0" fontId="11" fillId="0" borderId="0" xfId="0" applyFont="1" applyAlignment="1" applyProtection="1">
      <alignment horizontal="justify" vertical="top" wrapText="1"/>
      <protection locked="0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/>
    <xf numFmtId="0" fontId="9" fillId="0" borderId="1" xfId="3" applyFont="1" applyBorder="1" applyAlignment="1">
      <alignment horizontal="center" vertical="center" wrapText="1"/>
    </xf>
    <xf numFmtId="0" fontId="9" fillId="0" borderId="1" xfId="3" applyFont="1" applyBorder="1" applyAlignment="1" applyProtection="1">
      <alignment horizontal="center" vertical="center"/>
      <protection hidden="1"/>
    </xf>
    <xf numFmtId="37" fontId="9" fillId="0" borderId="1" xfId="3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>
      <alignment horizontal="center" vertical="center" wrapText="1"/>
    </xf>
    <xf numFmtId="37" fontId="9" fillId="0" borderId="1" xfId="0" applyNumberFormat="1" applyFont="1" applyBorder="1" applyAlignment="1" applyProtection="1">
      <alignment horizontal="center" vertical="center" wrapText="1"/>
      <protection hidden="1"/>
    </xf>
    <xf numFmtId="0" fontId="9" fillId="0" borderId="1" xfId="3" applyFont="1" applyBorder="1" applyAlignment="1" applyProtection="1">
      <alignment horizontal="justify" vertical="center" wrapText="1"/>
      <protection hidden="1"/>
    </xf>
    <xf numFmtId="0" fontId="13" fillId="0" borderId="1" xfId="3" applyFont="1" applyBorder="1" applyAlignment="1">
      <alignment horizontal="justify" vertical="center" wrapText="1"/>
    </xf>
    <xf numFmtId="0" fontId="9" fillId="3" borderId="1" xfId="3" applyFont="1" applyFill="1" applyBorder="1" applyAlignment="1" applyProtection="1">
      <alignment horizontal="justify" vertical="center"/>
      <protection locked="0"/>
    </xf>
    <xf numFmtId="0" fontId="9" fillId="0" borderId="1" xfId="3" applyFont="1" applyBorder="1" applyAlignment="1">
      <alignment horizontal="justify" vertical="center" wrapText="1"/>
    </xf>
    <xf numFmtId="0" fontId="13" fillId="0" borderId="1" xfId="0" applyFont="1" applyBorder="1" applyAlignment="1">
      <alignment horizontal="justify" vertical="center" wrapText="1"/>
    </xf>
    <xf numFmtId="0" fontId="13" fillId="0" borderId="1" xfId="0" applyFont="1" applyBorder="1" applyAlignment="1" applyProtection="1">
      <alignment horizontal="justify" vertical="center" wrapText="1"/>
      <protection hidden="1"/>
    </xf>
    <xf numFmtId="0" fontId="9" fillId="3" borderId="1" xfId="0" applyFont="1" applyFill="1" applyBorder="1" applyAlignment="1" applyProtection="1">
      <alignment horizontal="justify" vertical="center"/>
      <protection hidden="1"/>
    </xf>
    <xf numFmtId="0" fontId="3" fillId="0" borderId="0" xfId="0" applyFont="1" applyAlignment="1" applyProtection="1">
      <alignment horizontal="justify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justify" vertical="center" wrapText="1"/>
      <protection hidden="1"/>
    </xf>
    <xf numFmtId="0" fontId="9" fillId="5" borderId="1" xfId="3" applyFont="1" applyFill="1" applyBorder="1" applyAlignment="1" applyProtection="1">
      <alignment horizontal="center" vertical="center"/>
      <protection hidden="1"/>
    </xf>
    <xf numFmtId="0" fontId="9" fillId="5" borderId="1" xfId="0" applyFont="1" applyFill="1" applyBorder="1" applyAlignment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  <protection hidden="1"/>
    </xf>
    <xf numFmtId="0" fontId="14" fillId="5" borderId="1" xfId="0" applyFont="1" applyFill="1" applyBorder="1" applyAlignment="1" applyProtection="1">
      <alignment horizontal="center" vertical="center" wrapText="1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hidden="1"/>
    </xf>
    <xf numFmtId="0" fontId="8" fillId="0" borderId="0" xfId="0" applyFont="1" applyProtection="1">
      <protection hidden="1"/>
    </xf>
    <xf numFmtId="0" fontId="16" fillId="5" borderId="1" xfId="0" applyFont="1" applyFill="1" applyBorder="1" applyAlignment="1" applyProtection="1">
      <alignment horizontal="center" vertical="center" wrapText="1"/>
      <protection hidden="1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/>
    <xf numFmtId="0" fontId="4" fillId="6" borderId="0" xfId="0" applyFont="1" applyFill="1"/>
    <xf numFmtId="0" fontId="9" fillId="0" borderId="1" xfId="0" applyFont="1" applyBorder="1" applyAlignment="1" applyProtection="1">
      <alignment horizontal="justify" vertical="center"/>
      <protection locked="0"/>
    </xf>
    <xf numFmtId="0" fontId="10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 wrapText="1"/>
      <protection locked="0"/>
    </xf>
    <xf numFmtId="0" fontId="10" fillId="0" borderId="1" xfId="0" applyFont="1" applyBorder="1" applyAlignment="1" applyProtection="1">
      <alignment horizontal="justify" vertical="center" wrapText="1"/>
      <protection hidden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hidden="1"/>
    </xf>
    <xf numFmtId="0" fontId="10" fillId="3" borderId="1" xfId="0" applyFont="1" applyFill="1" applyBorder="1" applyAlignment="1" applyProtection="1">
      <alignment horizontal="justify" vertical="center"/>
      <protection hidden="1"/>
    </xf>
    <xf numFmtId="166" fontId="0" fillId="0" borderId="1" xfId="4" applyNumberFormat="1" applyFont="1" applyBorder="1" applyAlignment="1">
      <alignment horizontal="center" vertical="center"/>
    </xf>
    <xf numFmtId="166" fontId="10" fillId="5" borderId="1" xfId="4" applyNumberFormat="1" applyFont="1" applyFill="1" applyBorder="1" applyAlignment="1">
      <alignment horizontal="center" vertical="center" wrapText="1"/>
    </xf>
    <xf numFmtId="166" fontId="12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0" fillId="5" borderId="1" xfId="4" applyNumberFormat="1" applyFont="1" applyFill="1" applyBorder="1" applyAlignment="1" applyProtection="1">
      <alignment horizontal="center" vertical="center" wrapText="1"/>
      <protection locked="0"/>
    </xf>
    <xf numFmtId="166" fontId="17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justify" vertical="top" wrapText="1"/>
      <protection locked="0"/>
    </xf>
    <xf numFmtId="166" fontId="11" fillId="0" borderId="1" xfId="4" applyNumberFormat="1" applyFont="1" applyBorder="1" applyAlignment="1" applyProtection="1">
      <alignment horizontal="justify" vertical="top" wrapText="1"/>
      <protection locked="0"/>
    </xf>
    <xf numFmtId="166" fontId="14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5" fillId="5" borderId="1" xfId="4" applyNumberFormat="1" applyFont="1" applyFill="1" applyBorder="1" applyAlignment="1" applyProtection="1">
      <alignment horizontal="center" vertical="center" wrapText="1"/>
      <protection hidden="1"/>
    </xf>
    <xf numFmtId="166" fontId="10" fillId="0" borderId="1" xfId="4" applyNumberFormat="1" applyFont="1" applyBorder="1" applyAlignment="1" applyProtection="1">
      <alignment horizontal="center" vertical="center" wrapText="1"/>
      <protection hidden="1"/>
    </xf>
    <xf numFmtId="166" fontId="0" fillId="0" borderId="0" xfId="4" applyNumberFormat="1" applyFont="1" applyAlignment="1">
      <alignment horizontal="center" vertical="center"/>
    </xf>
    <xf numFmtId="166" fontId="3" fillId="0" borderId="0" xfId="4" applyNumberFormat="1" applyFont="1" applyProtection="1">
      <protection hidden="1"/>
    </xf>
    <xf numFmtId="166" fontId="9" fillId="5" borderId="1" xfId="4" applyNumberFormat="1" applyFont="1" applyFill="1" applyBorder="1" applyAlignment="1" applyProtection="1">
      <alignment horizontal="center" vertical="center"/>
      <protection hidden="1"/>
    </xf>
    <xf numFmtId="166" fontId="14" fillId="5" borderId="1" xfId="4" applyNumberFormat="1" applyFont="1" applyFill="1" applyBorder="1" applyAlignment="1" applyProtection="1">
      <alignment horizontal="center" vertical="center"/>
      <protection hidden="1"/>
    </xf>
    <xf numFmtId="166" fontId="10" fillId="0" borderId="1" xfId="4" applyNumberFormat="1" applyFont="1" applyBorder="1" applyAlignment="1">
      <alignment horizontal="center" vertical="center"/>
    </xf>
    <xf numFmtId="166" fontId="12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locked="0"/>
    </xf>
    <xf numFmtId="166" fontId="11" fillId="0" borderId="1" xfId="4" applyNumberFormat="1" applyFont="1" applyBorder="1" applyAlignment="1" applyProtection="1">
      <alignment horizontal="center" vertical="center" wrapText="1"/>
      <protection locked="0"/>
    </xf>
    <xf numFmtId="166" fontId="2" fillId="0" borderId="1" xfId="4" applyNumberFormat="1" applyFont="1" applyBorder="1" applyAlignment="1">
      <alignment horizontal="center" vertical="center"/>
    </xf>
    <xf numFmtId="166" fontId="6" fillId="0" borderId="1" xfId="4" applyNumberFormat="1" applyFont="1" applyBorder="1" applyAlignment="1">
      <alignment horizontal="center" vertical="center"/>
    </xf>
    <xf numFmtId="166" fontId="9" fillId="0" borderId="1" xfId="4" applyNumberFormat="1" applyFont="1" applyBorder="1" applyAlignment="1" applyProtection="1">
      <alignment horizontal="center" vertical="center" wrapText="1"/>
      <protection hidden="1"/>
    </xf>
    <xf numFmtId="166" fontId="11" fillId="0" borderId="1" xfId="4" applyNumberFormat="1" applyFont="1" applyBorder="1" applyAlignment="1" applyProtection="1">
      <alignment horizontal="center" vertical="center" wrapText="1"/>
      <protection hidden="1"/>
    </xf>
    <xf numFmtId="166" fontId="3" fillId="0" borderId="1" xfId="4" applyNumberFormat="1" applyFont="1" applyBorder="1" applyAlignment="1" applyProtection="1">
      <alignment horizontal="center" vertical="center"/>
      <protection hidden="1"/>
    </xf>
    <xf numFmtId="166" fontId="4" fillId="0" borderId="1" xfId="4" applyNumberFormat="1" applyFont="1" applyBorder="1" applyAlignment="1" applyProtection="1">
      <alignment horizontal="center" vertical="center"/>
      <protection hidden="1"/>
    </xf>
    <xf numFmtId="166" fontId="10" fillId="4" borderId="1" xfId="4" applyNumberFormat="1" applyFont="1" applyFill="1" applyBorder="1" applyAlignment="1" applyProtection="1">
      <alignment horizontal="center" vertical="center"/>
      <protection hidden="1"/>
    </xf>
    <xf numFmtId="166" fontId="1" fillId="0" borderId="1" xfId="4" applyNumberFormat="1" applyFont="1" applyBorder="1" applyAlignment="1" applyProtection="1">
      <alignment horizontal="center" vertical="center"/>
      <protection hidden="1"/>
    </xf>
    <xf numFmtId="166" fontId="5" fillId="0" borderId="1" xfId="4" applyNumberFormat="1" applyFont="1" applyBorder="1" applyAlignment="1" applyProtection="1">
      <alignment horizontal="center" vertical="center"/>
      <protection hidden="1"/>
    </xf>
    <xf numFmtId="166" fontId="6" fillId="0" borderId="1" xfId="4" applyNumberFormat="1" applyFont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horizontal="center" vertical="center"/>
      <protection hidden="1"/>
    </xf>
    <xf numFmtId="166" fontId="8" fillId="0" borderId="0" xfId="4" applyNumberFormat="1" applyFont="1" applyAlignment="1" applyProtection="1">
      <alignment vertical="center"/>
      <protection hidden="1"/>
    </xf>
    <xf numFmtId="164" fontId="23" fillId="0" borderId="0" xfId="0" applyNumberFormat="1" applyFont="1" applyAlignment="1" applyProtection="1">
      <alignment vertical="center"/>
      <protection hidden="1"/>
    </xf>
    <xf numFmtId="9" fontId="3" fillId="0" borderId="0" xfId="5" applyFont="1" applyProtection="1">
      <protection hidden="1"/>
    </xf>
    <xf numFmtId="0" fontId="24" fillId="0" borderId="0" xfId="0" applyFont="1" applyAlignment="1" applyProtection="1">
      <alignment horizontal="left" vertical="center" wrapText="1"/>
      <protection locked="0"/>
    </xf>
    <xf numFmtId="0" fontId="24" fillId="0" borderId="0" xfId="0" applyFont="1" applyAlignment="1">
      <alignment horizontal="center" vertical="center" wrapText="1"/>
    </xf>
    <xf numFmtId="0" fontId="22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alignment horizontal="center" vertical="center" wrapText="1"/>
      <protection locked="0"/>
    </xf>
    <xf numFmtId="0" fontId="9" fillId="8" borderId="1" xfId="3" applyFont="1" applyFill="1" applyBorder="1" applyAlignment="1">
      <alignment horizontal="center" vertical="center" wrapText="1"/>
    </xf>
    <xf numFmtId="0" fontId="9" fillId="8" borderId="1" xfId="3" applyFont="1" applyFill="1" applyBorder="1" applyAlignment="1" applyProtection="1">
      <alignment horizontal="center" vertical="center"/>
      <protection hidden="1"/>
    </xf>
    <xf numFmtId="166" fontId="17" fillId="8" borderId="1" xfId="4" applyNumberFormat="1" applyFont="1" applyFill="1" applyBorder="1" applyAlignment="1">
      <alignment horizontal="center" vertical="center"/>
    </xf>
    <xf numFmtId="166" fontId="10" fillId="8" borderId="1" xfId="4" applyNumberFormat="1" applyFont="1" applyFill="1" applyBorder="1" applyAlignment="1">
      <alignment horizontal="center" vertical="center"/>
    </xf>
    <xf numFmtId="166" fontId="12" fillId="8" borderId="1" xfId="4" applyNumberFormat="1" applyFont="1" applyFill="1" applyBorder="1" applyAlignment="1">
      <alignment horizontal="center" vertical="center"/>
    </xf>
    <xf numFmtId="166" fontId="3" fillId="8" borderId="1" xfId="4" applyNumberFormat="1" applyFont="1" applyFill="1" applyBorder="1" applyAlignment="1" applyProtection="1">
      <alignment horizontal="center" vertical="center"/>
      <protection hidden="1"/>
    </xf>
    <xf numFmtId="166" fontId="10" fillId="8" borderId="1" xfId="4" applyNumberFormat="1" applyFont="1" applyFill="1" applyBorder="1" applyAlignment="1" applyProtection="1">
      <alignment horizontal="center" vertical="center" wrapText="1"/>
      <protection hidden="1"/>
    </xf>
    <xf numFmtId="166" fontId="0" fillId="8" borderId="1" xfId="4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locked="0"/>
    </xf>
    <xf numFmtId="0" fontId="22" fillId="0" borderId="0" xfId="0" applyFont="1" applyAlignment="1" applyProtection="1">
      <alignment horizontal="justify" vertical="center" wrapText="1"/>
      <protection locked="0"/>
    </xf>
    <xf numFmtId="0" fontId="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11" fillId="0" borderId="0" xfId="0" applyFont="1" applyAlignment="1" applyProtection="1">
      <alignment horizontal="justify" vertical="center" wrapText="1"/>
      <protection hidden="1"/>
    </xf>
    <xf numFmtId="0" fontId="22" fillId="0" borderId="0" xfId="0" applyFont="1" applyAlignment="1" applyProtection="1">
      <alignment horizontal="justify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28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vertical="center"/>
      <protection hidden="1"/>
    </xf>
    <xf numFmtId="0" fontId="23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27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29" fillId="0" borderId="0" xfId="0" applyFont="1" applyAlignment="1" applyProtection="1">
      <alignment vertical="center"/>
      <protection hidden="1"/>
    </xf>
    <xf numFmtId="0" fontId="4" fillId="6" borderId="0" xfId="0" applyFont="1" applyFill="1" applyAlignment="1">
      <alignment vertical="center"/>
    </xf>
    <xf numFmtId="0" fontId="28" fillId="6" borderId="0" xfId="0" applyFont="1" applyFill="1" applyAlignment="1">
      <alignment vertical="center"/>
    </xf>
    <xf numFmtId="0" fontId="3" fillId="6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7" fillId="0" borderId="0" xfId="0" applyFont="1" applyAlignment="1" applyProtection="1">
      <alignment vertical="center"/>
      <protection hidden="1"/>
    </xf>
    <xf numFmtId="0" fontId="2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30" fillId="0" borderId="0" xfId="0" applyFont="1" applyAlignment="1" applyProtection="1">
      <alignment vertical="center"/>
      <protection hidden="1"/>
    </xf>
    <xf numFmtId="166" fontId="29" fillId="0" borderId="0" xfId="0" applyNumberFormat="1" applyFont="1" applyAlignment="1" applyProtection="1">
      <alignment vertical="center"/>
      <protection hidden="1"/>
    </xf>
    <xf numFmtId="166" fontId="12" fillId="0" borderId="0" xfId="0" applyNumberFormat="1" applyFont="1" applyAlignment="1">
      <alignment vertical="center"/>
    </xf>
    <xf numFmtId="166" fontId="10" fillId="9" borderId="1" xfId="4" applyNumberFormat="1" applyFont="1" applyFill="1" applyBorder="1" applyAlignment="1">
      <alignment horizontal="center" vertical="center"/>
    </xf>
    <xf numFmtId="166" fontId="17" fillId="9" borderId="1" xfId="4" applyNumberFormat="1" applyFont="1" applyFill="1" applyBorder="1" applyAlignment="1">
      <alignment horizontal="center" vertical="center"/>
    </xf>
    <xf numFmtId="164" fontId="3" fillId="0" borderId="0" xfId="0" applyNumberFormat="1" applyFont="1" applyAlignment="1" applyProtection="1">
      <alignment vertical="center"/>
      <protection hidden="1"/>
    </xf>
    <xf numFmtId="166" fontId="3" fillId="9" borderId="1" xfId="4" applyNumberFormat="1" applyFont="1" applyFill="1" applyBorder="1" applyAlignment="1" applyProtection="1">
      <alignment horizontal="center" vertical="center"/>
      <protection hidden="1"/>
    </xf>
    <xf numFmtId="166" fontId="3" fillId="0" borderId="0" xfId="4" applyNumberFormat="1" applyFont="1" applyAlignment="1" applyProtection="1">
      <alignment vertical="center"/>
      <protection hidden="1"/>
    </xf>
    <xf numFmtId="166" fontId="31" fillId="0" borderId="0" xfId="4" applyNumberFormat="1" applyFont="1" applyAlignment="1" applyProtection="1">
      <alignment vertical="center"/>
      <protection hidden="1"/>
    </xf>
    <xf numFmtId="0" fontId="19" fillId="7" borderId="1" xfId="0" applyFont="1" applyFill="1" applyBorder="1" applyAlignment="1" applyProtection="1">
      <alignment horizontal="left" vertical="center" wrapText="1"/>
      <protection hidden="1"/>
    </xf>
    <xf numFmtId="0" fontId="0" fillId="0" borderId="1" xfId="0" applyBorder="1" applyAlignment="1">
      <alignment horizontal="left" vertical="center" wrapText="1"/>
    </xf>
    <xf numFmtId="0" fontId="18" fillId="7" borderId="1" xfId="0" applyFont="1" applyFill="1" applyBorder="1" applyAlignment="1" applyProtection="1">
      <alignment horizontal="left" vertical="center"/>
      <protection locked="0"/>
    </xf>
    <xf numFmtId="0" fontId="19" fillId="7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 applyProtection="1">
      <alignment horizontal="center" vertical="center" wrapText="1"/>
      <protection hidden="1"/>
    </xf>
  </cellXfs>
  <cellStyles count="6">
    <cellStyle name="Comma" xfId="4" builtinId="3"/>
    <cellStyle name="Comma 2" xfId="1" xr:uid="{00000000-0005-0000-0000-000001000000}"/>
    <cellStyle name="Comma 6" xfId="2" xr:uid="{00000000-0005-0000-0000-000002000000}"/>
    <cellStyle name="Normal" xfId="0" builtinId="0"/>
    <cellStyle name="Normal 5" xfId="3" xr:uid="{00000000-0005-0000-0000-000004000000}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47"/>
  <sheetViews>
    <sheetView view="pageBreakPreview" topLeftCell="E26" zoomScaleNormal="100" zoomScaleSheetLayoutView="100" workbookViewId="0">
      <selection activeCell="J42" sqref="J42"/>
    </sheetView>
  </sheetViews>
  <sheetFormatPr defaultColWidth="9.140625" defaultRowHeight="13.5" x14ac:dyDescent="0.25"/>
  <cols>
    <col min="1" max="1" width="9.140625" style="10"/>
    <col min="2" max="2" width="12.5703125" style="10" customWidth="1"/>
    <col min="3" max="3" width="59.140625" style="28" customWidth="1"/>
    <col min="4" max="4" width="5.7109375" style="10" bestFit="1" customWidth="1"/>
    <col min="5" max="5" width="6.28515625" style="10" bestFit="1" customWidth="1"/>
    <col min="6" max="6" width="14.140625" style="63" customWidth="1"/>
    <col min="7" max="7" width="15.7109375" style="63" customWidth="1"/>
    <col min="8" max="8" width="14.140625" style="64" customWidth="1"/>
    <col min="9" max="9" width="15.7109375" style="64" customWidth="1"/>
    <col min="10" max="10" width="18.140625" style="64" customWidth="1"/>
    <col min="11" max="11" width="9.140625" style="6"/>
    <col min="12" max="12" width="16.140625" style="6" bestFit="1" customWidth="1"/>
    <col min="13" max="13" width="9.140625" style="6"/>
    <col min="14" max="14" width="11.5703125" style="6" bestFit="1" customWidth="1"/>
    <col min="15" max="16384" width="9.140625" style="6"/>
  </cols>
  <sheetData>
    <row r="1" spans="1:29" s="46" customFormat="1" ht="35.25" customHeight="1" x14ac:dyDescent="0.2">
      <c r="A1" s="133" t="s">
        <v>69</v>
      </c>
      <c r="B1" s="133"/>
      <c r="C1" s="133"/>
      <c r="D1" s="133"/>
      <c r="E1" s="133"/>
      <c r="F1" s="133"/>
      <c r="G1" s="133"/>
      <c r="H1" s="133"/>
      <c r="I1" s="133"/>
      <c r="J1" s="133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5" t="s">
        <v>56</v>
      </c>
      <c r="G3" s="55" t="s">
        <v>57</v>
      </c>
      <c r="H3" s="55" t="s">
        <v>58</v>
      </c>
      <c r="I3" s="55" t="s">
        <v>59</v>
      </c>
      <c r="J3" s="55" t="s">
        <v>60</v>
      </c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4">
        <v>6</v>
      </c>
      <c r="G4" s="56" t="s">
        <v>36</v>
      </c>
      <c r="H4" s="56">
        <v>8</v>
      </c>
      <c r="I4" s="56" t="s">
        <v>61</v>
      </c>
      <c r="J4" s="56" t="s">
        <v>62</v>
      </c>
      <c r="W4" s="51"/>
      <c r="X4" s="51"/>
      <c r="Y4" s="51"/>
      <c r="Z4" s="51"/>
      <c r="AA4" s="51"/>
      <c r="AB4" s="51"/>
      <c r="AC4" s="51"/>
    </row>
    <row r="5" spans="1:29" s="5" customFormat="1" ht="27.75" customHeight="1" x14ac:dyDescent="0.25">
      <c r="A5" s="131" t="s">
        <v>40</v>
      </c>
      <c r="B5" s="131"/>
      <c r="C5" s="131"/>
      <c r="D5" s="131"/>
      <c r="E5" s="131"/>
      <c r="F5" s="131"/>
      <c r="G5" s="131"/>
      <c r="H5" s="131"/>
      <c r="I5" s="131"/>
      <c r="J5" s="131"/>
    </row>
    <row r="6" spans="1:29" s="13" customFormat="1" ht="25.5" customHeight="1" x14ac:dyDescent="0.2">
      <c r="A6" s="30"/>
      <c r="B6" s="30"/>
      <c r="C6" s="25" t="s">
        <v>23</v>
      </c>
      <c r="D6" s="19"/>
      <c r="E6" s="14"/>
      <c r="F6" s="57"/>
      <c r="G6" s="57"/>
      <c r="H6" s="58"/>
      <c r="I6" s="59"/>
      <c r="J6" s="59"/>
    </row>
    <row r="7" spans="1:29" s="12" customFormat="1" ht="39" customHeight="1" x14ac:dyDescent="0.25">
      <c r="A7" s="14"/>
      <c r="B7" s="14"/>
      <c r="C7" s="47" t="s">
        <v>25</v>
      </c>
      <c r="D7" s="14"/>
      <c r="E7" s="17"/>
      <c r="F7" s="57"/>
      <c r="G7" s="57"/>
      <c r="H7" s="71"/>
      <c r="I7" s="72"/>
      <c r="J7" s="72"/>
    </row>
    <row r="8" spans="1:29" s="15" customFormat="1" ht="25.5" customHeight="1" x14ac:dyDescent="0.25">
      <c r="A8" s="14" t="s">
        <v>6</v>
      </c>
      <c r="B8" s="14"/>
      <c r="C8" s="2" t="s">
        <v>28</v>
      </c>
      <c r="D8" s="3">
        <v>2</v>
      </c>
      <c r="E8" s="29" t="s">
        <v>0</v>
      </c>
      <c r="F8" s="57">
        <v>175000</v>
      </c>
      <c r="G8" s="57">
        <f>F8*D8</f>
        <v>350000</v>
      </c>
      <c r="H8" s="67">
        <v>10000</v>
      </c>
      <c r="I8" s="68">
        <f>H8*D8</f>
        <v>20000</v>
      </c>
      <c r="J8" s="68">
        <f>I8+G8</f>
        <v>370000</v>
      </c>
    </row>
    <row r="9" spans="1:29" s="15" customFormat="1" ht="25.5" customHeight="1" x14ac:dyDescent="0.25">
      <c r="A9" s="14" t="s">
        <v>7</v>
      </c>
      <c r="B9" s="14"/>
      <c r="C9" s="2" t="s">
        <v>29</v>
      </c>
      <c r="D9" s="3">
        <v>2</v>
      </c>
      <c r="E9" s="29" t="s">
        <v>0</v>
      </c>
      <c r="F9" s="57">
        <v>175000</v>
      </c>
      <c r="G9" s="57">
        <f>F9*D9</f>
        <v>350000</v>
      </c>
      <c r="H9" s="67">
        <v>10000</v>
      </c>
      <c r="I9" s="68">
        <f>H9*D9</f>
        <v>20000</v>
      </c>
      <c r="J9" s="68">
        <f>I9+G9</f>
        <v>370000</v>
      </c>
    </row>
    <row r="10" spans="1:29" s="4" customFormat="1" ht="25.5" customHeight="1" x14ac:dyDescent="0.2">
      <c r="A10" s="1"/>
      <c r="B10" s="1"/>
      <c r="C10" s="26" t="s">
        <v>20</v>
      </c>
      <c r="D10" s="20"/>
      <c r="E10" s="3"/>
      <c r="F10" s="57"/>
      <c r="G10" s="57"/>
      <c r="H10" s="73"/>
      <c r="I10" s="74"/>
      <c r="J10" s="74"/>
    </row>
    <row r="11" spans="1:29" s="8" customFormat="1" ht="44.25" customHeight="1" x14ac:dyDescent="0.3">
      <c r="A11" s="1"/>
      <c r="B11" s="1"/>
      <c r="C11" s="47" t="s">
        <v>38</v>
      </c>
      <c r="D11" s="1"/>
      <c r="E11" s="1"/>
      <c r="F11" s="57"/>
      <c r="G11" s="57"/>
      <c r="H11" s="75"/>
      <c r="I11" s="76"/>
      <c r="J11" s="76"/>
    </row>
    <row r="12" spans="1:29" ht="25.5" customHeight="1" x14ac:dyDescent="0.25">
      <c r="A12" s="1" t="s">
        <v>8</v>
      </c>
      <c r="B12" s="1"/>
      <c r="C12" s="27" t="s">
        <v>33</v>
      </c>
      <c r="D12" s="1">
        <v>1</v>
      </c>
      <c r="E12" s="1" t="s">
        <v>5</v>
      </c>
      <c r="F12" s="57"/>
      <c r="G12" s="57">
        <f t="shared" ref="G12:G15" si="0">F12*D12</f>
        <v>0</v>
      </c>
      <c r="H12" s="75"/>
      <c r="I12" s="68">
        <f t="shared" ref="I12:I15" si="1">H12*D12</f>
        <v>0</v>
      </c>
      <c r="J12" s="68">
        <f t="shared" ref="J12:J15" si="2">I12+G12</f>
        <v>0</v>
      </c>
    </row>
    <row r="13" spans="1:29" ht="25.5" customHeight="1" x14ac:dyDescent="0.25">
      <c r="A13" s="1" t="s">
        <v>9</v>
      </c>
      <c r="B13" s="1"/>
      <c r="C13" s="27" t="s">
        <v>35</v>
      </c>
      <c r="D13" s="1">
        <v>1</v>
      </c>
      <c r="E13" s="1" t="s">
        <v>5</v>
      </c>
      <c r="F13" s="57"/>
      <c r="G13" s="57">
        <f t="shared" si="0"/>
        <v>0</v>
      </c>
      <c r="H13" s="75"/>
      <c r="I13" s="68">
        <f t="shared" si="1"/>
        <v>0</v>
      </c>
      <c r="J13" s="68">
        <f t="shared" si="2"/>
        <v>0</v>
      </c>
    </row>
    <row r="14" spans="1:29" ht="25.5" customHeight="1" x14ac:dyDescent="0.25">
      <c r="A14" s="1" t="s">
        <v>17</v>
      </c>
      <c r="B14" s="1"/>
      <c r="C14" s="27" t="s">
        <v>34</v>
      </c>
      <c r="D14" s="1">
        <v>1</v>
      </c>
      <c r="E14" s="1" t="s">
        <v>5</v>
      </c>
      <c r="F14" s="57">
        <v>175000</v>
      </c>
      <c r="G14" s="57">
        <f t="shared" si="0"/>
        <v>175000</v>
      </c>
      <c r="H14" s="75">
        <v>25000</v>
      </c>
      <c r="I14" s="68">
        <f t="shared" si="1"/>
        <v>25000</v>
      </c>
      <c r="J14" s="68">
        <f t="shared" si="2"/>
        <v>200000</v>
      </c>
    </row>
    <row r="15" spans="1:29" ht="25.5" customHeight="1" x14ac:dyDescent="0.25">
      <c r="A15" s="1" t="s">
        <v>18</v>
      </c>
      <c r="B15" s="1"/>
      <c r="C15" s="27" t="s">
        <v>31</v>
      </c>
      <c r="D15" s="1">
        <v>1</v>
      </c>
      <c r="E15" s="1" t="s">
        <v>5</v>
      </c>
      <c r="F15" s="91"/>
      <c r="G15" s="57">
        <f t="shared" si="0"/>
        <v>0</v>
      </c>
      <c r="H15" s="94"/>
      <c r="I15" s="68">
        <f t="shared" si="1"/>
        <v>0</v>
      </c>
      <c r="J15" s="68">
        <f t="shared" si="2"/>
        <v>0</v>
      </c>
    </row>
    <row r="16" spans="1:29" s="4" customFormat="1" ht="25.5" customHeight="1" x14ac:dyDescent="0.2">
      <c r="A16" s="1"/>
      <c r="B16" s="1"/>
      <c r="C16" s="26" t="s">
        <v>27</v>
      </c>
      <c r="D16" s="20"/>
      <c r="E16" s="3"/>
      <c r="F16" s="57"/>
      <c r="G16" s="57"/>
      <c r="H16" s="73"/>
      <c r="I16" s="74"/>
      <c r="J16" s="74"/>
    </row>
    <row r="17" spans="1:14" ht="25.5" customHeight="1" x14ac:dyDescent="0.25">
      <c r="A17" s="1" t="s">
        <v>52</v>
      </c>
      <c r="B17" s="1"/>
      <c r="C17" s="27" t="s">
        <v>10</v>
      </c>
      <c r="D17" s="1">
        <v>1</v>
      </c>
      <c r="E17" s="1" t="s">
        <v>1</v>
      </c>
      <c r="F17" s="57">
        <v>145000</v>
      </c>
      <c r="G17" s="57">
        <f t="shared" ref="G17:G20" si="3">F17*D17</f>
        <v>145000</v>
      </c>
      <c r="H17" s="75">
        <v>15000</v>
      </c>
      <c r="I17" s="68">
        <f t="shared" ref="I17:I20" si="4">H17*D17</f>
        <v>15000</v>
      </c>
      <c r="J17" s="68">
        <f t="shared" ref="J17:J20" si="5">I17+G17</f>
        <v>160000</v>
      </c>
    </row>
    <row r="18" spans="1:14" ht="25.5" customHeight="1" x14ac:dyDescent="0.25">
      <c r="A18" s="1" t="s">
        <v>53</v>
      </c>
      <c r="B18" s="1"/>
      <c r="C18" s="27" t="s">
        <v>14</v>
      </c>
      <c r="D18" s="1">
        <v>1</v>
      </c>
      <c r="E18" s="1" t="s">
        <v>1</v>
      </c>
      <c r="F18" s="57">
        <v>8050</v>
      </c>
      <c r="G18" s="57">
        <f t="shared" si="3"/>
        <v>8050</v>
      </c>
      <c r="H18" s="75">
        <v>3000</v>
      </c>
      <c r="I18" s="68">
        <f t="shared" si="4"/>
        <v>3000</v>
      </c>
      <c r="J18" s="68">
        <f t="shared" si="5"/>
        <v>11050</v>
      </c>
    </row>
    <row r="19" spans="1:14" ht="25.5" customHeight="1" x14ac:dyDescent="0.25">
      <c r="A19" s="1" t="s">
        <v>64</v>
      </c>
      <c r="B19" s="1"/>
      <c r="C19" s="27" t="s">
        <v>15</v>
      </c>
      <c r="D19" s="1">
        <v>1</v>
      </c>
      <c r="E19" s="1" t="s">
        <v>1</v>
      </c>
      <c r="F19" s="57">
        <v>7700</v>
      </c>
      <c r="G19" s="57">
        <f t="shared" si="3"/>
        <v>7700</v>
      </c>
      <c r="H19" s="75">
        <v>3000</v>
      </c>
      <c r="I19" s="68">
        <f t="shared" si="4"/>
        <v>3000</v>
      </c>
      <c r="J19" s="68">
        <f t="shared" si="5"/>
        <v>10700</v>
      </c>
    </row>
    <row r="20" spans="1:14" ht="25.5" customHeight="1" x14ac:dyDescent="0.25">
      <c r="A20" s="1" t="s">
        <v>65</v>
      </c>
      <c r="B20" s="1"/>
      <c r="C20" s="52" t="s">
        <v>71</v>
      </c>
      <c r="D20" s="1">
        <v>1</v>
      </c>
      <c r="E20" s="1" t="s">
        <v>1</v>
      </c>
      <c r="F20" s="57">
        <v>155000</v>
      </c>
      <c r="G20" s="57">
        <f t="shared" si="3"/>
        <v>155000</v>
      </c>
      <c r="H20" s="75">
        <v>6000</v>
      </c>
      <c r="I20" s="68">
        <f t="shared" si="4"/>
        <v>6000</v>
      </c>
      <c r="J20" s="68">
        <f t="shared" si="5"/>
        <v>161000</v>
      </c>
    </row>
    <row r="21" spans="1:14" s="38" customFormat="1" ht="35.25" customHeight="1" x14ac:dyDescent="0.25">
      <c r="A21" s="39"/>
      <c r="B21" s="39"/>
      <c r="C21" s="36" t="s">
        <v>73</v>
      </c>
      <c r="D21" s="36"/>
      <c r="E21" s="37"/>
      <c r="F21" s="60"/>
      <c r="G21" s="61"/>
      <c r="H21" s="61"/>
      <c r="I21" s="61"/>
      <c r="J21" s="61">
        <f>SUM(J8:J20)</f>
        <v>1282750</v>
      </c>
    </row>
    <row r="22" spans="1:14" s="11" customFormat="1" ht="27.75" customHeight="1" x14ac:dyDescent="0.25">
      <c r="A22" s="134" t="s">
        <v>54</v>
      </c>
      <c r="B22" s="134"/>
      <c r="C22" s="134"/>
      <c r="D22" s="134"/>
      <c r="E22" s="134"/>
      <c r="F22" s="134"/>
      <c r="G22" s="134"/>
      <c r="H22" s="132"/>
      <c r="I22" s="132"/>
      <c r="J22" s="132"/>
    </row>
    <row r="23" spans="1:14" s="42" customFormat="1" ht="39" customHeight="1" x14ac:dyDescent="0.3">
      <c r="A23" s="3" t="s">
        <v>6</v>
      </c>
      <c r="B23" s="3"/>
      <c r="C23" s="2" t="s">
        <v>19</v>
      </c>
      <c r="D23" s="1">
        <v>2</v>
      </c>
      <c r="E23" s="1" t="s">
        <v>0</v>
      </c>
      <c r="F23" s="62"/>
      <c r="G23" s="62"/>
      <c r="H23" s="62"/>
      <c r="I23" s="68">
        <f t="shared" ref="I23:I24" si="6">H23*D23</f>
        <v>0</v>
      </c>
      <c r="J23" s="68">
        <f t="shared" ref="J23:J24" si="7">I23+G23</f>
        <v>0</v>
      </c>
    </row>
    <row r="24" spans="1:14" s="41" customFormat="1" ht="25.5" customHeight="1" x14ac:dyDescent="0.25">
      <c r="A24" s="3" t="s">
        <v>7</v>
      </c>
      <c r="B24" s="3"/>
      <c r="C24" s="43" t="s">
        <v>10</v>
      </c>
      <c r="D24" s="1">
        <v>1</v>
      </c>
      <c r="E24" s="1" t="s">
        <v>1</v>
      </c>
      <c r="F24" s="91"/>
      <c r="G24" s="57">
        <f>F24*D24</f>
        <v>0</v>
      </c>
      <c r="H24" s="95"/>
      <c r="I24" s="68">
        <f t="shared" si="6"/>
        <v>0</v>
      </c>
      <c r="J24" s="68">
        <f t="shared" si="7"/>
        <v>0</v>
      </c>
    </row>
    <row r="25" spans="1:14" s="38" customFormat="1" ht="35.25" customHeight="1" x14ac:dyDescent="0.25">
      <c r="A25" s="39"/>
      <c r="B25" s="39"/>
      <c r="C25" s="36" t="s">
        <v>43</v>
      </c>
      <c r="D25" s="36"/>
      <c r="E25" s="37"/>
      <c r="F25" s="61"/>
      <c r="G25" s="61"/>
      <c r="H25" s="61"/>
      <c r="I25" s="61"/>
      <c r="J25" s="61">
        <f>SUM(J23:J24)</f>
        <v>0</v>
      </c>
    </row>
    <row r="26" spans="1:14" s="5" customFormat="1" ht="27.75" customHeight="1" x14ac:dyDescent="0.25">
      <c r="A26" s="131" t="s">
        <v>44</v>
      </c>
      <c r="B26" s="131"/>
      <c r="C26" s="131"/>
      <c r="D26" s="131"/>
      <c r="E26" s="131"/>
      <c r="F26" s="131"/>
      <c r="G26" s="131"/>
      <c r="H26" s="132"/>
      <c r="I26" s="132"/>
      <c r="J26" s="132"/>
    </row>
    <row r="27" spans="1:14" ht="39" customHeight="1" x14ac:dyDescent="0.25">
      <c r="A27" s="3" t="s">
        <v>6</v>
      </c>
      <c r="B27" s="3" t="s">
        <v>55</v>
      </c>
      <c r="C27" s="2" t="s">
        <v>26</v>
      </c>
      <c r="D27" s="3">
        <v>1</v>
      </c>
      <c r="E27" s="3" t="s">
        <v>5</v>
      </c>
      <c r="F27" s="53">
        <v>350000</v>
      </c>
      <c r="G27" s="57">
        <f>F27*D27</f>
        <v>350000</v>
      </c>
      <c r="H27" s="75">
        <v>200000</v>
      </c>
      <c r="I27" s="68">
        <f>H27*D27</f>
        <v>200000</v>
      </c>
      <c r="J27" s="68">
        <f>I27+G27</f>
        <v>550000</v>
      </c>
      <c r="L27" s="83"/>
      <c r="N27" s="83"/>
    </row>
    <row r="28" spans="1:14" s="38" customFormat="1" ht="35.25" customHeight="1" x14ac:dyDescent="0.25">
      <c r="A28" s="39"/>
      <c r="B28" s="39"/>
      <c r="C28" s="36" t="s">
        <v>45</v>
      </c>
      <c r="D28" s="36"/>
      <c r="E28" s="37"/>
      <c r="F28" s="60"/>
      <c r="G28" s="61"/>
      <c r="H28" s="61"/>
      <c r="I28" s="61"/>
      <c r="J28" s="61">
        <f>SUM(J27)</f>
        <v>550000</v>
      </c>
    </row>
    <row r="29" spans="1:14" s="5" customFormat="1" ht="27.75" customHeight="1" x14ac:dyDescent="0.25">
      <c r="A29" s="131" t="s">
        <v>46</v>
      </c>
      <c r="B29" s="131"/>
      <c r="C29" s="131"/>
      <c r="D29" s="131"/>
      <c r="E29" s="131"/>
      <c r="F29" s="131"/>
      <c r="G29" s="131"/>
      <c r="H29" s="132"/>
      <c r="I29" s="132"/>
      <c r="J29" s="132"/>
    </row>
    <row r="30" spans="1:14" ht="25.5" customHeight="1" x14ac:dyDescent="0.25">
      <c r="A30" s="3" t="s">
        <v>6</v>
      </c>
      <c r="B30" s="3"/>
      <c r="C30" s="2" t="s">
        <v>11</v>
      </c>
      <c r="D30" s="3">
        <v>1</v>
      </c>
      <c r="E30" s="3" t="s">
        <v>5</v>
      </c>
      <c r="F30" s="53"/>
      <c r="G30" s="57">
        <f>F30*D30</f>
        <v>0</v>
      </c>
      <c r="H30" s="53">
        <v>500000</v>
      </c>
      <c r="I30" s="68">
        <f>H30*D30</f>
        <v>500000</v>
      </c>
      <c r="J30" s="68">
        <f>I30+G30</f>
        <v>500000</v>
      </c>
    </row>
    <row r="31" spans="1:14" s="38" customFormat="1" ht="35.25" customHeight="1" x14ac:dyDescent="0.25">
      <c r="A31" s="39"/>
      <c r="B31" s="39"/>
      <c r="C31" s="36" t="s">
        <v>47</v>
      </c>
      <c r="D31" s="36"/>
      <c r="E31" s="37"/>
      <c r="F31" s="60"/>
      <c r="G31" s="61"/>
      <c r="H31" s="61"/>
      <c r="I31" s="61"/>
      <c r="J31" s="61">
        <f>SUM(J30)</f>
        <v>500000</v>
      </c>
    </row>
    <row r="32" spans="1:14" s="7" customFormat="1" ht="27.75" customHeight="1" x14ac:dyDescent="0.25">
      <c r="A32" s="131" t="s">
        <v>48</v>
      </c>
      <c r="B32" s="131"/>
      <c r="C32" s="131"/>
      <c r="D32" s="131"/>
      <c r="E32" s="131"/>
      <c r="F32" s="131"/>
      <c r="G32" s="131"/>
      <c r="H32" s="132"/>
      <c r="I32" s="132"/>
      <c r="J32" s="132"/>
    </row>
    <row r="33" spans="1:12" s="7" customFormat="1" ht="25.5" customHeight="1" x14ac:dyDescent="0.25">
      <c r="A33" s="3" t="s">
        <v>6</v>
      </c>
      <c r="B33" s="3"/>
      <c r="C33" s="2" t="s">
        <v>16</v>
      </c>
      <c r="D33" s="3">
        <v>1</v>
      </c>
      <c r="E33" s="3" t="s">
        <v>5</v>
      </c>
      <c r="F33" s="53"/>
      <c r="G33" s="57">
        <f>F33*D33</f>
        <v>0</v>
      </c>
      <c r="H33" s="77">
        <v>300000</v>
      </c>
      <c r="I33" s="68">
        <f>H33*D33</f>
        <v>300000</v>
      </c>
      <c r="J33" s="68">
        <f>I33+G33</f>
        <v>300000</v>
      </c>
    </row>
    <row r="34" spans="1:12" s="38" customFormat="1" ht="35.25" customHeight="1" x14ac:dyDescent="0.25">
      <c r="A34" s="39"/>
      <c r="B34" s="39"/>
      <c r="C34" s="36" t="s">
        <v>49</v>
      </c>
      <c r="D34" s="36"/>
      <c r="E34" s="37"/>
      <c r="F34" s="60"/>
      <c r="G34" s="61"/>
      <c r="H34" s="61"/>
      <c r="I34" s="61"/>
      <c r="J34" s="61">
        <f>SUM(J33)</f>
        <v>300000</v>
      </c>
    </row>
    <row r="35" spans="1:12" s="5" customFormat="1" ht="27.75" customHeight="1" x14ac:dyDescent="0.25">
      <c r="A35" s="131" t="s">
        <v>50</v>
      </c>
      <c r="B35" s="131"/>
      <c r="C35" s="131"/>
      <c r="D35" s="131"/>
      <c r="E35" s="131"/>
      <c r="F35" s="131"/>
      <c r="G35" s="131"/>
      <c r="H35" s="132"/>
      <c r="I35" s="132"/>
      <c r="J35" s="132"/>
    </row>
    <row r="36" spans="1:12" ht="39" customHeight="1" x14ac:dyDescent="0.25">
      <c r="A36" s="3" t="s">
        <v>6</v>
      </c>
      <c r="B36" s="3"/>
      <c r="C36" s="2" t="s">
        <v>24</v>
      </c>
      <c r="D36" s="3">
        <v>1</v>
      </c>
      <c r="E36" s="3" t="s">
        <v>5</v>
      </c>
      <c r="F36" s="53"/>
      <c r="G36" s="57">
        <f>F36*D36</f>
        <v>0</v>
      </c>
      <c r="H36" s="75"/>
      <c r="I36" s="68">
        <f>H36*D36</f>
        <v>0</v>
      </c>
      <c r="J36" s="68">
        <f>I36+G36</f>
        <v>0</v>
      </c>
    </row>
    <row r="37" spans="1:12" s="38" customFormat="1" ht="35.25" customHeight="1" x14ac:dyDescent="0.25">
      <c r="A37" s="39"/>
      <c r="B37" s="39"/>
      <c r="C37" s="36" t="s">
        <v>51</v>
      </c>
      <c r="D37" s="36"/>
      <c r="E37" s="37"/>
      <c r="F37" s="60"/>
      <c r="G37" s="61"/>
      <c r="H37" s="61"/>
      <c r="I37" s="61"/>
      <c r="J37" s="61">
        <f>SUM(J36)</f>
        <v>0</v>
      </c>
    </row>
    <row r="38" spans="1:12" s="9" customFormat="1" ht="10.5" customHeight="1" x14ac:dyDescent="0.2">
      <c r="A38" s="40"/>
      <c r="B38" s="40"/>
      <c r="C38" s="32"/>
      <c r="D38" s="31"/>
      <c r="E38" s="31"/>
      <c r="F38" s="53"/>
      <c r="G38" s="53"/>
      <c r="H38" s="78"/>
      <c r="I38" s="79"/>
      <c r="J38" s="79"/>
    </row>
    <row r="39" spans="1:12" s="38" customFormat="1" ht="35.25" customHeight="1" x14ac:dyDescent="0.25">
      <c r="A39" s="39"/>
      <c r="B39" s="39"/>
      <c r="C39" s="36" t="s">
        <v>68</v>
      </c>
      <c r="D39" s="36"/>
      <c r="E39" s="37"/>
      <c r="F39" s="60"/>
      <c r="G39" s="60"/>
      <c r="H39" s="60"/>
      <c r="I39" s="60"/>
      <c r="J39" s="60">
        <f>J37+J34+J31+J28+J25+J21</f>
        <v>2632750</v>
      </c>
      <c r="L39" s="82"/>
    </row>
    <row r="41" spans="1:12" ht="20.25" customHeight="1" x14ac:dyDescent="0.25"/>
    <row r="42" spans="1:12" s="109" customFormat="1" ht="21.75" customHeight="1" x14ac:dyDescent="0.2">
      <c r="A42" s="10"/>
      <c r="B42" s="10"/>
      <c r="C42" s="28"/>
      <c r="D42" s="10"/>
      <c r="E42" s="10"/>
      <c r="F42" s="63"/>
      <c r="G42" s="63"/>
      <c r="H42" s="129"/>
      <c r="I42" s="129"/>
      <c r="J42" s="130" t="e">
        <f>J39+#REF!+'8F'!J48</f>
        <v>#REF!</v>
      </c>
    </row>
    <row r="47" spans="1:12" x14ac:dyDescent="0.25">
      <c r="J47" s="84"/>
    </row>
  </sheetData>
  <sheetProtection formatCells="0" formatColumns="0"/>
  <mergeCells count="7">
    <mergeCell ref="A32:J32"/>
    <mergeCell ref="A35:J35"/>
    <mergeCell ref="A1:J1"/>
    <mergeCell ref="A5:J5"/>
    <mergeCell ref="A22:J22"/>
    <mergeCell ref="A26:J26"/>
    <mergeCell ref="A29:J29"/>
  </mergeCells>
  <printOptions horizontalCentered="1"/>
  <pageMargins left="0.74" right="0.73" top="1.07" bottom="0.96" header="0.42" footer="0.45"/>
  <pageSetup paperSize="9" scale="77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(Level-03) - Page - &amp;P of &amp;N&amp;8
&amp;5&amp;Z
&amp;F</oddFooter>
  </headerFooter>
  <rowBreaks count="2" manualBreakCount="2">
    <brk id="21" max="9" man="1"/>
    <brk id="34" max="9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48"/>
  <sheetViews>
    <sheetView tabSelected="1" view="pageBreakPreview" topLeftCell="A37" zoomScale="70" zoomScaleNormal="70" zoomScaleSheetLayoutView="70" workbookViewId="0">
      <selection activeCell="J42" sqref="J42"/>
    </sheetView>
  </sheetViews>
  <sheetFormatPr defaultColWidth="9.140625" defaultRowHeight="13.5" x14ac:dyDescent="0.25"/>
  <cols>
    <col min="1" max="1" width="8.85546875" style="10"/>
    <col min="2" max="2" width="12.5703125" style="10" customWidth="1"/>
    <col min="3" max="3" width="59.140625" style="28" customWidth="1"/>
    <col min="4" max="4" width="6.140625" style="10" customWidth="1"/>
    <col min="5" max="5" width="4.85546875" style="10" bestFit="1" customWidth="1"/>
    <col min="6" max="6" width="14.140625" style="63" customWidth="1"/>
    <col min="7" max="7" width="15.7109375" style="63" customWidth="1"/>
    <col min="8" max="8" width="14.140625" style="81" customWidth="1"/>
    <col min="9" max="9" width="15.7109375" style="81" customWidth="1"/>
    <col min="10" max="10" width="18.140625" style="81" customWidth="1"/>
    <col min="11" max="11" width="9.140625" style="109"/>
    <col min="12" max="12" width="13.7109375" style="109" bestFit="1" customWidth="1"/>
    <col min="13" max="13" width="14.28515625" style="110" bestFit="1" customWidth="1"/>
    <col min="14" max="14" width="11.42578125" style="109" bestFit="1" customWidth="1"/>
    <col min="15" max="15" width="10.42578125" style="6" bestFit="1" customWidth="1"/>
    <col min="16" max="16" width="10.5703125" style="6" bestFit="1" customWidth="1"/>
    <col min="17" max="16384" width="9.140625" style="6"/>
  </cols>
  <sheetData>
    <row r="1" spans="1:29" s="46" customFormat="1" ht="35.25" customHeight="1" x14ac:dyDescent="0.2">
      <c r="A1" s="133" t="s">
        <v>70</v>
      </c>
      <c r="B1" s="133"/>
      <c r="C1" s="133"/>
      <c r="D1" s="133"/>
      <c r="E1" s="133"/>
      <c r="F1" s="133"/>
      <c r="G1" s="133"/>
      <c r="H1" s="133"/>
      <c r="I1" s="133"/>
      <c r="J1" s="133"/>
      <c r="M1" s="85"/>
    </row>
    <row r="2" spans="1:29" s="48" customFormat="1" ht="12.6" customHeight="1" x14ac:dyDescent="0.2">
      <c r="A2" s="44">
        <v>1</v>
      </c>
      <c r="B2" s="44">
        <v>2</v>
      </c>
      <c r="C2" s="44">
        <v>3</v>
      </c>
      <c r="D2" s="44">
        <v>4</v>
      </c>
      <c r="E2" s="44">
        <v>5</v>
      </c>
      <c r="F2" s="54">
        <v>6</v>
      </c>
      <c r="G2" s="54">
        <v>7</v>
      </c>
      <c r="H2" s="54">
        <v>8</v>
      </c>
      <c r="I2" s="54">
        <v>9</v>
      </c>
      <c r="J2" s="54">
        <v>10</v>
      </c>
      <c r="M2" s="86"/>
    </row>
    <row r="3" spans="1:29" s="49" customFormat="1" ht="30" customHeight="1" x14ac:dyDescent="0.2">
      <c r="A3" s="45" t="s">
        <v>12</v>
      </c>
      <c r="B3" s="45" t="s">
        <v>39</v>
      </c>
      <c r="C3" s="45" t="s">
        <v>2</v>
      </c>
      <c r="D3" s="45" t="s">
        <v>3</v>
      </c>
      <c r="E3" s="45" t="s">
        <v>4</v>
      </c>
      <c r="F3" s="55" t="s">
        <v>56</v>
      </c>
      <c r="G3" s="55" t="s">
        <v>57</v>
      </c>
      <c r="H3" s="55" t="s">
        <v>58</v>
      </c>
      <c r="I3" s="55" t="s">
        <v>59</v>
      </c>
      <c r="J3" s="55" t="s">
        <v>60</v>
      </c>
      <c r="M3" s="87"/>
    </row>
    <row r="4" spans="1:29" s="50" customFormat="1" ht="12.6" customHeight="1" x14ac:dyDescent="0.2">
      <c r="A4" s="44">
        <v>1</v>
      </c>
      <c r="B4" s="44">
        <v>2</v>
      </c>
      <c r="C4" s="44">
        <v>3</v>
      </c>
      <c r="D4" s="44">
        <v>4</v>
      </c>
      <c r="E4" s="44">
        <v>5</v>
      </c>
      <c r="F4" s="54">
        <v>6</v>
      </c>
      <c r="G4" s="56" t="s">
        <v>36</v>
      </c>
      <c r="H4" s="56">
        <v>8</v>
      </c>
      <c r="I4" s="56" t="s">
        <v>61</v>
      </c>
      <c r="J4" s="56" t="s">
        <v>62</v>
      </c>
      <c r="M4" s="88"/>
      <c r="W4" s="51"/>
      <c r="X4" s="51"/>
      <c r="Y4" s="51"/>
      <c r="Z4" s="51"/>
      <c r="AA4" s="51"/>
      <c r="AB4" s="51"/>
      <c r="AC4" s="51"/>
    </row>
    <row r="5" spans="1:29" s="11" customFormat="1" ht="27.75" customHeight="1" x14ac:dyDescent="0.25">
      <c r="A5" s="134" t="s">
        <v>40</v>
      </c>
      <c r="B5" s="134"/>
      <c r="C5" s="134"/>
      <c r="D5" s="134"/>
      <c r="E5" s="134"/>
      <c r="F5" s="134"/>
      <c r="G5" s="134"/>
      <c r="H5" s="134"/>
      <c r="I5" s="134"/>
      <c r="J5" s="134"/>
      <c r="K5" s="97"/>
      <c r="L5" s="97"/>
      <c r="M5" s="98"/>
      <c r="N5" s="97"/>
    </row>
    <row r="6" spans="1:29" s="15" customFormat="1" ht="22.5" customHeight="1" x14ac:dyDescent="0.25">
      <c r="A6" s="14"/>
      <c r="B6" s="14"/>
      <c r="C6" s="22" t="s">
        <v>32</v>
      </c>
      <c r="D6" s="18"/>
      <c r="E6" s="16"/>
      <c r="F6" s="57"/>
      <c r="G6" s="57"/>
      <c r="H6" s="67"/>
      <c r="I6" s="68"/>
      <c r="J6" s="68"/>
      <c r="K6" s="99"/>
      <c r="L6" s="99"/>
      <c r="M6" s="100"/>
      <c r="N6" s="99"/>
    </row>
    <row r="7" spans="1:29" s="15" customFormat="1" ht="49.9" customHeight="1" x14ac:dyDescent="0.25">
      <c r="A7" s="14" t="s">
        <v>6</v>
      </c>
      <c r="B7" s="14"/>
      <c r="C7" s="21" t="s">
        <v>37</v>
      </c>
      <c r="D7" s="89">
        <v>1</v>
      </c>
      <c r="E7" s="90" t="s">
        <v>1</v>
      </c>
      <c r="F7" s="91"/>
      <c r="G7" s="91"/>
      <c r="H7" s="92"/>
      <c r="I7" s="93"/>
      <c r="J7" s="93"/>
      <c r="K7" s="99"/>
      <c r="L7" s="124">
        <f>F7/4</f>
        <v>0</v>
      </c>
      <c r="M7" s="100"/>
      <c r="N7" s="124"/>
    </row>
    <row r="8" spans="1:29" s="15" customFormat="1" ht="22.5" customHeight="1" x14ac:dyDescent="0.25">
      <c r="A8" s="14" t="s">
        <v>7</v>
      </c>
      <c r="B8" s="14"/>
      <c r="C8" s="24" t="s">
        <v>21</v>
      </c>
      <c r="D8" s="16">
        <v>1</v>
      </c>
      <c r="E8" s="17" t="s">
        <v>5</v>
      </c>
      <c r="F8" s="126">
        <f>175000+62500</f>
        <v>237500</v>
      </c>
      <c r="G8" s="57">
        <f t="shared" ref="G8:G11" si="0">F8*D8</f>
        <v>237500</v>
      </c>
      <c r="H8" s="125">
        <f>6000+11250</f>
        <v>17250</v>
      </c>
      <c r="I8" s="68">
        <f t="shared" ref="I8:I11" si="1">H8*D8</f>
        <v>17250</v>
      </c>
      <c r="J8" s="68">
        <f t="shared" ref="J8:J11" si="2">I8+G8</f>
        <v>254750</v>
      </c>
      <c r="K8" s="99"/>
      <c r="L8" s="99"/>
      <c r="M8" s="100"/>
      <c r="N8" s="99"/>
    </row>
    <row r="9" spans="1:29" s="15" customFormat="1" ht="22.5" customHeight="1" x14ac:dyDescent="0.25">
      <c r="A9" s="14" t="s">
        <v>8</v>
      </c>
      <c r="B9" s="14"/>
      <c r="C9" s="23" t="s">
        <v>13</v>
      </c>
      <c r="D9" s="16">
        <v>1</v>
      </c>
      <c r="E9" s="17" t="s">
        <v>1</v>
      </c>
      <c r="F9" s="126">
        <f>18500+62500</f>
        <v>81000</v>
      </c>
      <c r="G9" s="57">
        <f t="shared" si="0"/>
        <v>81000</v>
      </c>
      <c r="H9" s="125">
        <f>3000+11250</f>
        <v>14250</v>
      </c>
      <c r="I9" s="68">
        <f t="shared" si="1"/>
        <v>14250</v>
      </c>
      <c r="J9" s="68">
        <f t="shared" si="2"/>
        <v>95250</v>
      </c>
      <c r="K9" s="99"/>
      <c r="L9" s="99"/>
      <c r="M9" s="100"/>
      <c r="N9" s="99"/>
    </row>
    <row r="10" spans="1:29" s="15" customFormat="1" ht="22.5" customHeight="1" x14ac:dyDescent="0.25">
      <c r="A10" s="14" t="s">
        <v>9</v>
      </c>
      <c r="B10" s="14"/>
      <c r="C10" s="24" t="s">
        <v>22</v>
      </c>
      <c r="D10" s="16">
        <v>1</v>
      </c>
      <c r="E10" s="17" t="s">
        <v>1</v>
      </c>
      <c r="F10" s="57"/>
      <c r="G10" s="57">
        <f t="shared" si="0"/>
        <v>0</v>
      </c>
      <c r="H10" s="92">
        <v>0</v>
      </c>
      <c r="I10" s="68">
        <f t="shared" si="1"/>
        <v>0</v>
      </c>
      <c r="J10" s="68">
        <f t="shared" si="2"/>
        <v>0</v>
      </c>
      <c r="K10" s="99"/>
      <c r="L10" s="99"/>
      <c r="M10" s="100"/>
      <c r="N10" s="99"/>
    </row>
    <row r="11" spans="1:29" s="15" customFormat="1" ht="22.5" customHeight="1" x14ac:dyDescent="0.25">
      <c r="A11" s="14" t="s">
        <v>17</v>
      </c>
      <c r="B11" s="14"/>
      <c r="C11" s="24" t="s">
        <v>30</v>
      </c>
      <c r="D11" s="16">
        <v>2</v>
      </c>
      <c r="E11" s="17" t="s">
        <v>0</v>
      </c>
      <c r="F11" s="126">
        <f>22000+62500</f>
        <v>84500</v>
      </c>
      <c r="G11" s="57">
        <f t="shared" si="0"/>
        <v>169000</v>
      </c>
      <c r="H11" s="125">
        <f>2500+11250</f>
        <v>13750</v>
      </c>
      <c r="I11" s="68">
        <f t="shared" si="1"/>
        <v>27500</v>
      </c>
      <c r="J11" s="68">
        <f t="shared" si="2"/>
        <v>196500</v>
      </c>
      <c r="K11" s="99"/>
      <c r="L11" s="99"/>
      <c r="M11" s="100"/>
      <c r="N11" s="99"/>
    </row>
    <row r="12" spans="1:29" s="13" customFormat="1" ht="22.5" customHeight="1" x14ac:dyDescent="0.2">
      <c r="A12" s="30"/>
      <c r="B12" s="30"/>
      <c r="C12" s="25" t="s">
        <v>23</v>
      </c>
      <c r="D12" s="19"/>
      <c r="E12" s="14"/>
      <c r="F12" s="57"/>
      <c r="G12" s="57"/>
      <c r="H12" s="69"/>
      <c r="I12" s="70"/>
      <c r="J12" s="70"/>
      <c r="K12" s="101"/>
      <c r="L12" s="101"/>
      <c r="M12" s="102"/>
      <c r="N12" s="101"/>
    </row>
    <row r="13" spans="1:29" s="12" customFormat="1" ht="39" customHeight="1" x14ac:dyDescent="0.25">
      <c r="A13" s="14"/>
      <c r="B13" s="14"/>
      <c r="C13" s="47" t="s">
        <v>25</v>
      </c>
      <c r="D13" s="14"/>
      <c r="E13" s="17"/>
      <c r="F13" s="57"/>
      <c r="G13" s="57"/>
      <c r="H13" s="71"/>
      <c r="I13" s="72"/>
      <c r="J13" s="72"/>
      <c r="K13" s="103"/>
      <c r="L13" s="103"/>
      <c r="M13" s="104"/>
      <c r="N13" s="103"/>
    </row>
    <row r="14" spans="1:29" s="15" customFormat="1" ht="22.5" customHeight="1" x14ac:dyDescent="0.25">
      <c r="A14" s="14" t="s">
        <v>18</v>
      </c>
      <c r="B14" s="14"/>
      <c r="C14" s="2" t="s">
        <v>28</v>
      </c>
      <c r="D14" s="3">
        <v>2</v>
      </c>
      <c r="E14" s="29" t="s">
        <v>0</v>
      </c>
      <c r="F14" s="57">
        <v>140000</v>
      </c>
      <c r="G14" s="57">
        <f t="shared" ref="G14:G15" si="3">F14*D14</f>
        <v>280000</v>
      </c>
      <c r="H14" s="67">
        <v>7000</v>
      </c>
      <c r="I14" s="68">
        <f t="shared" ref="I14:I15" si="4">H14*D14</f>
        <v>14000</v>
      </c>
      <c r="J14" s="68">
        <f t="shared" ref="J14:J15" si="5">I14+G14</f>
        <v>294000</v>
      </c>
      <c r="K14" s="99"/>
      <c r="L14" s="99"/>
      <c r="M14" s="100"/>
      <c r="N14" s="99"/>
    </row>
    <row r="15" spans="1:29" s="15" customFormat="1" ht="22.5" customHeight="1" x14ac:dyDescent="0.25">
      <c r="A15" s="14" t="s">
        <v>52</v>
      </c>
      <c r="B15" s="14"/>
      <c r="C15" s="2" t="s">
        <v>29</v>
      </c>
      <c r="D15" s="3">
        <v>2</v>
      </c>
      <c r="E15" s="29" t="s">
        <v>0</v>
      </c>
      <c r="F15" s="57">
        <v>140000</v>
      </c>
      <c r="G15" s="57">
        <f t="shared" si="3"/>
        <v>280000</v>
      </c>
      <c r="H15" s="67">
        <v>7000</v>
      </c>
      <c r="I15" s="68">
        <f t="shared" si="4"/>
        <v>14000</v>
      </c>
      <c r="J15" s="68">
        <f t="shared" si="5"/>
        <v>294000</v>
      </c>
      <c r="K15" s="99"/>
      <c r="L15" s="99"/>
      <c r="M15" s="100"/>
      <c r="N15" s="99"/>
    </row>
    <row r="16" spans="1:29" s="4" customFormat="1" ht="22.5" customHeight="1" x14ac:dyDescent="0.2">
      <c r="A16" s="1"/>
      <c r="B16" s="1"/>
      <c r="C16" s="26" t="s">
        <v>20</v>
      </c>
      <c r="D16" s="20"/>
      <c r="E16" s="3"/>
      <c r="F16" s="57"/>
      <c r="G16" s="57"/>
      <c r="H16" s="73"/>
      <c r="I16" s="74"/>
      <c r="J16" s="74"/>
      <c r="K16" s="105"/>
      <c r="L16" s="105"/>
      <c r="M16" s="106"/>
      <c r="N16" s="105"/>
    </row>
    <row r="17" spans="1:16" s="8" customFormat="1" ht="54.75" customHeight="1" x14ac:dyDescent="0.3">
      <c r="A17" s="1"/>
      <c r="B17" s="1"/>
      <c r="C17" s="47" t="s">
        <v>38</v>
      </c>
      <c r="D17" s="1"/>
      <c r="E17" s="1"/>
      <c r="F17" s="57"/>
      <c r="G17" s="57"/>
      <c r="H17" s="75"/>
      <c r="I17" s="76"/>
      <c r="J17" s="76"/>
      <c r="K17" s="107"/>
      <c r="L17" s="107"/>
      <c r="M17" s="108"/>
      <c r="N17" s="107"/>
    </row>
    <row r="18" spans="1:16" ht="22.5" customHeight="1" x14ac:dyDescent="0.25">
      <c r="A18" s="1" t="s">
        <v>53</v>
      </c>
      <c r="B18" s="1"/>
      <c r="C18" s="27" t="s">
        <v>33</v>
      </c>
      <c r="D18" s="1">
        <v>1</v>
      </c>
      <c r="E18" s="1" t="s">
        <v>5</v>
      </c>
      <c r="F18" s="57"/>
      <c r="G18" s="57">
        <f t="shared" ref="G18:G22" si="6">F18*D18</f>
        <v>0</v>
      </c>
      <c r="H18" s="75"/>
      <c r="I18" s="68">
        <f t="shared" ref="I18:I22" si="7">H18*D18</f>
        <v>0</v>
      </c>
      <c r="J18" s="68">
        <f t="shared" ref="J18:J22" si="8">I18+G18</f>
        <v>0</v>
      </c>
    </row>
    <row r="19" spans="1:16" ht="22.5" customHeight="1" x14ac:dyDescent="0.25">
      <c r="A19" s="1" t="s">
        <v>64</v>
      </c>
      <c r="B19" s="1"/>
      <c r="C19" s="27" t="s">
        <v>35</v>
      </c>
      <c r="D19" s="1">
        <v>1</v>
      </c>
      <c r="E19" s="1" t="s">
        <v>5</v>
      </c>
      <c r="F19" s="57"/>
      <c r="G19" s="57">
        <f t="shared" si="6"/>
        <v>0</v>
      </c>
      <c r="H19" s="75"/>
      <c r="I19" s="68">
        <f t="shared" si="7"/>
        <v>0</v>
      </c>
      <c r="J19" s="68">
        <f t="shared" si="8"/>
        <v>0</v>
      </c>
    </row>
    <row r="20" spans="1:16" ht="22.5" customHeight="1" x14ac:dyDescent="0.25">
      <c r="A20" s="1" t="s">
        <v>65</v>
      </c>
      <c r="B20" s="1"/>
      <c r="C20" s="27" t="s">
        <v>34</v>
      </c>
      <c r="D20" s="1">
        <v>1</v>
      </c>
      <c r="E20" s="1" t="s">
        <v>5</v>
      </c>
      <c r="F20" s="126">
        <v>375000</v>
      </c>
      <c r="G20" s="57">
        <f t="shared" si="6"/>
        <v>375000</v>
      </c>
      <c r="H20" s="128">
        <v>35000</v>
      </c>
      <c r="I20" s="68">
        <f t="shared" si="7"/>
        <v>35000</v>
      </c>
      <c r="J20" s="68">
        <f t="shared" si="8"/>
        <v>410000</v>
      </c>
      <c r="M20" s="83"/>
      <c r="N20" s="127"/>
      <c r="O20" s="83"/>
      <c r="P20" s="127"/>
    </row>
    <row r="21" spans="1:16" ht="22.5" customHeight="1" x14ac:dyDescent="0.25">
      <c r="A21" s="1" t="s">
        <v>66</v>
      </c>
      <c r="B21" s="1"/>
      <c r="C21" s="27" t="s">
        <v>31</v>
      </c>
      <c r="D21" s="1">
        <v>1</v>
      </c>
      <c r="E21" s="1" t="s">
        <v>5</v>
      </c>
      <c r="F21" s="57"/>
      <c r="G21" s="57">
        <f t="shared" si="6"/>
        <v>0</v>
      </c>
      <c r="H21" s="94"/>
      <c r="I21" s="68">
        <f t="shared" si="7"/>
        <v>0</v>
      </c>
      <c r="J21" s="68">
        <f t="shared" si="8"/>
        <v>0</v>
      </c>
    </row>
    <row r="22" spans="1:16" ht="22.5" customHeight="1" x14ac:dyDescent="0.25">
      <c r="A22" s="1" t="s">
        <v>72</v>
      </c>
      <c r="B22" s="1"/>
      <c r="C22" s="52" t="s">
        <v>71</v>
      </c>
      <c r="D22" s="1">
        <v>1</v>
      </c>
      <c r="E22" s="1" t="s">
        <v>1</v>
      </c>
      <c r="F22" s="57">
        <v>175000</v>
      </c>
      <c r="G22" s="57">
        <f t="shared" si="6"/>
        <v>175000</v>
      </c>
      <c r="H22" s="75">
        <v>7000</v>
      </c>
      <c r="I22" s="68">
        <f t="shared" si="7"/>
        <v>7000</v>
      </c>
      <c r="J22" s="68">
        <f t="shared" si="8"/>
        <v>182000</v>
      </c>
    </row>
    <row r="23" spans="1:16" s="15" customFormat="1" ht="30" customHeight="1" x14ac:dyDescent="0.25">
      <c r="A23" s="34"/>
      <c r="B23" s="34"/>
      <c r="C23" s="35" t="s">
        <v>41</v>
      </c>
      <c r="D23" s="33"/>
      <c r="E23" s="33"/>
      <c r="F23" s="65"/>
      <c r="G23" s="65"/>
      <c r="H23" s="65"/>
      <c r="I23" s="65"/>
      <c r="J23" s="66">
        <f>SUM(J7:J22)</f>
        <v>1726500</v>
      </c>
      <c r="K23" s="99"/>
      <c r="L23" s="99"/>
      <c r="M23" s="100"/>
      <c r="N23" s="99"/>
    </row>
    <row r="24" spans="1:16" s="4" customFormat="1" ht="25.5" customHeight="1" x14ac:dyDescent="0.2">
      <c r="A24" s="1"/>
      <c r="B24" s="1"/>
      <c r="C24" s="26" t="s">
        <v>27</v>
      </c>
      <c r="D24" s="20"/>
      <c r="E24" s="3"/>
      <c r="F24" s="57"/>
      <c r="G24" s="57"/>
      <c r="H24" s="73"/>
      <c r="I24" s="74"/>
      <c r="J24" s="74"/>
      <c r="K24" s="105"/>
      <c r="L24" s="105"/>
      <c r="M24" s="106"/>
      <c r="N24" s="105"/>
    </row>
    <row r="25" spans="1:16" ht="25.5" customHeight="1" x14ac:dyDescent="0.25">
      <c r="A25" s="1" t="s">
        <v>6</v>
      </c>
      <c r="B25" s="1"/>
      <c r="C25" s="27" t="s">
        <v>10</v>
      </c>
      <c r="D25" s="1">
        <v>1</v>
      </c>
      <c r="E25" s="1" t="s">
        <v>1</v>
      </c>
      <c r="F25" s="57">
        <v>150000</v>
      </c>
      <c r="G25" s="57">
        <f t="shared" ref="G25:G27" si="9">F25*D25</f>
        <v>150000</v>
      </c>
      <c r="H25" s="75">
        <v>7000</v>
      </c>
      <c r="I25" s="68">
        <f t="shared" ref="I25:I27" si="10">H25*D25</f>
        <v>7000</v>
      </c>
      <c r="J25" s="68">
        <f>I25+G25</f>
        <v>157000</v>
      </c>
    </row>
    <row r="26" spans="1:16" ht="25.5" customHeight="1" x14ac:dyDescent="0.25">
      <c r="A26" s="1" t="s">
        <v>7</v>
      </c>
      <c r="B26" s="1"/>
      <c r="C26" s="27" t="s">
        <v>14</v>
      </c>
      <c r="D26" s="1">
        <v>1</v>
      </c>
      <c r="E26" s="1" t="s">
        <v>1</v>
      </c>
      <c r="F26" s="57">
        <v>8900</v>
      </c>
      <c r="G26" s="57">
        <f t="shared" si="9"/>
        <v>8900</v>
      </c>
      <c r="H26" s="75">
        <v>3500</v>
      </c>
      <c r="I26" s="68">
        <f t="shared" si="10"/>
        <v>3500</v>
      </c>
      <c r="J26" s="68">
        <f t="shared" ref="J26:J27" si="11">I26+G26</f>
        <v>12400</v>
      </c>
    </row>
    <row r="27" spans="1:16" ht="25.5" customHeight="1" x14ac:dyDescent="0.25">
      <c r="A27" s="1" t="s">
        <v>8</v>
      </c>
      <c r="B27" s="1"/>
      <c r="C27" s="27" t="s">
        <v>15</v>
      </c>
      <c r="D27" s="1">
        <v>1</v>
      </c>
      <c r="E27" s="1" t="s">
        <v>1</v>
      </c>
      <c r="F27" s="57">
        <v>9500</v>
      </c>
      <c r="G27" s="57">
        <f t="shared" si="9"/>
        <v>9500</v>
      </c>
      <c r="H27" s="75">
        <v>3500</v>
      </c>
      <c r="I27" s="68">
        <f t="shared" si="10"/>
        <v>3500</v>
      </c>
      <c r="J27" s="68">
        <f t="shared" si="11"/>
        <v>13000</v>
      </c>
    </row>
    <row r="28" spans="1:16" s="15" customFormat="1" ht="30" customHeight="1" x14ac:dyDescent="0.25">
      <c r="A28" s="34"/>
      <c r="B28" s="34"/>
      <c r="C28" s="35" t="s">
        <v>42</v>
      </c>
      <c r="D28" s="33"/>
      <c r="E28" s="33"/>
      <c r="F28" s="65"/>
      <c r="G28" s="65"/>
      <c r="H28" s="65"/>
      <c r="I28" s="65"/>
      <c r="J28" s="66">
        <f>SUM(J25:J27)</f>
        <v>182400</v>
      </c>
      <c r="K28" s="99"/>
      <c r="L28" s="99"/>
      <c r="M28" s="100"/>
      <c r="N28" s="99"/>
    </row>
    <row r="29" spans="1:16" s="7" customFormat="1" ht="11.25" customHeight="1" x14ac:dyDescent="0.25">
      <c r="A29" s="135"/>
      <c r="B29" s="135"/>
      <c r="C29" s="135"/>
      <c r="D29" s="135"/>
      <c r="E29" s="135"/>
      <c r="F29" s="135"/>
      <c r="G29" s="135"/>
      <c r="H29" s="77"/>
      <c r="I29" s="80"/>
      <c r="J29" s="80"/>
      <c r="K29" s="111"/>
      <c r="L29" s="111"/>
      <c r="M29" s="112"/>
      <c r="N29" s="111"/>
    </row>
    <row r="30" spans="1:16" s="38" customFormat="1" ht="35.25" customHeight="1" x14ac:dyDescent="0.25">
      <c r="A30" s="39"/>
      <c r="B30" s="39"/>
      <c r="C30" s="36" t="s">
        <v>63</v>
      </c>
      <c r="D30" s="36"/>
      <c r="E30" s="37"/>
      <c r="F30" s="60"/>
      <c r="G30" s="61"/>
      <c r="H30" s="61"/>
      <c r="I30" s="61"/>
      <c r="J30" s="61"/>
      <c r="K30" s="113"/>
      <c r="L30" s="113"/>
      <c r="M30" s="114"/>
      <c r="N30" s="113"/>
    </row>
    <row r="31" spans="1:16" s="11" customFormat="1" ht="27.75" customHeight="1" x14ac:dyDescent="0.25">
      <c r="A31" s="134" t="s">
        <v>54</v>
      </c>
      <c r="B31" s="134"/>
      <c r="C31" s="134"/>
      <c r="D31" s="134"/>
      <c r="E31" s="134"/>
      <c r="F31" s="134"/>
      <c r="G31" s="134"/>
      <c r="H31" s="134"/>
      <c r="I31" s="134"/>
      <c r="J31" s="134"/>
      <c r="K31" s="97"/>
      <c r="L31" s="97"/>
      <c r="M31" s="98"/>
      <c r="N31" s="97"/>
    </row>
    <row r="32" spans="1:16" s="42" customFormat="1" ht="39" customHeight="1" x14ac:dyDescent="0.3">
      <c r="A32" s="3" t="s">
        <v>6</v>
      </c>
      <c r="B32" s="3"/>
      <c r="C32" s="2" t="s">
        <v>19</v>
      </c>
      <c r="D32" s="1">
        <v>2</v>
      </c>
      <c r="E32" s="1" t="s">
        <v>0</v>
      </c>
      <c r="F32" s="62"/>
      <c r="G32" s="57">
        <f t="shared" ref="G32:G33" si="12">F32*D32</f>
        <v>0</v>
      </c>
      <c r="H32" s="62"/>
      <c r="I32" s="68">
        <f t="shared" ref="I32:I33" si="13">H32*D32</f>
        <v>0</v>
      </c>
      <c r="J32" s="68">
        <f t="shared" ref="J32:J33" si="14">I32+G32</f>
        <v>0</v>
      </c>
      <c r="K32" s="115"/>
      <c r="L32" s="115"/>
      <c r="M32" s="116"/>
      <c r="N32" s="115"/>
    </row>
    <row r="33" spans="1:14" s="41" customFormat="1" ht="25.5" customHeight="1" x14ac:dyDescent="0.25">
      <c r="A33" s="3" t="s">
        <v>7</v>
      </c>
      <c r="B33" s="3"/>
      <c r="C33" s="43" t="s">
        <v>10</v>
      </c>
      <c r="D33" s="1">
        <v>1</v>
      </c>
      <c r="E33" s="1" t="s">
        <v>1</v>
      </c>
      <c r="F33" s="62"/>
      <c r="G33" s="57">
        <f t="shared" si="12"/>
        <v>0</v>
      </c>
      <c r="H33" s="95"/>
      <c r="I33" s="68">
        <f t="shared" si="13"/>
        <v>0</v>
      </c>
      <c r="J33" s="68">
        <f t="shared" si="14"/>
        <v>0</v>
      </c>
      <c r="K33" s="117"/>
      <c r="L33" s="117"/>
      <c r="M33" s="118"/>
      <c r="N33" s="117"/>
    </row>
    <row r="34" spans="1:14" s="38" customFormat="1" ht="35.25" customHeight="1" x14ac:dyDescent="0.25">
      <c r="A34" s="39"/>
      <c r="B34" s="39"/>
      <c r="C34" s="36" t="s">
        <v>43</v>
      </c>
      <c r="D34" s="36"/>
      <c r="E34" s="37"/>
      <c r="F34" s="61"/>
      <c r="G34" s="61"/>
      <c r="H34" s="61"/>
      <c r="I34" s="61"/>
      <c r="J34" s="61">
        <f>SUM(J32:J33)</f>
        <v>0</v>
      </c>
      <c r="K34" s="113"/>
      <c r="L34" s="113"/>
      <c r="M34" s="114"/>
      <c r="N34" s="113"/>
    </row>
    <row r="35" spans="1:14" s="5" customFormat="1" ht="27.75" customHeight="1" x14ac:dyDescent="0.25">
      <c r="A35" s="131" t="s">
        <v>44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19"/>
      <c r="L35" s="119"/>
      <c r="M35" s="120"/>
      <c r="N35" s="119"/>
    </row>
    <row r="36" spans="1:14" ht="39" customHeight="1" x14ac:dyDescent="0.25">
      <c r="A36" s="3" t="s">
        <v>6</v>
      </c>
      <c r="B36" s="3" t="s">
        <v>55</v>
      </c>
      <c r="C36" s="2" t="s">
        <v>26</v>
      </c>
      <c r="D36" s="3">
        <v>1</v>
      </c>
      <c r="E36" s="3" t="s">
        <v>5</v>
      </c>
      <c r="F36" s="96">
        <v>1450000</v>
      </c>
      <c r="G36" s="57">
        <f>F36*D36</f>
        <v>1450000</v>
      </c>
      <c r="H36" s="75">
        <v>275000</v>
      </c>
      <c r="I36" s="68">
        <f>H36*D36</f>
        <v>275000</v>
      </c>
      <c r="J36" s="68">
        <f>I36+G36</f>
        <v>1725000</v>
      </c>
      <c r="M36" s="83"/>
    </row>
    <row r="37" spans="1:14" s="38" customFormat="1" ht="35.25" customHeight="1" x14ac:dyDescent="0.25">
      <c r="A37" s="39"/>
      <c r="B37" s="39"/>
      <c r="C37" s="36" t="s">
        <v>45</v>
      </c>
      <c r="D37" s="36"/>
      <c r="E37" s="37"/>
      <c r="F37" s="60"/>
      <c r="G37" s="61"/>
      <c r="H37" s="61"/>
      <c r="I37" s="61"/>
      <c r="J37" s="61">
        <f>SUM(J36)</f>
        <v>1725000</v>
      </c>
      <c r="K37" s="113"/>
      <c r="L37" s="113"/>
      <c r="M37" s="114"/>
      <c r="N37" s="113"/>
    </row>
    <row r="38" spans="1:14" s="5" customFormat="1" ht="27.75" customHeight="1" x14ac:dyDescent="0.25">
      <c r="A38" s="131" t="s">
        <v>46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19"/>
      <c r="L38" s="119"/>
      <c r="M38" s="120"/>
      <c r="N38" s="119"/>
    </row>
    <row r="39" spans="1:14" ht="25.5" customHeight="1" x14ac:dyDescent="0.25">
      <c r="A39" s="3" t="s">
        <v>6</v>
      </c>
      <c r="B39" s="3"/>
      <c r="C39" s="2" t="s">
        <v>11</v>
      </c>
      <c r="D39" s="3">
        <v>1</v>
      </c>
      <c r="E39" s="3" t="s">
        <v>5</v>
      </c>
      <c r="F39" s="53"/>
      <c r="G39" s="57">
        <f>F39*D39</f>
        <v>0</v>
      </c>
      <c r="H39" s="75">
        <v>200000</v>
      </c>
      <c r="I39" s="68">
        <f>H39*D39</f>
        <v>200000</v>
      </c>
      <c r="J39" s="68">
        <f>I39+G39</f>
        <v>200000</v>
      </c>
    </row>
    <row r="40" spans="1:14" s="38" customFormat="1" ht="35.25" customHeight="1" x14ac:dyDescent="0.25">
      <c r="A40" s="39"/>
      <c r="B40" s="39"/>
      <c r="C40" s="36" t="s">
        <v>47</v>
      </c>
      <c r="D40" s="36"/>
      <c r="E40" s="37"/>
      <c r="F40" s="60"/>
      <c r="G40" s="61"/>
      <c r="H40" s="61"/>
      <c r="I40" s="61"/>
      <c r="J40" s="61">
        <f>SUM(J39)</f>
        <v>200000</v>
      </c>
      <c r="K40" s="113"/>
      <c r="L40" s="113"/>
      <c r="M40" s="114"/>
      <c r="N40" s="113"/>
    </row>
    <row r="41" spans="1:14" s="7" customFormat="1" ht="27.75" customHeight="1" x14ac:dyDescent="0.25">
      <c r="A41" s="131" t="s">
        <v>48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11"/>
      <c r="L41" s="111"/>
      <c r="M41" s="112"/>
      <c r="N41" s="111"/>
    </row>
    <row r="42" spans="1:14" s="7" customFormat="1" ht="25.5" customHeight="1" x14ac:dyDescent="0.25">
      <c r="A42" s="3" t="s">
        <v>6</v>
      </c>
      <c r="B42" s="3"/>
      <c r="C42" s="2" t="s">
        <v>16</v>
      </c>
      <c r="D42" s="3">
        <v>1</v>
      </c>
      <c r="E42" s="3" t="s">
        <v>5</v>
      </c>
      <c r="F42" s="77"/>
      <c r="G42" s="57">
        <f>F42*D42</f>
        <v>0</v>
      </c>
      <c r="H42" s="77">
        <v>75000</v>
      </c>
      <c r="I42" s="68">
        <f>H42*D42</f>
        <v>75000</v>
      </c>
      <c r="J42" s="68">
        <f>I42+G42</f>
        <v>75000</v>
      </c>
      <c r="K42" s="111"/>
      <c r="L42" s="111"/>
      <c r="M42" s="112"/>
      <c r="N42" s="111"/>
    </row>
    <row r="43" spans="1:14" s="38" customFormat="1" ht="35.25" customHeight="1" x14ac:dyDescent="0.25">
      <c r="A43" s="39"/>
      <c r="B43" s="39"/>
      <c r="C43" s="36" t="s">
        <v>49</v>
      </c>
      <c r="D43" s="36"/>
      <c r="E43" s="37"/>
      <c r="F43" s="60"/>
      <c r="G43" s="61"/>
      <c r="H43" s="61"/>
      <c r="I43" s="61"/>
      <c r="J43" s="61">
        <f>SUM(J42)</f>
        <v>75000</v>
      </c>
      <c r="K43" s="113"/>
      <c r="L43" s="113"/>
      <c r="M43" s="114"/>
      <c r="N43" s="113"/>
    </row>
    <row r="44" spans="1:14" s="5" customFormat="1" ht="27.75" customHeight="1" x14ac:dyDescent="0.25">
      <c r="A44" s="131" t="s">
        <v>50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19"/>
      <c r="L44" s="119"/>
      <c r="M44" s="120"/>
      <c r="N44" s="119"/>
    </row>
    <row r="45" spans="1:14" ht="39" customHeight="1" x14ac:dyDescent="0.25">
      <c r="A45" s="3" t="s">
        <v>6</v>
      </c>
      <c r="B45" s="3"/>
      <c r="C45" s="2" t="s">
        <v>24</v>
      </c>
      <c r="D45" s="3">
        <v>1</v>
      </c>
      <c r="E45" s="3" t="s">
        <v>5</v>
      </c>
      <c r="F45" s="53"/>
      <c r="G45" s="57">
        <f>F45*D45</f>
        <v>0</v>
      </c>
      <c r="H45" s="75"/>
      <c r="I45" s="68">
        <f>H45*D45</f>
        <v>0</v>
      </c>
      <c r="J45" s="68">
        <f>I45+G45</f>
        <v>0</v>
      </c>
    </row>
    <row r="46" spans="1:14" s="38" customFormat="1" ht="35.25" customHeight="1" x14ac:dyDescent="0.25">
      <c r="A46" s="39"/>
      <c r="B46" s="39"/>
      <c r="C46" s="36" t="s">
        <v>51</v>
      </c>
      <c r="D46" s="36"/>
      <c r="E46" s="37"/>
      <c r="F46" s="60"/>
      <c r="G46" s="61"/>
      <c r="H46" s="61"/>
      <c r="I46" s="61"/>
      <c r="J46" s="61">
        <f>SUM(J45)</f>
        <v>0</v>
      </c>
      <c r="K46" s="113"/>
      <c r="L46" s="113"/>
      <c r="M46" s="114"/>
      <c r="N46" s="113"/>
    </row>
    <row r="47" spans="1:14" s="9" customFormat="1" ht="10.5" customHeight="1" x14ac:dyDescent="0.2">
      <c r="A47" s="40"/>
      <c r="B47" s="40"/>
      <c r="C47" s="32"/>
      <c r="D47" s="31"/>
      <c r="E47" s="31"/>
      <c r="F47" s="53"/>
      <c r="G47" s="53"/>
      <c r="H47" s="78"/>
      <c r="I47" s="79"/>
      <c r="J47" s="79"/>
      <c r="K47" s="121"/>
      <c r="L47" s="121"/>
      <c r="M47" s="122"/>
      <c r="N47" s="121"/>
    </row>
    <row r="48" spans="1:14" s="38" customFormat="1" ht="35.25" customHeight="1" x14ac:dyDescent="0.25">
      <c r="A48" s="39"/>
      <c r="B48" s="39"/>
      <c r="C48" s="36" t="s">
        <v>67</v>
      </c>
      <c r="D48" s="36"/>
      <c r="E48" s="37"/>
      <c r="F48" s="60"/>
      <c r="G48" s="61"/>
      <c r="H48" s="61"/>
      <c r="I48" s="61"/>
      <c r="J48" s="61">
        <f>J46+J43+J40+J37+J34+J28+J23</f>
        <v>3908900</v>
      </c>
      <c r="K48" s="113"/>
      <c r="L48" s="82"/>
      <c r="M48" s="123"/>
      <c r="N48" s="113"/>
    </row>
  </sheetData>
  <sheetProtection formatCells="0" formatColumns="0"/>
  <mergeCells count="8">
    <mergeCell ref="A41:J41"/>
    <mergeCell ref="A44:J44"/>
    <mergeCell ref="A5:J5"/>
    <mergeCell ref="A29:G29"/>
    <mergeCell ref="A1:J1"/>
    <mergeCell ref="A31:J31"/>
    <mergeCell ref="A35:J35"/>
    <mergeCell ref="A38:J38"/>
  </mergeCells>
  <printOptions horizontalCentered="1"/>
  <pageMargins left="0.74" right="0.73" top="1.07" bottom="0.96" header="0.42" footer="0.45"/>
  <pageSetup paperSize="9" scale="78" fitToHeight="0" orientation="landscape" r:id="rId1"/>
  <headerFooter alignWithMargins="0">
    <oddHeader>&amp;L&amp;G&amp;R&amp;12&amp;K03+000TENDER DOCUMENTS FOR MEP WORKS
&amp;"-,Bold"&amp;14ENGRO PAKISTAN OFFICES @ THE HARBOUR FRONT, DOLMEN CITY, KARACHI</oddHeader>
    <oddFooter>&amp;L&amp;"Calibri,Bold"&amp;16&amp;K03+000S. MEHBOOB &amp;&amp; COMPANY&amp;R&amp;"Calibri,Regular"&amp;12Sec-III/D (Level-08) - Page - &amp;P of &amp;N&amp;8
&amp;5&amp;Z
&amp;F</oddFooter>
  </headerFooter>
  <rowBreaks count="2" manualBreakCount="2">
    <brk id="23" max="9" man="1"/>
    <brk id="40" max="9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3F</vt:lpstr>
      <vt:lpstr>8F</vt:lpstr>
      <vt:lpstr>'3F'!Print_Area</vt:lpstr>
      <vt:lpstr>'8F'!Print_Area</vt:lpstr>
      <vt:lpstr>'3F'!Print_Titles</vt:lpstr>
      <vt:lpstr>'8F'!Print_Titles</vt:lpstr>
    </vt:vector>
  </TitlesOfParts>
  <Company>smc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Shakeel</dc:creator>
  <cp:lastModifiedBy>Rehan Aslam</cp:lastModifiedBy>
  <cp:lastPrinted>2024-02-03T13:24:27Z</cp:lastPrinted>
  <dcterms:created xsi:type="dcterms:W3CDTF">2000-06-20T06:55:01Z</dcterms:created>
  <dcterms:modified xsi:type="dcterms:W3CDTF">2024-02-03T13:24:34Z</dcterms:modified>
</cp:coreProperties>
</file>