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B07B22E8-4DCE-4A11-8723-32B925707EEF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Sheets'!$A$3:$X$112</definedName>
    <definedName name="_xlnm.Print_Area" localSheetId="1">'Salary Record'!$A$779:$L$792</definedName>
    <definedName name="_xlnm.Print_Area" localSheetId="0">'Salary Sheets'!$A$1:$Q$85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I708" i="8" l="1"/>
  <c r="I755" i="8"/>
  <c r="S36" i="1"/>
  <c r="R100" i="8" l="1"/>
  <c r="K32" i="8" l="1"/>
  <c r="R206" i="8"/>
  <c r="R205" i="8"/>
  <c r="K69" i="1"/>
  <c r="J69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B91" i="1"/>
  <c r="K743" i="8" l="1"/>
  <c r="I739" i="8"/>
  <c r="R220" i="8"/>
  <c r="R281" i="8"/>
  <c r="R282" i="8" s="1"/>
  <c r="R283" i="8" s="1"/>
  <c r="R284" i="8" s="1"/>
  <c r="R285" i="8" s="1"/>
  <c r="R286" i="8" s="1"/>
  <c r="R287" i="8" s="1"/>
  <c r="R288" i="8" s="1"/>
  <c r="R289" i="8" s="1"/>
  <c r="R290" i="8" s="1"/>
  <c r="R280" i="8"/>
  <c r="Y385" i="8"/>
  <c r="V658" i="8" l="1"/>
  <c r="V205" i="8"/>
  <c r="V752" i="8" l="1"/>
  <c r="U782" i="8" l="1"/>
  <c r="U752" i="8"/>
  <c r="U720" i="8"/>
  <c r="U658" i="8"/>
  <c r="U581" i="8"/>
  <c r="U551" i="8"/>
  <c r="U506" i="8"/>
  <c r="U431" i="8"/>
  <c r="U416" i="8"/>
  <c r="U385" i="8"/>
  <c r="U325" i="8"/>
  <c r="U310" i="8"/>
  <c r="U295" i="8"/>
  <c r="U280" i="8"/>
  <c r="U220" i="8"/>
  <c r="U205" i="8"/>
  <c r="U190" i="8"/>
  <c r="U175" i="8"/>
  <c r="U160" i="8"/>
  <c r="U145" i="8"/>
  <c r="U115" i="8"/>
  <c r="U100" i="8"/>
  <c r="U70" i="8"/>
  <c r="U40" i="8"/>
  <c r="Y339" i="8"/>
  <c r="U340" i="8"/>
  <c r="R189" i="8" l="1"/>
  <c r="K756" i="8"/>
  <c r="K755" i="8"/>
  <c r="R159" i="8" l="1"/>
  <c r="R580" i="8"/>
  <c r="V751" i="8" l="1"/>
  <c r="H75" i="1" l="1"/>
  <c r="E75" i="1"/>
  <c r="V781" i="8"/>
  <c r="B75" i="1"/>
  <c r="R99" i="8"/>
  <c r="V657" i="8" l="1"/>
  <c r="R204" i="8"/>
  <c r="K771" i="8"/>
  <c r="R294" i="8"/>
  <c r="R219" i="8"/>
  <c r="R279" i="8" l="1"/>
  <c r="H51" i="1"/>
  <c r="E51" i="1"/>
  <c r="B51" i="1"/>
  <c r="K234" i="8"/>
  <c r="K249" i="8"/>
  <c r="K641" i="8"/>
  <c r="K279" i="8"/>
  <c r="E51" i="13"/>
  <c r="E50" i="13"/>
  <c r="E49" i="13"/>
  <c r="E48" i="13"/>
  <c r="H67" i="1"/>
  <c r="E67" i="1"/>
  <c r="B67" i="1"/>
  <c r="H64" i="1"/>
  <c r="E64" i="1"/>
  <c r="B64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294" i="8"/>
  <c r="K9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3" i="1" l="1"/>
  <c r="B73" i="1"/>
  <c r="K678" i="8"/>
  <c r="W657" i="8" l="1"/>
  <c r="Y657" i="8" s="1"/>
  <c r="W658" i="8" s="1"/>
  <c r="Y658" i="8" s="1"/>
  <c r="W659" i="8" s="1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50" i="8" l="1"/>
  <c r="K535" i="8"/>
  <c r="K520" i="8"/>
  <c r="K505" i="8"/>
  <c r="E26" i="13"/>
  <c r="E25" i="13"/>
  <c r="E24" i="13"/>
  <c r="E23" i="13"/>
  <c r="B59" i="1" l="1"/>
  <c r="R105" i="8"/>
  <c r="G16" i="8"/>
  <c r="K16" i="8" s="1"/>
  <c r="C16" i="8"/>
  <c r="C15" i="8"/>
  <c r="K14" i="8"/>
  <c r="G14" i="8"/>
  <c r="I13" i="8"/>
  <c r="K13" i="8" s="1"/>
  <c r="C634" i="8"/>
  <c r="C558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W340" i="8" s="1"/>
  <c r="Y340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68" i="1"/>
  <c r="E117" i="1"/>
  <c r="E118" i="1" s="1"/>
  <c r="W14" i="8" l="1"/>
  <c r="K204" i="8"/>
  <c r="K580" i="8"/>
  <c r="Y14" i="8" l="1"/>
  <c r="R706" i="8"/>
  <c r="R708" i="8"/>
  <c r="R709" i="8" s="1"/>
  <c r="R710" i="8" s="1"/>
  <c r="R478" i="8"/>
  <c r="R479" i="8" s="1"/>
  <c r="R480" i="8" s="1"/>
  <c r="R481" i="8" s="1"/>
  <c r="R482" i="8" s="1"/>
  <c r="R485" i="8"/>
  <c r="R476" i="8"/>
  <c r="R221" i="8"/>
  <c r="R222" i="8" s="1"/>
  <c r="R223" i="8" s="1"/>
  <c r="R224" i="8" s="1"/>
  <c r="R225" i="8" s="1"/>
  <c r="C712" i="8" l="1"/>
  <c r="R226" i="8"/>
  <c r="C227" i="8" s="1"/>
  <c r="I223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7" i="1"/>
  <c r="U139" i="8" l="1"/>
  <c r="W139" i="8" s="1"/>
  <c r="Y139" i="8" s="1"/>
  <c r="U17" i="8"/>
  <c r="B65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66" i="8"/>
  <c r="R567" i="8" s="1"/>
  <c r="R54" i="8"/>
  <c r="C272" i="8" l="1"/>
  <c r="Y17" i="8"/>
  <c r="R331" i="8"/>
  <c r="R391" i="8"/>
  <c r="C197" i="8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3" i="8"/>
  <c r="R614" i="8" s="1"/>
  <c r="R615" i="8" s="1"/>
  <c r="R616" i="8" s="1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0" i="1" s="1"/>
  <c r="W571" i="8" l="1"/>
  <c r="K74" i="8" l="1"/>
  <c r="B31" i="1" l="1"/>
  <c r="C112" i="1" l="1"/>
  <c r="R552" i="8" l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51" i="8" s="1"/>
  <c r="Y551" i="8" s="1"/>
  <c r="W552" i="8" s="1"/>
  <c r="Y552" i="8" s="1"/>
  <c r="U553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752" i="8" s="1"/>
  <c r="Y752" i="8" s="1"/>
  <c r="W753" i="8" s="1"/>
  <c r="Y753" i="8" s="1"/>
  <c r="W754" i="8" s="1"/>
  <c r="Y754" i="8" s="1"/>
  <c r="W384" i="8"/>
  <c r="Y384" i="8" s="1"/>
  <c r="W475" i="8"/>
  <c r="Y475" i="8" s="1"/>
  <c r="W324" i="8"/>
  <c r="Y324" i="8" s="1"/>
  <c r="W325" i="8" s="1"/>
  <c r="Y325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U554" i="8"/>
  <c r="W554" i="8" s="1"/>
  <c r="Y554" i="8" s="1"/>
  <c r="W755" i="8"/>
  <c r="Y755" i="8" s="1"/>
  <c r="W431" i="8"/>
  <c r="Y431" i="8" s="1"/>
  <c r="U418" i="8"/>
  <c r="W418" i="8" s="1"/>
  <c r="Y418" i="8" s="1"/>
  <c r="U419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W265" i="8"/>
  <c r="Y265" i="8" s="1"/>
  <c r="U266" i="8" s="1"/>
  <c r="W476" i="8"/>
  <c r="Y476" i="8" s="1"/>
  <c r="W385" i="8"/>
  <c r="W612" i="8"/>
  <c r="Y612" i="8" s="1"/>
  <c r="W85" i="8"/>
  <c r="Y85" i="8" s="1"/>
  <c r="U86" i="8" s="1"/>
  <c r="W581" i="8"/>
  <c r="Y581" i="8" s="1"/>
  <c r="D112" i="1"/>
  <c r="G712" i="8" l="1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W432" i="8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178" i="8"/>
  <c r="Y178" i="8" s="1"/>
  <c r="W477" i="8"/>
  <c r="Y477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U433" i="8"/>
  <c r="W433" i="8" s="1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U434" i="8"/>
  <c r="W434" i="8" s="1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W299" i="8" l="1"/>
  <c r="K709" i="8" l="1"/>
  <c r="B49" i="1" l="1"/>
  <c r="R309" i="8" l="1"/>
  <c r="R310" i="8" s="1"/>
  <c r="R311" i="8" l="1"/>
  <c r="R312" i="8" s="1"/>
  <c r="R313" i="8" s="1"/>
  <c r="R314" i="8" s="1"/>
  <c r="R315" i="8" s="1"/>
  <c r="B77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C225" i="8"/>
  <c r="F60" i="1" s="1"/>
  <c r="K224" i="8"/>
  <c r="J60" i="1" s="1"/>
  <c r="G224" i="8"/>
  <c r="M60" i="1" s="1"/>
  <c r="W219" i="8"/>
  <c r="Y219" i="8" s="1"/>
  <c r="W220" i="8" s="1"/>
  <c r="Y220" i="8" s="1"/>
  <c r="H218" i="8"/>
  <c r="G218" i="8"/>
  <c r="G467" i="8"/>
  <c r="C467" i="8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1" i="1" s="1"/>
  <c r="K269" i="8"/>
  <c r="J61" i="1" s="1"/>
  <c r="G269" i="8"/>
  <c r="M61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79" i="1" s="1"/>
  <c r="G435" i="8"/>
  <c r="M79" i="1" s="1"/>
  <c r="R431" i="8"/>
  <c r="R432" i="8" s="1"/>
  <c r="R433" i="8" s="1"/>
  <c r="H429" i="8"/>
  <c r="G429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8" i="1" s="1"/>
  <c r="K344" i="8"/>
  <c r="G344" i="8"/>
  <c r="M48" i="1" s="1"/>
  <c r="H338" i="8"/>
  <c r="G338" i="8"/>
  <c r="U792" i="8"/>
  <c r="W792" i="8" s="1"/>
  <c r="Y792" i="8" s="1"/>
  <c r="R791" i="8"/>
  <c r="R788" i="8"/>
  <c r="G788" i="8"/>
  <c r="C788" i="8"/>
  <c r="G75" i="1" s="1"/>
  <c r="C787" i="8"/>
  <c r="F75" i="1" s="1"/>
  <c r="K786" i="8"/>
  <c r="J75" i="1" s="1"/>
  <c r="G786" i="8"/>
  <c r="M75" i="1" s="1"/>
  <c r="W781" i="8"/>
  <c r="Y781" i="8" s="1"/>
  <c r="W782" i="8" s="1"/>
  <c r="Y782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1" i="1" s="1"/>
  <c r="R405" i="8"/>
  <c r="C405" i="8"/>
  <c r="F51" i="1" s="1"/>
  <c r="R404" i="8"/>
  <c r="K404" i="8"/>
  <c r="J51" i="1" s="1"/>
  <c r="G404" i="8"/>
  <c r="M51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4" i="1" s="1"/>
  <c r="C710" i="8"/>
  <c r="G709" i="8"/>
  <c r="M74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7" i="1" s="1"/>
  <c r="R772" i="8"/>
  <c r="C772" i="8"/>
  <c r="F67" i="1" s="1"/>
  <c r="R771" i="8"/>
  <c r="J67" i="1"/>
  <c r="G771" i="8"/>
  <c r="M67" i="1" s="1"/>
  <c r="R770" i="8"/>
  <c r="R769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64" i="1" s="1"/>
  <c r="R741" i="8"/>
  <c r="C741" i="8"/>
  <c r="F64" i="1" s="1"/>
  <c r="R740" i="8"/>
  <c r="K740" i="8"/>
  <c r="J64" i="1" s="1"/>
  <c r="G740" i="8"/>
  <c r="M64" i="1" s="1"/>
  <c r="R739" i="8"/>
  <c r="R738" i="8"/>
  <c r="R737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3" i="1" s="1"/>
  <c r="C725" i="8"/>
  <c r="F73" i="1" s="1"/>
  <c r="R724" i="8"/>
  <c r="K724" i="8"/>
  <c r="J73" i="1" s="1"/>
  <c r="G724" i="8"/>
  <c r="M73" i="1" s="1"/>
  <c r="R721" i="8"/>
  <c r="R720" i="8"/>
  <c r="W719" i="8"/>
  <c r="Y719" i="8" s="1"/>
  <c r="W720" i="8" s="1"/>
  <c r="Y720" i="8" s="1"/>
  <c r="W721" i="8" s="1"/>
  <c r="Y721" i="8" s="1"/>
  <c r="U722" i="8" s="1"/>
  <c r="W722" i="8" s="1"/>
  <c r="Y722" i="8" s="1"/>
  <c r="U723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5" i="1" s="1"/>
  <c r="C315" i="8"/>
  <c r="K314" i="8"/>
  <c r="J65" i="1" s="1"/>
  <c r="G314" i="8"/>
  <c r="M65" i="1" s="1"/>
  <c r="H308" i="8"/>
  <c r="G308" i="8"/>
  <c r="G422" i="8"/>
  <c r="O78" i="1" s="1"/>
  <c r="C422" i="8"/>
  <c r="C421" i="8"/>
  <c r="K420" i="8"/>
  <c r="J78" i="1" s="1"/>
  <c r="G420" i="8"/>
  <c r="M78" i="1" s="1"/>
  <c r="H414" i="8"/>
  <c r="G414" i="8"/>
  <c r="G93" i="1"/>
  <c r="F93" i="1"/>
  <c r="J93" i="1"/>
  <c r="M93" i="1"/>
  <c r="G527" i="8"/>
  <c r="K527" i="8" s="1"/>
  <c r="C527" i="8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3" i="8"/>
  <c r="R692" i="8"/>
  <c r="R691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68" i="1" s="1"/>
  <c r="K616" i="8"/>
  <c r="J68" i="1" s="1"/>
  <c r="G616" i="8"/>
  <c r="M68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6" i="1" s="1"/>
  <c r="C601" i="8"/>
  <c r="F66" i="1" s="1"/>
  <c r="K600" i="8"/>
  <c r="J66" i="1" s="1"/>
  <c r="G600" i="8"/>
  <c r="M66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5" i="1" s="1"/>
  <c r="C820" i="8"/>
  <c r="F95" i="1" s="1"/>
  <c r="K819" i="8"/>
  <c r="J95" i="1" s="1"/>
  <c r="G819" i="8"/>
  <c r="M95" i="1" s="1"/>
  <c r="R814" i="8"/>
  <c r="R815" i="8" s="1"/>
  <c r="R816" i="8" s="1"/>
  <c r="H813" i="8"/>
  <c r="G813" i="8"/>
  <c r="R762" i="8"/>
  <c r="G758" i="8"/>
  <c r="K758" i="8" s="1"/>
  <c r="C758" i="8"/>
  <c r="G80" i="1" s="1"/>
  <c r="R757" i="8"/>
  <c r="C757" i="8"/>
  <c r="F80" i="1" s="1"/>
  <c r="J80" i="1"/>
  <c r="G756" i="8"/>
  <c r="M80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R804" i="8"/>
  <c r="C804" i="8"/>
  <c r="R803" i="8"/>
  <c r="K803" i="8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8" i="1"/>
  <c r="G284" i="8"/>
  <c r="M58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2" i="1" s="1"/>
  <c r="C90" i="8"/>
  <c r="I88" i="8" s="1"/>
  <c r="K89" i="8"/>
  <c r="J72" i="1" s="1"/>
  <c r="G89" i="8"/>
  <c r="M72" i="1" s="1"/>
  <c r="H83" i="8"/>
  <c r="G83" i="8"/>
  <c r="G196" i="8"/>
  <c r="K196" i="8" s="1"/>
  <c r="C196" i="8"/>
  <c r="I193" i="8" s="1"/>
  <c r="C195" i="8"/>
  <c r="F81" i="1" s="1"/>
  <c r="K194" i="8"/>
  <c r="J81" i="1" s="1"/>
  <c r="G194" i="8"/>
  <c r="M81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7" i="1" s="1"/>
  <c r="C300" i="8"/>
  <c r="K299" i="8"/>
  <c r="J57" i="1" s="1"/>
  <c r="G299" i="8"/>
  <c r="M57" i="1" s="1"/>
  <c r="W294" i="8"/>
  <c r="Y294" i="8" s="1"/>
  <c r="W295" i="8" s="1"/>
  <c r="Y295" i="8" s="1"/>
  <c r="W296" i="8" s="1"/>
  <c r="Y296" i="8" s="1"/>
  <c r="R295" i="8"/>
  <c r="R296" i="8" s="1"/>
  <c r="R297" i="8" s="1"/>
  <c r="R298" i="8" s="1"/>
  <c r="R299" i="8" s="1"/>
  <c r="R300" i="8" s="1"/>
  <c r="H293" i="8"/>
  <c r="G293" i="8"/>
  <c r="G92" i="1"/>
  <c r="F92" i="1"/>
  <c r="J92" i="1"/>
  <c r="M92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3" i="1" s="1"/>
  <c r="K254" i="8"/>
  <c r="J63" i="1" s="1"/>
  <c r="G254" i="8"/>
  <c r="M63" i="1" s="1"/>
  <c r="H248" i="8"/>
  <c r="G248" i="8"/>
  <c r="G241" i="8"/>
  <c r="K241" i="8" s="1"/>
  <c r="C241" i="8"/>
  <c r="G62" i="1" s="1"/>
  <c r="C240" i="8"/>
  <c r="F62" i="1" s="1"/>
  <c r="K239" i="8"/>
  <c r="J62" i="1" s="1"/>
  <c r="G239" i="8"/>
  <c r="M62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59" i="1" s="1"/>
  <c r="C647" i="8"/>
  <c r="K646" i="8"/>
  <c r="J59" i="1" s="1"/>
  <c r="G646" i="8"/>
  <c r="M59" i="1" s="1"/>
  <c r="H640" i="8"/>
  <c r="G640" i="8"/>
  <c r="G151" i="8"/>
  <c r="K151" i="8" s="1"/>
  <c r="C151" i="8"/>
  <c r="G82" i="1" s="1"/>
  <c r="C150" i="8"/>
  <c r="K149" i="8"/>
  <c r="J82" i="1" s="1"/>
  <c r="G149" i="8"/>
  <c r="M82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6" i="1" s="1"/>
  <c r="C120" i="8"/>
  <c r="I118" i="8" s="1"/>
  <c r="K119" i="8"/>
  <c r="J76" i="1" s="1"/>
  <c r="G119" i="8"/>
  <c r="M76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77" i="1" s="1"/>
  <c r="J77" i="1"/>
  <c r="G570" i="8"/>
  <c r="M77" i="1" s="1"/>
  <c r="H564" i="8"/>
  <c r="G564" i="8"/>
  <c r="O18" i="1"/>
  <c r="G18" i="1"/>
  <c r="F18" i="1"/>
  <c r="M18" i="1"/>
  <c r="G16" i="1"/>
  <c r="F16" i="1"/>
  <c r="P16" i="1"/>
  <c r="H61" i="1"/>
  <c r="E61" i="1"/>
  <c r="B61" i="1"/>
  <c r="H78" i="1"/>
  <c r="E78" i="1"/>
  <c r="B78" i="1"/>
  <c r="H63" i="1"/>
  <c r="E63" i="1"/>
  <c r="B63" i="1"/>
  <c r="H95" i="1"/>
  <c r="E95" i="1"/>
  <c r="J74" i="1"/>
  <c r="H74" i="1"/>
  <c r="E74" i="1"/>
  <c r="B74" i="1"/>
  <c r="H72" i="1"/>
  <c r="E72" i="1"/>
  <c r="H33" i="1"/>
  <c r="E33" i="1"/>
  <c r="B33" i="1"/>
  <c r="H65" i="1"/>
  <c r="E65" i="1"/>
  <c r="H49" i="1"/>
  <c r="E49" i="1"/>
  <c r="H81" i="1"/>
  <c r="E81" i="1"/>
  <c r="H92" i="1"/>
  <c r="E92" i="1"/>
  <c r="E25" i="1"/>
  <c r="B25" i="1"/>
  <c r="H41" i="1"/>
  <c r="E41" i="1"/>
  <c r="H47" i="1"/>
  <c r="E47" i="1"/>
  <c r="H68" i="1"/>
  <c r="E68" i="1"/>
  <c r="H58" i="1"/>
  <c r="E58" i="1"/>
  <c r="B58" i="1"/>
  <c r="H80" i="1"/>
  <c r="E80" i="1"/>
  <c r="B80" i="1"/>
  <c r="H52" i="1"/>
  <c r="E52" i="1"/>
  <c r="B52" i="1"/>
  <c r="H48" i="1"/>
  <c r="E48" i="1"/>
  <c r="B48" i="1"/>
  <c r="H93" i="1"/>
  <c r="E93" i="1"/>
  <c r="H56" i="1"/>
  <c r="E56" i="1"/>
  <c r="H44" i="1"/>
  <c r="E44" i="1"/>
  <c r="B44" i="1"/>
  <c r="H31" i="1"/>
  <c r="E31" i="1"/>
  <c r="H59" i="1"/>
  <c r="E59" i="1"/>
  <c r="H43" i="1"/>
  <c r="E43" i="1"/>
  <c r="B43" i="1"/>
  <c r="H57" i="1"/>
  <c r="E57" i="1"/>
  <c r="H82" i="1"/>
  <c r="E82" i="1"/>
  <c r="H79" i="1"/>
  <c r="E79" i="1"/>
  <c r="B79" i="1"/>
  <c r="H39" i="1"/>
  <c r="E39" i="1"/>
  <c r="H38" i="1"/>
  <c r="E38" i="1"/>
  <c r="H76" i="1"/>
  <c r="E76" i="1"/>
  <c r="B76" i="1"/>
  <c r="H37" i="1"/>
  <c r="E37" i="1"/>
  <c r="H30" i="1"/>
  <c r="E30" i="1"/>
  <c r="B30" i="1"/>
  <c r="H50" i="1"/>
  <c r="E50" i="1"/>
  <c r="B50" i="1"/>
  <c r="H60" i="1"/>
  <c r="E60" i="1"/>
  <c r="B60" i="1"/>
  <c r="H24" i="1"/>
  <c r="E24" i="1"/>
  <c r="B24" i="1"/>
  <c r="H23" i="1"/>
  <c r="E23" i="1"/>
  <c r="B23" i="1"/>
  <c r="H66" i="1"/>
  <c r="E66" i="1"/>
  <c r="B66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2" i="1"/>
  <c r="E62" i="1"/>
  <c r="B62" i="1"/>
  <c r="H14" i="1"/>
  <c r="E14" i="1"/>
  <c r="B14" i="1"/>
  <c r="H77" i="1"/>
  <c r="E77" i="1"/>
  <c r="O16" i="1"/>
  <c r="M16" i="1"/>
  <c r="L16" i="1"/>
  <c r="I16" i="1"/>
  <c r="H16" i="1"/>
  <c r="H15" i="1"/>
  <c r="E15" i="1"/>
  <c r="E11" i="1"/>
  <c r="D5" i="1"/>
  <c r="D4" i="1"/>
  <c r="P1" i="1"/>
  <c r="N1" i="1"/>
  <c r="E97" i="1" s="1"/>
  <c r="F74" i="1" l="1"/>
  <c r="K406" i="8"/>
  <c r="O51" i="1"/>
  <c r="K788" i="8"/>
  <c r="O75" i="1"/>
  <c r="K742" i="8"/>
  <c r="O64" i="1"/>
  <c r="K773" i="8"/>
  <c r="O67" i="1"/>
  <c r="F40" i="1"/>
  <c r="K178" i="8"/>
  <c r="C759" i="8"/>
  <c r="F15" i="1"/>
  <c r="I58" i="8"/>
  <c r="C47" i="8"/>
  <c r="I43" i="8" s="1"/>
  <c r="M85" i="1"/>
  <c r="F57" i="1"/>
  <c r="E69" i="1"/>
  <c r="C789" i="8"/>
  <c r="I785" i="8" s="1"/>
  <c r="I75" i="1" s="1"/>
  <c r="R456" i="8"/>
  <c r="C453" i="8" s="1"/>
  <c r="I449" i="8" s="1"/>
  <c r="C697" i="8"/>
  <c r="I693" i="8" s="1"/>
  <c r="K693" i="8" s="1"/>
  <c r="K695" i="8" s="1"/>
  <c r="K697" i="8" s="1"/>
  <c r="G77" i="1"/>
  <c r="I569" i="8"/>
  <c r="I77" i="1" s="1"/>
  <c r="G58" i="1"/>
  <c r="K283" i="8"/>
  <c r="K285" i="8" s="1"/>
  <c r="K287" i="8" s="1"/>
  <c r="G68" i="1"/>
  <c r="I615" i="8"/>
  <c r="G39" i="1"/>
  <c r="I584" i="8"/>
  <c r="I677" i="8"/>
  <c r="K677" i="8" s="1"/>
  <c r="G63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1" i="1"/>
  <c r="I268" i="8"/>
  <c r="K268" i="8" s="1"/>
  <c r="K270" i="8" s="1"/>
  <c r="K272" i="8" s="1"/>
  <c r="G30" i="1"/>
  <c r="I539" i="8"/>
  <c r="K539" i="8" s="1"/>
  <c r="K541" i="8" s="1"/>
  <c r="G32" i="1"/>
  <c r="I524" i="8"/>
  <c r="G60" i="1"/>
  <c r="G81" i="1"/>
  <c r="G41" i="1"/>
  <c r="I630" i="8"/>
  <c r="G40" i="1"/>
  <c r="G23" i="1"/>
  <c r="I494" i="8"/>
  <c r="I23" i="1" s="1"/>
  <c r="G25" i="1"/>
  <c r="I479" i="8"/>
  <c r="G24" i="1"/>
  <c r="I464" i="8"/>
  <c r="G26" i="1"/>
  <c r="G47" i="1"/>
  <c r="I388" i="8"/>
  <c r="G50" i="1"/>
  <c r="I373" i="8"/>
  <c r="G49" i="1"/>
  <c r="I358" i="8"/>
  <c r="K358" i="8" s="1"/>
  <c r="K360" i="8" s="1"/>
  <c r="G52" i="1"/>
  <c r="I328" i="8"/>
  <c r="G79" i="1"/>
  <c r="G48" i="1"/>
  <c r="I343" i="8"/>
  <c r="G78" i="1"/>
  <c r="I419" i="8"/>
  <c r="G44" i="1"/>
  <c r="I208" i="8"/>
  <c r="K208" i="8" s="1"/>
  <c r="K210" i="8" s="1"/>
  <c r="K61" i="8"/>
  <c r="O15" i="1"/>
  <c r="J34" i="1"/>
  <c r="R317" i="8"/>
  <c r="R318" i="8" s="1"/>
  <c r="K726" i="8"/>
  <c r="O73" i="1"/>
  <c r="F42" i="1"/>
  <c r="O42" i="1"/>
  <c r="K664" i="8"/>
  <c r="F56" i="1"/>
  <c r="I645" i="8"/>
  <c r="K645" i="8" s="1"/>
  <c r="K647" i="8" s="1"/>
  <c r="K649" i="8" s="1"/>
  <c r="R301" i="8"/>
  <c r="C438" i="8"/>
  <c r="I434" i="8" s="1"/>
  <c r="U788" i="8"/>
  <c r="W788" i="8" s="1"/>
  <c r="Y788" i="8" s="1"/>
  <c r="F79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2" i="1"/>
  <c r="F58" i="1"/>
  <c r="J83" i="1"/>
  <c r="E53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C407" i="8"/>
  <c r="I403" i="8" s="1"/>
  <c r="C743" i="8"/>
  <c r="F59" i="1"/>
  <c r="F38" i="1"/>
  <c r="F78" i="1"/>
  <c r="F49" i="1"/>
  <c r="F43" i="1"/>
  <c r="C603" i="8"/>
  <c r="I599" i="8" s="1"/>
  <c r="K599" i="8" s="1"/>
  <c r="K601" i="8" s="1"/>
  <c r="U447" i="8"/>
  <c r="W447" i="8" s="1"/>
  <c r="Y447" i="8" s="1"/>
  <c r="W190" i="8"/>
  <c r="Y190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K708" i="8"/>
  <c r="O80" i="1"/>
  <c r="F82" i="1"/>
  <c r="Y299" i="8"/>
  <c r="C806" i="8"/>
  <c r="L93" i="1"/>
  <c r="C822" i="8"/>
  <c r="I818" i="8" s="1"/>
  <c r="O93" i="1"/>
  <c r="P93" i="1"/>
  <c r="O66" i="1"/>
  <c r="O48" i="1"/>
  <c r="W221" i="8"/>
  <c r="Y221" i="8" s="1"/>
  <c r="U222" i="8" s="1"/>
  <c r="G586" i="8"/>
  <c r="N39" i="1" s="1"/>
  <c r="F76" i="1"/>
  <c r="O39" i="1"/>
  <c r="O74" i="1"/>
  <c r="O65" i="1"/>
  <c r="O58" i="1"/>
  <c r="O33" i="1"/>
  <c r="O40" i="1"/>
  <c r="O60" i="1"/>
  <c r="K226" i="8"/>
  <c r="K542" i="8"/>
  <c r="O30" i="1"/>
  <c r="O38" i="1"/>
  <c r="K467" i="8"/>
  <c r="O24" i="1"/>
  <c r="O32" i="1"/>
  <c r="K106" i="8"/>
  <c r="O17" i="1"/>
  <c r="K482" i="8"/>
  <c r="O25" i="1"/>
  <c r="O62" i="1"/>
  <c r="O23" i="1"/>
  <c r="O76" i="1"/>
  <c r="O56" i="1"/>
  <c r="O63" i="1"/>
  <c r="F65" i="1"/>
  <c r="O31" i="1"/>
  <c r="O19" i="1"/>
  <c r="O41" i="1"/>
  <c r="O68" i="1"/>
  <c r="O82" i="1"/>
  <c r="K680" i="8"/>
  <c r="O43" i="1"/>
  <c r="K376" i="8"/>
  <c r="O50" i="1"/>
  <c r="O92" i="1"/>
  <c r="P39" i="1"/>
  <c r="O95" i="1"/>
  <c r="G524" i="8"/>
  <c r="L32" i="1" s="1"/>
  <c r="O72" i="1"/>
  <c r="O26" i="1"/>
  <c r="O57" i="1"/>
  <c r="O52" i="1"/>
  <c r="K802" i="8"/>
  <c r="K804" i="8" s="1"/>
  <c r="O81" i="1"/>
  <c r="K422" i="8"/>
  <c r="O37" i="1"/>
  <c r="O14" i="1"/>
  <c r="J48" i="1"/>
  <c r="J53" i="1" s="1"/>
  <c r="K361" i="8"/>
  <c r="K391" i="8"/>
  <c r="O59" i="1"/>
  <c r="O61" i="1"/>
  <c r="O79" i="1"/>
  <c r="G770" i="8"/>
  <c r="L67" i="1" s="1"/>
  <c r="W776" i="8"/>
  <c r="Y776" i="8" s="1"/>
  <c r="K838" i="8"/>
  <c r="G834" i="8"/>
  <c r="W840" i="8"/>
  <c r="W699" i="8"/>
  <c r="O77" i="1"/>
  <c r="G88" i="8"/>
  <c r="L72" i="1" s="1"/>
  <c r="G403" i="8"/>
  <c r="L51" i="1" s="1"/>
  <c r="W409" i="8"/>
  <c r="G328" i="8"/>
  <c r="L52" i="1" s="1"/>
  <c r="K211" i="8"/>
  <c r="Y723" i="8"/>
  <c r="G178" i="8"/>
  <c r="L40" i="1" s="1"/>
  <c r="G802" i="8"/>
  <c r="W808" i="8"/>
  <c r="G755" i="8"/>
  <c r="L80" i="1" s="1"/>
  <c r="G584" i="8"/>
  <c r="L39" i="1" s="1"/>
  <c r="N93" i="1"/>
  <c r="G494" i="8"/>
  <c r="L23" i="1" s="1"/>
  <c r="W745" i="8"/>
  <c r="G739" i="8"/>
  <c r="L64" i="1" s="1"/>
  <c r="G343" i="8"/>
  <c r="L48" i="1" s="1"/>
  <c r="G661" i="8"/>
  <c r="L42" i="1" s="1"/>
  <c r="G708" i="8"/>
  <c r="L74" i="1" s="1"/>
  <c r="K785" i="8" l="1"/>
  <c r="K787" i="8" s="1"/>
  <c r="I64" i="1"/>
  <c r="K739" i="8"/>
  <c r="K741" i="8" s="1"/>
  <c r="K64" i="1" s="1"/>
  <c r="K789" i="8"/>
  <c r="Q75" i="1" s="1"/>
  <c r="K75" i="1"/>
  <c r="K403" i="8"/>
  <c r="K405" i="8" s="1"/>
  <c r="I51" i="1"/>
  <c r="Q64" i="1"/>
  <c r="I67" i="1"/>
  <c r="K772" i="8"/>
  <c r="K66" i="1"/>
  <c r="K603" i="8"/>
  <c r="Q66" i="1" s="1"/>
  <c r="R319" i="8"/>
  <c r="R320" i="8" s="1"/>
  <c r="C317" i="8" s="1"/>
  <c r="I313" i="8" s="1"/>
  <c r="K313" i="8" s="1"/>
  <c r="K315" i="8" s="1"/>
  <c r="K723" i="8"/>
  <c r="E73" i="1" s="1"/>
  <c r="E83" i="1" s="1"/>
  <c r="R302" i="8"/>
  <c r="R303" i="8" s="1"/>
  <c r="U789" i="8"/>
  <c r="K212" i="8"/>
  <c r="K543" i="8"/>
  <c r="K362" i="8"/>
  <c r="K38" i="1"/>
  <c r="K137" i="8"/>
  <c r="W300" i="8"/>
  <c r="Y300" i="8" s="1"/>
  <c r="U301" i="8" s="1"/>
  <c r="W301" i="8" s="1"/>
  <c r="K61" i="1"/>
  <c r="W298" i="8"/>
  <c r="Y298" i="8" s="1"/>
  <c r="W101" i="8"/>
  <c r="Y101" i="8" s="1"/>
  <c r="K757" i="8"/>
  <c r="K759" i="8" s="1"/>
  <c r="I42" i="1"/>
  <c r="K103" i="8"/>
  <c r="K105" i="8" s="1"/>
  <c r="K107" i="8" s="1"/>
  <c r="K449" i="8"/>
  <c r="K451" i="8" s="1"/>
  <c r="K453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373" i="8"/>
  <c r="K375" i="8" s="1"/>
  <c r="K377" i="8" s="1"/>
  <c r="K223" i="8"/>
  <c r="K225" i="8" s="1"/>
  <c r="K227" i="8" s="1"/>
  <c r="K58" i="1"/>
  <c r="K615" i="8"/>
  <c r="K617" i="8" s="1"/>
  <c r="K619" i="8" s="1"/>
  <c r="K343" i="8"/>
  <c r="K345" i="8" s="1"/>
  <c r="K347" i="8" s="1"/>
  <c r="O85" i="1"/>
  <c r="K118" i="8"/>
  <c r="K120" i="8" s="1"/>
  <c r="K122" i="8" s="1"/>
  <c r="K679" i="8"/>
  <c r="K681" i="8" s="1"/>
  <c r="K44" i="1"/>
  <c r="W41" i="8"/>
  <c r="Y41" i="8" s="1"/>
  <c r="U42" i="8" s="1"/>
  <c r="I163" i="8"/>
  <c r="K163" i="8" s="1"/>
  <c r="K165" i="8" s="1"/>
  <c r="K167" i="8" s="1"/>
  <c r="K33" i="1"/>
  <c r="I78" i="1"/>
  <c r="K710" i="8"/>
  <c r="K712" i="8" s="1"/>
  <c r="K630" i="8"/>
  <c r="K632" i="8" s="1"/>
  <c r="U448" i="8"/>
  <c r="I18" i="1"/>
  <c r="W206" i="8"/>
  <c r="Y206" i="8" s="1"/>
  <c r="W116" i="8"/>
  <c r="Y116" i="8" s="1"/>
  <c r="W191" i="8"/>
  <c r="Y191" i="8" s="1"/>
  <c r="U192" i="8" s="1"/>
  <c r="W56" i="8"/>
  <c r="Y56" i="8" s="1"/>
  <c r="U57" i="8" s="1"/>
  <c r="W161" i="8"/>
  <c r="Y161" i="8" s="1"/>
  <c r="K18" i="1"/>
  <c r="I79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6" i="1" s="1"/>
  <c r="K180" i="8"/>
  <c r="K182" i="8" s="1"/>
  <c r="I30" i="1"/>
  <c r="I49" i="1"/>
  <c r="I14" i="1"/>
  <c r="I19" i="1"/>
  <c r="K569" i="8"/>
  <c r="K571" i="8" s="1"/>
  <c r="K573" i="8" s="1"/>
  <c r="W222" i="8"/>
  <c r="K494" i="8"/>
  <c r="K496" i="8" s="1"/>
  <c r="K498" i="8" s="1"/>
  <c r="I68" i="1"/>
  <c r="I63" i="1"/>
  <c r="I76" i="1"/>
  <c r="I38" i="1"/>
  <c r="I61" i="1"/>
  <c r="I59" i="1"/>
  <c r="I31" i="1"/>
  <c r="I44" i="1"/>
  <c r="I56" i="1"/>
  <c r="I58" i="1"/>
  <c r="I82" i="1"/>
  <c r="I26" i="1"/>
  <c r="I48" i="1"/>
  <c r="I66" i="1"/>
  <c r="I33" i="1"/>
  <c r="I24" i="1"/>
  <c r="K464" i="8"/>
  <c r="K466" i="8" s="1"/>
  <c r="K468" i="8" s="1"/>
  <c r="I74" i="1"/>
  <c r="K419" i="8"/>
  <c r="K421" i="8" s="1"/>
  <c r="W777" i="8"/>
  <c r="I43" i="1"/>
  <c r="K806" i="8"/>
  <c r="P32" i="1"/>
  <c r="G526" i="8"/>
  <c r="N32" i="1" s="1"/>
  <c r="K49" i="1"/>
  <c r="I92" i="1"/>
  <c r="Q31" i="1"/>
  <c r="K31" i="1"/>
  <c r="K56" i="1"/>
  <c r="K59" i="1"/>
  <c r="K30" i="1"/>
  <c r="G804" i="8"/>
  <c r="Y808" i="8"/>
  <c r="G806" i="8" s="1"/>
  <c r="G180" i="8"/>
  <c r="N40" i="1" s="1"/>
  <c r="P40" i="1"/>
  <c r="G836" i="8"/>
  <c r="Y840" i="8"/>
  <c r="G838" i="8" s="1"/>
  <c r="P48" i="1"/>
  <c r="G345" i="8"/>
  <c r="N48" i="1" s="1"/>
  <c r="P23" i="1"/>
  <c r="G496" i="8"/>
  <c r="N23" i="1" s="1"/>
  <c r="P52" i="1"/>
  <c r="G330" i="8"/>
  <c r="N52" i="1" s="1"/>
  <c r="G405" i="8"/>
  <c r="N51" i="1" s="1"/>
  <c r="Y409" i="8"/>
  <c r="G407" i="8" s="1"/>
  <c r="P51" i="1" s="1"/>
  <c r="G665" i="8"/>
  <c r="P42" i="1" s="1"/>
  <c r="G663" i="8"/>
  <c r="N42" i="1" s="1"/>
  <c r="P80" i="1"/>
  <c r="G757" i="8"/>
  <c r="N80" i="1" s="1"/>
  <c r="Q63" i="1"/>
  <c r="K63" i="1"/>
  <c r="U724" i="8"/>
  <c r="Y745" i="8"/>
  <c r="G743" i="8" s="1"/>
  <c r="P64" i="1" s="1"/>
  <c r="G741" i="8"/>
  <c r="N64" i="1" s="1"/>
  <c r="Y699" i="8"/>
  <c r="K407" i="8" l="1"/>
  <c r="Q51" i="1" s="1"/>
  <c r="K51" i="1"/>
  <c r="K67" i="1"/>
  <c r="K774" i="8"/>
  <c r="Q67" i="1" s="1"/>
  <c r="I65" i="1"/>
  <c r="R304" i="8"/>
  <c r="K317" i="8"/>
  <c r="Q65" i="1" s="1"/>
  <c r="K65" i="1"/>
  <c r="K725" i="8"/>
  <c r="K73" i="1" s="1"/>
  <c r="I73" i="1"/>
  <c r="W789" i="8"/>
  <c r="C242" i="8"/>
  <c r="I238" i="8" s="1"/>
  <c r="AB132" i="8"/>
  <c r="Y301" i="8"/>
  <c r="U302" i="8" s="1"/>
  <c r="K634" i="8"/>
  <c r="Q41" i="1" s="1"/>
  <c r="K78" i="1"/>
  <c r="K423" i="8"/>
  <c r="K152" i="8"/>
  <c r="Q82" i="1" s="1"/>
  <c r="W102" i="8"/>
  <c r="Y102" i="8" s="1"/>
  <c r="I80" i="1"/>
  <c r="K80" i="1"/>
  <c r="Q80" i="1"/>
  <c r="K661" i="8"/>
  <c r="K663" i="8" s="1"/>
  <c r="I17" i="1"/>
  <c r="K17" i="1"/>
  <c r="Q17" i="1"/>
  <c r="K26" i="1"/>
  <c r="K50" i="1"/>
  <c r="Q50" i="1"/>
  <c r="W283" i="8"/>
  <c r="Y283" i="8" s="1"/>
  <c r="I72" i="1"/>
  <c r="Q30" i="1"/>
  <c r="Q19" i="1"/>
  <c r="K19" i="1"/>
  <c r="K92" i="1"/>
  <c r="I32" i="1"/>
  <c r="Q37" i="1"/>
  <c r="K32" i="1"/>
  <c r="K34" i="1" s="1"/>
  <c r="I50" i="1"/>
  <c r="W42" i="8"/>
  <c r="Y42" i="8" s="1"/>
  <c r="U43" i="8" s="1"/>
  <c r="K74" i="1"/>
  <c r="Q59" i="1"/>
  <c r="Q60" i="1"/>
  <c r="K60" i="1"/>
  <c r="I60" i="1"/>
  <c r="Q44" i="1"/>
  <c r="I15" i="1"/>
  <c r="K68" i="1"/>
  <c r="Q68" i="1"/>
  <c r="K48" i="1"/>
  <c r="Q48" i="1"/>
  <c r="Q58" i="1"/>
  <c r="K76" i="1"/>
  <c r="K43" i="1"/>
  <c r="Q43" i="1"/>
  <c r="K24" i="1"/>
  <c r="Q49" i="1"/>
  <c r="K37" i="1"/>
  <c r="I37" i="1"/>
  <c r="Q61" i="1"/>
  <c r="K77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77" i="8"/>
  <c r="G774" i="8" s="1"/>
  <c r="P67" i="1" s="1"/>
  <c r="G772" i="8"/>
  <c r="N67" i="1" s="1"/>
  <c r="K434" i="8"/>
  <c r="K436" i="8" s="1"/>
  <c r="K438" i="8" s="1"/>
  <c r="Q92" i="1"/>
  <c r="I81" i="1"/>
  <c r="K52" i="1"/>
  <c r="K81" i="1"/>
  <c r="G599" i="8"/>
  <c r="L66" i="1" s="1"/>
  <c r="I93" i="1"/>
  <c r="K93" i="1"/>
  <c r="Q93" i="1"/>
  <c r="G601" i="8"/>
  <c r="N66" i="1" s="1"/>
  <c r="W241" i="8"/>
  <c r="Y241" i="8" s="1"/>
  <c r="U694" i="8"/>
  <c r="W694" i="8" s="1"/>
  <c r="Y694" i="8" s="1"/>
  <c r="K82" i="1"/>
  <c r="K95" i="1"/>
  <c r="Q95" i="1"/>
  <c r="I95" i="1"/>
  <c r="Q76" i="1"/>
  <c r="Q38" i="1"/>
  <c r="Q56" i="1"/>
  <c r="K23" i="1"/>
  <c r="I40" i="1"/>
  <c r="K40" i="1"/>
  <c r="Q40" i="1"/>
  <c r="W724" i="8"/>
  <c r="Y222" i="8"/>
  <c r="W700" i="8"/>
  <c r="Y700" i="8" s="1"/>
  <c r="Q33" i="1"/>
  <c r="K41" i="1"/>
  <c r="C302" i="8" l="1"/>
  <c r="I62" i="1"/>
  <c r="K727" i="8"/>
  <c r="W302" i="8"/>
  <c r="Y302" i="8" s="1"/>
  <c r="U303" i="8" s="1"/>
  <c r="U242" i="8"/>
  <c r="W242" i="8" s="1"/>
  <c r="Y242" i="8" s="1"/>
  <c r="Y789" i="8"/>
  <c r="K42" i="1"/>
  <c r="K665" i="8"/>
  <c r="Q42" i="1" s="1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Q52" i="1"/>
  <c r="K88" i="8"/>
  <c r="K90" i="8" s="1"/>
  <c r="Q81" i="1"/>
  <c r="Q23" i="1"/>
  <c r="D48" i="1"/>
  <c r="W43" i="8"/>
  <c r="Y43" i="8" s="1"/>
  <c r="U44" i="8" s="1"/>
  <c r="I39" i="1"/>
  <c r="K58" i="8"/>
  <c r="K60" i="8" s="1"/>
  <c r="K62" i="8" s="1"/>
  <c r="Q74" i="1"/>
  <c r="Q24" i="1"/>
  <c r="P63" i="1"/>
  <c r="Q78" i="1"/>
  <c r="K584" i="8"/>
  <c r="K586" i="8" s="1"/>
  <c r="K588" i="8" s="1"/>
  <c r="Q77" i="1"/>
  <c r="Y448" i="8"/>
  <c r="U449" i="8" s="1"/>
  <c r="Y58" i="8"/>
  <c r="U59" i="8" s="1"/>
  <c r="G73" i="8"/>
  <c r="L14" i="1" s="1"/>
  <c r="G90" i="8"/>
  <c r="N72" i="1" s="1"/>
  <c r="W118" i="8"/>
  <c r="Y118" i="8" s="1"/>
  <c r="W193" i="8"/>
  <c r="Y193" i="8" s="1"/>
  <c r="U194" i="8" s="1"/>
  <c r="W208" i="8"/>
  <c r="Y208" i="8" s="1"/>
  <c r="W163" i="8"/>
  <c r="Y163" i="8" s="1"/>
  <c r="P74" i="1"/>
  <c r="G710" i="8"/>
  <c r="N74" i="1" s="1"/>
  <c r="K79" i="1"/>
  <c r="Q79" i="1"/>
  <c r="G464" i="8"/>
  <c r="L24" i="1" s="1"/>
  <c r="D95" i="1"/>
  <c r="U695" i="8"/>
  <c r="W695" i="8" s="1"/>
  <c r="Y695" i="8" s="1"/>
  <c r="Y724" i="8"/>
  <c r="U725" i="8" s="1"/>
  <c r="U223" i="8"/>
  <c r="Q73" i="1" l="1"/>
  <c r="K298" i="8"/>
  <c r="K300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72" i="1" s="1"/>
  <c r="Q83" i="1" s="1"/>
  <c r="Q15" i="1"/>
  <c r="S17" i="1" s="1"/>
  <c r="W104" i="8"/>
  <c r="Y104" i="8" s="1"/>
  <c r="I25" i="1"/>
  <c r="E110" i="1"/>
  <c r="Q25" i="1"/>
  <c r="Q27" i="1" s="1"/>
  <c r="K25" i="1"/>
  <c r="K27" i="1" s="1"/>
  <c r="W285" i="8"/>
  <c r="Y285" i="8" s="1"/>
  <c r="K72" i="1"/>
  <c r="K83" i="1" s="1"/>
  <c r="K388" i="8"/>
  <c r="K390" i="8" s="1"/>
  <c r="W44" i="8"/>
  <c r="Y44" i="8" s="1"/>
  <c r="U45" i="8" s="1"/>
  <c r="Q39" i="1"/>
  <c r="K15" i="1"/>
  <c r="G255" i="8"/>
  <c r="N63" i="1" s="1"/>
  <c r="G253" i="8"/>
  <c r="L63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S28" i="1" l="1"/>
  <c r="U85" i="1"/>
  <c r="I57" i="1"/>
  <c r="K57" i="1"/>
  <c r="Q57" i="1"/>
  <c r="Q45" i="1"/>
  <c r="T49" i="1" s="1"/>
  <c r="E104" i="1"/>
  <c r="U304" i="8"/>
  <c r="K62" i="1"/>
  <c r="K242" i="8"/>
  <c r="Q62" i="1" s="1"/>
  <c r="W790" i="8"/>
  <c r="K47" i="1"/>
  <c r="K53" i="1" s="1"/>
  <c r="K392" i="8"/>
  <c r="Q47" i="1" s="1"/>
  <c r="E109" i="1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Q69" i="1" l="1"/>
  <c r="S69" i="1"/>
  <c r="Q53" i="1"/>
  <c r="S52" i="1"/>
  <c r="E106" i="1"/>
  <c r="S24" i="1"/>
  <c r="W304" i="8"/>
  <c r="S68" i="1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78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Y304" i="8" l="1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E107" i="1"/>
  <c r="P131" i="1"/>
  <c r="Y450" i="8"/>
  <c r="U451" i="8" s="1"/>
  <c r="G388" i="8"/>
  <c r="L47" i="1" s="1"/>
  <c r="G681" i="8"/>
  <c r="P43" i="1" s="1"/>
  <c r="G679" i="8"/>
  <c r="N43" i="1" s="1"/>
  <c r="G358" i="8"/>
  <c r="L49" i="1" s="1"/>
  <c r="P78" i="1"/>
  <c r="G421" i="8"/>
  <c r="N78" i="1" s="1"/>
  <c r="G539" i="8"/>
  <c r="L30" i="1" s="1"/>
  <c r="G693" i="8"/>
  <c r="L56" i="1" s="1"/>
  <c r="W224" i="8"/>
  <c r="U305" i="8" l="1"/>
  <c r="W289" i="8"/>
  <c r="Y289" i="8" s="1"/>
  <c r="W791" i="8"/>
  <c r="G785" i="8"/>
  <c r="L75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59" i="1" s="1"/>
  <c r="G434" i="8"/>
  <c r="L79" i="1" s="1"/>
  <c r="P49" i="1"/>
  <c r="G360" i="8"/>
  <c r="N49" i="1" s="1"/>
  <c r="G268" i="8"/>
  <c r="L61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57" i="1" s="1"/>
  <c r="W49" i="8"/>
  <c r="U199" i="8"/>
  <c r="W199" i="8" s="1"/>
  <c r="Y199" i="8" s="1"/>
  <c r="U200" i="8" s="1"/>
  <c r="Y791" i="8"/>
  <c r="G789" i="8" s="1"/>
  <c r="P75" i="1" s="1"/>
  <c r="G787" i="8"/>
  <c r="N75" i="1" s="1"/>
  <c r="W109" i="8"/>
  <c r="Y109" i="8" s="1"/>
  <c r="Y451" i="8"/>
  <c r="P72" i="1"/>
  <c r="W169" i="8"/>
  <c r="Y169" i="8" s="1"/>
  <c r="G818" i="8"/>
  <c r="L95" i="1" s="1"/>
  <c r="G630" i="8"/>
  <c r="L41" i="1" s="1"/>
  <c r="G313" i="8"/>
  <c r="L65" i="1" s="1"/>
  <c r="G615" i="8"/>
  <c r="L68" i="1" s="1"/>
  <c r="P61" i="1"/>
  <c r="G270" i="8"/>
  <c r="N61" i="1" s="1"/>
  <c r="P79" i="1"/>
  <c r="G436" i="8"/>
  <c r="N79" i="1" s="1"/>
  <c r="W245" i="8"/>
  <c r="G238" i="8"/>
  <c r="L62" i="1" s="1"/>
  <c r="G133" i="8"/>
  <c r="L38" i="1" s="1"/>
  <c r="Y726" i="8"/>
  <c r="U727" i="8" s="1"/>
  <c r="Y305" i="8" l="1"/>
  <c r="G302" i="8" s="1"/>
  <c r="P57" i="1" s="1"/>
  <c r="G300" i="8"/>
  <c r="N57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1" i="1" s="1"/>
  <c r="G163" i="8"/>
  <c r="L37" i="1" s="1"/>
  <c r="U452" i="8"/>
  <c r="P68" i="1"/>
  <c r="G617" i="8"/>
  <c r="N68" i="1" s="1"/>
  <c r="P41" i="1"/>
  <c r="G632" i="8"/>
  <c r="N41" i="1" s="1"/>
  <c r="G649" i="8"/>
  <c r="P59" i="1" s="1"/>
  <c r="G647" i="8"/>
  <c r="N59" i="1" s="1"/>
  <c r="P65" i="1"/>
  <c r="G315" i="8"/>
  <c r="N65" i="1" s="1"/>
  <c r="G165" i="8"/>
  <c r="N37" i="1" s="1"/>
  <c r="G822" i="8"/>
  <c r="P95" i="1" s="1"/>
  <c r="G820" i="8"/>
  <c r="N95" i="1" s="1"/>
  <c r="Y245" i="8"/>
  <c r="G240" i="8"/>
  <c r="N62" i="1" s="1"/>
  <c r="P38" i="1"/>
  <c r="G135" i="8"/>
  <c r="N38" i="1" s="1"/>
  <c r="W225" i="8"/>
  <c r="G242" i="8" l="1"/>
  <c r="P62" i="1" s="1"/>
  <c r="G195" i="8"/>
  <c r="N81" i="1" s="1"/>
  <c r="G197" i="8"/>
  <c r="P81" i="1" s="1"/>
  <c r="G167" i="8"/>
  <c r="P37" i="1" s="1"/>
  <c r="W50" i="8"/>
  <c r="U379" i="8"/>
  <c r="W110" i="8"/>
  <c r="G103" i="8"/>
  <c r="L17" i="1" s="1"/>
  <c r="G283" i="8"/>
  <c r="L58" i="1" s="1"/>
  <c r="Y214" i="8"/>
  <c r="G208" i="8" s="1"/>
  <c r="L44" i="1" s="1"/>
  <c r="W65" i="8"/>
  <c r="L92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92" i="1"/>
  <c r="N92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0" i="1" s="1"/>
  <c r="G375" i="8"/>
  <c r="N50" i="1" s="1"/>
  <c r="U453" i="8"/>
  <c r="W453" i="8" s="1"/>
  <c r="Y453" i="8" s="1"/>
  <c r="U454" i="8" s="1"/>
  <c r="Y215" i="8"/>
  <c r="G210" i="8"/>
  <c r="N44" i="1" s="1"/>
  <c r="Y290" i="8"/>
  <c r="G285" i="8"/>
  <c r="N58" i="1" s="1"/>
  <c r="Y124" i="8"/>
  <c r="Y226" i="8"/>
  <c r="G287" i="8" l="1"/>
  <c r="P58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6" i="1" s="1"/>
  <c r="Y728" i="8"/>
  <c r="U729" i="8" s="1"/>
  <c r="W729" i="8" s="1"/>
  <c r="Y125" i="8" l="1"/>
  <c r="G120" i="8"/>
  <c r="N76" i="1" s="1"/>
  <c r="G122" i="8" l="1"/>
  <c r="P76" i="1" s="1"/>
  <c r="Y729" i="8"/>
  <c r="U730" i="8" l="1"/>
  <c r="W730" i="8" s="1"/>
  <c r="G723" i="8"/>
  <c r="L73" i="1" s="1"/>
  <c r="G725" i="8" l="1"/>
  <c r="N73" i="1" s="1"/>
  <c r="Y730" i="8"/>
  <c r="G727" i="8" s="1"/>
  <c r="P73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0" i="1" s="1"/>
  <c r="W568" i="8"/>
  <c r="Y568" i="8" s="1"/>
  <c r="Y230" i="8" l="1"/>
  <c r="G225" i="8"/>
  <c r="N60" i="1" s="1"/>
  <c r="W569" i="8"/>
  <c r="Y569" i="8" s="1"/>
  <c r="W570" i="8" s="1"/>
  <c r="Y570" i="8" s="1"/>
  <c r="W456" i="8"/>
  <c r="G449" i="8"/>
  <c r="L26" i="1" s="1"/>
  <c r="G227" i="8" l="1"/>
  <c r="P60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6" i="1"/>
  <c r="U576" i="8" l="1"/>
  <c r="W576" i="8" l="1"/>
  <c r="G569" i="8"/>
  <c r="L77" i="1" s="1"/>
  <c r="Y576" i="8" l="1"/>
  <c r="G571" i="8"/>
  <c r="N77" i="1" s="1"/>
  <c r="G573" i="8" l="1"/>
  <c r="P77" i="1" s="1"/>
  <c r="P18" i="1"/>
  <c r="N18" i="1"/>
  <c r="E16" i="1"/>
  <c r="E20" i="1" s="1"/>
  <c r="E85" i="1" s="1"/>
  <c r="J16" i="1"/>
  <c r="J20" i="1" s="1"/>
  <c r="J85" i="1" s="1"/>
  <c r="K16" i="1" l="1"/>
  <c r="K20" i="1" s="1"/>
  <c r="R1" i="8" l="1"/>
  <c r="Q16" i="1" l="1"/>
  <c r="Q20" i="1" s="1"/>
  <c r="Q85" i="1" l="1"/>
  <c r="E103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2" i="1" s="1"/>
  <c r="W155" i="8" l="1"/>
  <c r="Y155" i="8" l="1"/>
  <c r="G150" i="8"/>
  <c r="N82" i="1" s="1"/>
  <c r="Q13" i="12"/>
  <c r="P13" i="12"/>
  <c r="P16" i="12" s="1"/>
  <c r="G152" i="8" l="1"/>
  <c r="P82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3" i="1"/>
  <c r="E105" i="1"/>
  <c r="W514" i="8" l="1"/>
  <c r="Y514" i="8" s="1"/>
  <c r="E108" i="1"/>
  <c r="I100" i="1"/>
  <c r="E112" i="1" l="1"/>
  <c r="G109" i="1" s="1"/>
  <c r="W515" i="8" l="1"/>
  <c r="Y515" i="8" l="1"/>
  <c r="D93" i="1"/>
  <c r="D92" i="1" l="1"/>
  <c r="D68" i="1"/>
  <c r="G509" i="8" l="1"/>
  <c r="L31" i="1" s="1"/>
  <c r="L85" i="1" s="1"/>
  <c r="W516" i="8"/>
  <c r="Y516" i="8" l="1"/>
  <c r="G513" i="8" s="1"/>
  <c r="P31" i="1" s="1"/>
  <c r="P85" i="1" s="1"/>
  <c r="G511" i="8"/>
  <c r="N31" i="1" s="1"/>
  <c r="N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<sst xmlns="http://schemas.openxmlformats.org/spreadsheetml/2006/main" count="3391" uniqueCount="234">
  <si>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</si>
  <si>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</si>
  <si>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</si>
  <si>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</si>
  <si>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</si>
  <si>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</si>
  <si>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</si>
  <si>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</si>
  <si>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</si>
  <si>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</si>
  <si>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</si>
  <si>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</si>
  <si>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</si>
  <si>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</si>
  <si>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</si>
  <si>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</si>
  <si>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</si>
  <si>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</si>
  <si>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</si>
  <si>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</si>
  <si>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</si>
  <si>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</si>
  <si>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</si>
  <si>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</si>
  <si>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</si>
  <si>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</si>
  <si>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</si>
  <si>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</si>
  <si>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</si>
  <si>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</si>
  <si>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</si>
  <si>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</si>
  <si>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</si>
  <si>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</si>
  <si>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</si>
  <si>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</si>
  <si>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</si>
  <si>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</si>
  <si>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</si>
  <si>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</si>
  <si>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</si>
  <si>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</si>
  <si>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</si>
  <si>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</si>
  <si>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</si>
  <si>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</si>
  <si>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</si>
  <si>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</si>
  <si>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</si>
  <si>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</si>
  <si>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</si>
  <si>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</si>
  <si>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</si>
  <si>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</si>
  <si>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</si>
  <si>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</si>
  <si>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</si>
  <si>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</si>
  <si>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</si>
  <si>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</si>
  <si>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</si>
  <si>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</si>
  <si>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</si>
  <si>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</si>
  <si>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</si>
  <si>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</si>
  <si>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</si>
  <si>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</si>
  <si>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</si>
  <si>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</si>
  <si>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</si>
  <si>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</si>
  <si>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</si>
  <si>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</si>
  <si>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</si>
  <si>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</si>
  <si>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</si>
  <si>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</si>
  <si>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</si>
  <si>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</si>
  <si>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</si>
  <si>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</si>
  <si>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</si>
  <si>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</si>
  <si>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</si>
  <si>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</si>
  <si>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</si>
  <si>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</si>
  <si>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</si>
  <si>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</si>
  <si>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</si>
  <si>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</si>
  <si>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</si>
  <si>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</si>
  <si>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</si>
  <si>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</si>
  <si>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</si>
  <si>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</si>
  <si>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</si>
  <si>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</si>
  <si>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</si>
  <si>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</si>
  <si>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</si>
  <si>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</si>
  <si>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</si>
  <si>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</si>
  <si>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</si>
  <si>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</si>
  <si>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</si>
  <si>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</si>
  <si>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</si>
  <si>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</si>
  <si>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</si>
  <si>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</si>
  <si>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</si>
  <si>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</si>
  <si>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</si>
  <si>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</si>
  <si>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</si>
  <si>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</si>
  <si>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</si>
  <si>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</si>
  <si>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</si>
  <si>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</si>
  <si>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</si>
  <si>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</si>
  <si>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</si>
  <si>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</si>
  <si>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</si>
  <si>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</si>
  <si>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</si>
  <si>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</si>
  <si>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</si>
  <si>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</si>
  <si>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</si>
  <si>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</si>
  <si>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</si>
  <si>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</si>
  <si>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</si>
  <si>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</si>
  <si>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</si>
  <si>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</si>
  <si>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</si>
  <si>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</si>
  <si>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</si>
  <si>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</si>
  <si>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</si>
  <si>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</si>
  <si>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</si>
  <si>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</si>
  <si>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</si>
  <si>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</si>
  <si>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</si>
  <si>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</si>
  <si>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</si>
  <si>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</si>
  <si>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</si>
  <si>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</si>
  <si>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</si>
  <si>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</si>
  <si>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</si>
  <si>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</si>
  <si>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</si>
  <si>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</si>
  <si>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</si>
  <si>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</si>
  <si>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</si>
  <si>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</si>
  <si>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</si>
  <si>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</si>
  <si>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</si>
  <si>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</si>
  <si>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</si>
  <si>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</si>
  <si>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</si>
  <si>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</si>
  <si>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</si>
  <si>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</si>
  <si>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</si>
  <si>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</si>
  <si>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</si>
  <si>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</si>
  <si>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</si>
  <si>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</si>
  <si>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</si>
  <si>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</si>
  <si>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</si>
  <si>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</si>
  <si>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</si>
  <si>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</si>
  <si>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</si>
  <si>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</si>
  <si>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</si>
  <si>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</si>
  <si>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</si>
  <si>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</si>
  <si>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</si>
  <si>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</si>
  <si>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</si>
  <si>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</si>
  <si>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</si>
  <si>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</si>
  <si>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</si>
  <si>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</si>
  <si>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</si>
  <si>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</si>
  <si>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</si>
  <si>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</si>
  <si>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</si>
  <si>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</si>
  <si>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</si>
  <si>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</si>
  <si>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</si>
  <si>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</si>
  <si>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</si>
  <si>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</si>
  <si>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</si>
  <si>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</si>
  <si>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</si>
  <si>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</si>
  <si>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</si>
  <si>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Sufyan Plumber</t>
  </si>
  <si>
    <t>NASTP</t>
  </si>
  <si>
    <t>Mohib</t>
  </si>
  <si>
    <t>Ibtihaj</t>
  </si>
  <si>
    <t>Affan</t>
  </si>
  <si>
    <t>Talha</t>
  </si>
  <si>
    <t>Zeeshan</t>
  </si>
  <si>
    <t>M. Osama</t>
  </si>
  <si>
    <t>M. Usman</t>
  </si>
  <si>
    <t xml:space="preserve"> EY, ENGRO, DAWOOD, TRIFIT, Bank Al Habib</t>
  </si>
  <si>
    <t>15000 deduct from sami salary</t>
  </si>
  <si>
    <t>February</t>
  </si>
  <si>
    <t>Umair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</si>
</sst>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51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3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0" fontId="25" fillId="0" borderId="0" xfId="0" applyFont="1" applyAlignment="1">
      <alignment horizontal="right"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165" fontId="14" fillId="10" borderId="0" xfId="0" applyNumberFormat="1" applyFont="1" applyFill="1" applyAlignment="1">
      <alignment vertical="center"/>
    </xf>
    <xf numFmtId="0" fontId="21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0" fontId="22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37" fillId="0" borderId="1" xfId="0" applyFont="1" applyFill="1" applyBorder="1" applyAlignment="1">
      <alignment vertical="center"/>
    </xf>
    <xf numFmtId="0" fontId="55" fillId="10" borderId="5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8"/>
  <sheetViews>
    <sheetView tabSelected="1" zoomScale="130" zoomScaleNormal="130" zoomScaleSheetLayoutView="130" workbookViewId="0">
      <pane ySplit="3" topLeftCell="A88" activePane="bottomLeft" state="frozen"/>
      <selection pane="bottomLeft" activeCell="Q105" sqref="Q105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72" t="s">
        <v>77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0" t="str">
        <f>'Salary Record'!J1</f>
        <v>February</v>
      </c>
      <c r="O1" s="370"/>
      <c r="P1" s="370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74"/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1"/>
      <c r="O2" s="371"/>
      <c r="P2" s="371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57" t="s">
        <v>85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9"/>
      <c r="R6" s="78"/>
    </row>
    <row r="7" spans="1:20" s="118" customFormat="1" ht="15.75" x14ac:dyDescent="0.2">
      <c r="A7" s="207">
        <v>1</v>
      </c>
      <c r="B7" s="311" t="s">
        <v>16</v>
      </c>
      <c r="C7" s="381" t="s">
        <v>34</v>
      </c>
      <c r="D7" s="384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1" t="s">
        <v>153</v>
      </c>
      <c r="C8" s="382"/>
      <c r="D8" s="385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1" t="s">
        <v>28</v>
      </c>
      <c r="C9" s="382"/>
      <c r="D9" s="385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1" t="s">
        <v>8</v>
      </c>
      <c r="C10" s="383"/>
      <c r="D10" s="386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60" t="s">
        <v>2</v>
      </c>
      <c r="B11" s="361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65" t="s">
        <v>86</v>
      </c>
      <c r="B13" s="366"/>
      <c r="C13" s="366"/>
      <c r="D13" s="366"/>
      <c r="E13" s="366"/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7"/>
      <c r="R13" s="157"/>
      <c r="T13" s="159"/>
    </row>
    <row r="14" spans="1:20" s="118" customFormat="1" ht="15.75" x14ac:dyDescent="0.2">
      <c r="A14" s="208">
        <v>1</v>
      </c>
      <c r="B14" s="311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29</v>
      </c>
      <c r="G14" s="179">
        <f>'Salary Record'!C76</f>
        <v>0</v>
      </c>
      <c r="H14" s="66">
        <f>'Salary Record'!I74</f>
        <v>0</v>
      </c>
      <c r="I14" s="66">
        <f>'Salary Record'!I73</f>
        <v>29</v>
      </c>
      <c r="J14" s="183">
        <f>'Salary Record'!K74</f>
        <v>0</v>
      </c>
      <c r="K14" s="183">
        <f>'Salary Record'!K75</f>
        <v>80000</v>
      </c>
      <c r="L14" s="184">
        <f>'Salary Record'!G73</f>
        <v>40000</v>
      </c>
      <c r="M14" s="185">
        <f>'Salary Record'!G74</f>
        <v>0</v>
      </c>
      <c r="N14" s="186">
        <f>'Salary Record'!G75</f>
        <v>40000</v>
      </c>
      <c r="O14" s="185">
        <f>'Salary Record'!G76</f>
        <v>3000</v>
      </c>
      <c r="P14" s="186">
        <f>'Salary Record'!G77</f>
        <v>37000</v>
      </c>
      <c r="Q14" s="187">
        <f>'Salary Record'!K77</f>
        <v>77000</v>
      </c>
      <c r="R14" s="117"/>
      <c r="S14" s="117"/>
      <c r="T14" s="125"/>
    </row>
    <row r="15" spans="1:20" s="118" customFormat="1" ht="15.75" x14ac:dyDescent="0.2">
      <c r="A15" s="208">
        <v>2</v>
      </c>
      <c r="B15" s="311" t="s">
        <v>207</v>
      </c>
      <c r="C15" s="121"/>
      <c r="D15" s="122"/>
      <c r="E15" s="66">
        <f>'Salary Record'!K54</f>
        <v>47000</v>
      </c>
      <c r="F15" s="66">
        <f>'Salary Record'!C60</f>
        <v>29</v>
      </c>
      <c r="G15" s="179">
        <f>'Salary Record'!C61</f>
        <v>0</v>
      </c>
      <c r="H15" s="66">
        <f>'Salary Record'!I59</f>
        <v>0</v>
      </c>
      <c r="I15" s="66">
        <f>'Salary Record'!I58</f>
        <v>29</v>
      </c>
      <c r="J15" s="175">
        <f>'Salary Record'!K59</f>
        <v>0</v>
      </c>
      <c r="K15" s="66">
        <f>'Salary Record'!K60</f>
        <v>47000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47000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1" t="s">
        <v>70</v>
      </c>
      <c r="C16" s="123" t="s">
        <v>32</v>
      </c>
      <c r="D16" s="124">
        <f>SUM(Q16:Q45)</f>
        <v>1658456.8965517243</v>
      </c>
      <c r="E16" s="66">
        <f>'Salary Record'!K9</f>
        <v>75000</v>
      </c>
      <c r="F16" s="66">
        <f>'Salary Record'!C15</f>
        <v>0</v>
      </c>
      <c r="G16" s="66">
        <f>'Salary Record'!C16</f>
        <v>0</v>
      </c>
      <c r="H16" s="175">
        <f>'Salary Record'!I14</f>
        <v>0</v>
      </c>
      <c r="I16" s="66">
        <f>'Salary Record'!I13</f>
        <v>29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2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28</v>
      </c>
      <c r="G17" s="181">
        <f>'Salary Record'!C106</f>
        <v>1</v>
      </c>
      <c r="H17" s="176">
        <f>'Salary Record'!I104</f>
        <v>0</v>
      </c>
      <c r="I17" s="176">
        <f>'Salary Record'!I103</f>
        <v>29</v>
      </c>
      <c r="J17" s="175">
        <f>'Salary Record'!K104</f>
        <v>0</v>
      </c>
      <c r="K17" s="175">
        <f>'Salary Record'!K105</f>
        <v>41000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41000</v>
      </c>
      <c r="R17" s="117"/>
      <c r="S17" s="117">
        <f>Q14+Q15+Q17+Q38</f>
        <v>201056.03448275861</v>
      </c>
      <c r="T17" s="119"/>
      <c r="U17" s="117"/>
    </row>
    <row r="18" spans="1:22" s="118" customFormat="1" ht="15.75" x14ac:dyDescent="0.2">
      <c r="A18" s="208">
        <v>5</v>
      </c>
      <c r="B18" s="311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1000</v>
      </c>
      <c r="N18" s="178">
        <f>'Salary Record'!G30</f>
        <v>1000</v>
      </c>
      <c r="O18" s="177">
        <f>'Salary Record'!G31</f>
        <v>1000</v>
      </c>
      <c r="P18" s="178">
        <f>'Salary Record'!G32</f>
        <v>0</v>
      </c>
      <c r="Q18" s="182">
        <v>5000</v>
      </c>
      <c r="R18" s="117"/>
      <c r="T18" s="119"/>
    </row>
    <row r="19" spans="1:22" s="118" customFormat="1" ht="15.75" x14ac:dyDescent="0.2">
      <c r="A19" s="207">
        <v>6</v>
      </c>
      <c r="B19" s="311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29</v>
      </c>
      <c r="J19" s="188">
        <f>'Salary Record'!K44</f>
        <v>0</v>
      </c>
      <c r="K19" s="188">
        <f>'Salary Record'!K45</f>
        <v>23000</v>
      </c>
      <c r="L19" s="189">
        <f>'Salary Record'!G43</f>
        <v>8000</v>
      </c>
      <c r="M19" s="189">
        <f>'Salary Record'!G44</f>
        <v>0</v>
      </c>
      <c r="N19" s="190">
        <f>'Salary Record'!G45</f>
        <v>8000</v>
      </c>
      <c r="O19" s="189">
        <f>'Salary Record'!G46</f>
        <v>1000</v>
      </c>
      <c r="P19" s="190">
        <f>'Salary Record'!G47</f>
        <v>7000</v>
      </c>
      <c r="Q19" s="191">
        <f>'Salary Record'!K47</f>
        <v>22000</v>
      </c>
      <c r="R19" s="117"/>
      <c r="S19" s="117"/>
      <c r="T19" s="119"/>
    </row>
    <row r="20" spans="1:22" s="203" customFormat="1" ht="21" x14ac:dyDescent="0.3">
      <c r="A20" s="360" t="s">
        <v>2</v>
      </c>
      <c r="B20" s="361"/>
      <c r="C20" s="227"/>
      <c r="D20" s="227"/>
      <c r="E20" s="229">
        <f>SUM(E14:E19)</f>
        <v>272000</v>
      </c>
      <c r="F20" s="227"/>
      <c r="G20" s="227"/>
      <c r="H20" s="227"/>
      <c r="I20" s="227"/>
      <c r="J20" s="228">
        <f>SUM(J15:J19)</f>
        <v>0</v>
      </c>
      <c r="K20" s="228">
        <f>SUM(K14:K19)</f>
        <v>272000</v>
      </c>
      <c r="L20" s="228"/>
      <c r="M20" s="227"/>
      <c r="N20" s="227"/>
      <c r="O20" s="227"/>
      <c r="P20" s="227"/>
      <c r="Q20" s="229">
        <f>SUM(Q14:Q19)</f>
        <v>267000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57" t="s">
        <v>90</v>
      </c>
      <c r="B22" s="358"/>
      <c r="C22" s="358"/>
      <c r="D22" s="358"/>
      <c r="E22" s="358"/>
      <c r="F22" s="358"/>
      <c r="G22" s="358"/>
      <c r="H22" s="358"/>
      <c r="I22" s="358"/>
      <c r="J22" s="358"/>
      <c r="K22" s="358"/>
      <c r="L22" s="358"/>
      <c r="M22" s="358"/>
      <c r="N22" s="358"/>
      <c r="O22" s="358"/>
      <c r="P22" s="358"/>
      <c r="Q22" s="359"/>
      <c r="R22" s="154"/>
      <c r="S22" s="160"/>
      <c r="T22" s="156"/>
    </row>
    <row r="23" spans="1:22" s="317" customFormat="1" ht="20.25" customHeight="1" x14ac:dyDescent="0.2">
      <c r="A23" s="208">
        <v>1</v>
      </c>
      <c r="B23" s="331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29</v>
      </c>
      <c r="G23" s="195">
        <f>'Salary Record'!C497</f>
        <v>0</v>
      </c>
      <c r="H23" s="194">
        <f>'Salary Record'!I495</f>
        <v>34</v>
      </c>
      <c r="I23" s="194">
        <f>'Salary Record'!I494</f>
        <v>29</v>
      </c>
      <c r="J23" s="168">
        <f>'Salary Record'!K495</f>
        <v>4616.3793103448279</v>
      </c>
      <c r="K23" s="194">
        <f>'Salary Record'!K496</f>
        <v>36116.379310344826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36116.379310344826</v>
      </c>
      <c r="R23" s="316" t="s">
        <v>125</v>
      </c>
      <c r="T23" s="318"/>
    </row>
    <row r="24" spans="1:22" s="328" customFormat="1" ht="20.25" customHeight="1" x14ac:dyDescent="0.2">
      <c r="A24" s="319">
        <v>2</v>
      </c>
      <c r="B24" s="172" t="str">
        <f>'Salary Record'!C461</f>
        <v>Hassan Khan</v>
      </c>
      <c r="C24" s="58"/>
      <c r="D24" s="53"/>
      <c r="E24" s="320">
        <f>'Salary Record'!K460</f>
        <v>26500</v>
      </c>
      <c r="F24" s="320">
        <f>'Salary Record'!C466</f>
        <v>29</v>
      </c>
      <c r="G24" s="321">
        <f>'Salary Record'!C467</f>
        <v>0</v>
      </c>
      <c r="H24" s="320">
        <f>'Salary Record'!I465</f>
        <v>64</v>
      </c>
      <c r="I24" s="320">
        <f>'Salary Record'!I464</f>
        <v>29</v>
      </c>
      <c r="J24" s="321">
        <f>'Salary Record'!K465</f>
        <v>7310.3448275862065</v>
      </c>
      <c r="K24" s="322">
        <f>'Salary Record'!K466</f>
        <v>33810.344827586203</v>
      </c>
      <c r="L24" s="240">
        <f>'Salary Record'!G464</f>
        <v>0</v>
      </c>
      <c r="M24" s="323">
        <f>'Salary Record'!G465</f>
        <v>0</v>
      </c>
      <c r="N24" s="324">
        <f>'Salary Record'!G466</f>
        <v>0</v>
      </c>
      <c r="O24" s="323">
        <f>'Salary Record'!G467</f>
        <v>0</v>
      </c>
      <c r="P24" s="324">
        <f>'Salary Record'!G468</f>
        <v>0</v>
      </c>
      <c r="Q24" s="180">
        <f>'Salary Record'!K468</f>
        <v>33810.344827586203</v>
      </c>
      <c r="R24" s="325"/>
      <c r="S24" s="326">
        <f>65000+Q27+30000</f>
        <v>235338.36206896551</v>
      </c>
      <c r="T24" s="327"/>
    </row>
    <row r="25" spans="1:22" s="329" customFormat="1" ht="21" customHeight="1" x14ac:dyDescent="0.2">
      <c r="A25" s="208">
        <v>3</v>
      </c>
      <c r="B25" s="172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29</v>
      </c>
      <c r="G25" s="179">
        <f>'Salary Record'!C482</f>
        <v>0</v>
      </c>
      <c r="H25" s="66">
        <f>'Salary Record'!I480</f>
        <v>11</v>
      </c>
      <c r="I25" s="66">
        <f>'Salary Record'!I479</f>
        <v>29</v>
      </c>
      <c r="J25" s="179">
        <f>'Salary Record'!K480</f>
        <v>1517.2413793103449</v>
      </c>
      <c r="K25" s="175">
        <f>'Salary Record'!K481</f>
        <v>33517.241379310348</v>
      </c>
      <c r="L25" s="176">
        <f>'Salary Record'!G479</f>
        <v>0</v>
      </c>
      <c r="M25" s="177">
        <f>'Salary Record'!G480</f>
        <v>0</v>
      </c>
      <c r="N25" s="178" t="str">
        <f>'Salary Record'!G481</f>
        <v/>
      </c>
      <c r="O25" s="177">
        <f>'Salary Record'!G482</f>
        <v>0</v>
      </c>
      <c r="P25" s="178" t="str">
        <f>'Salary Record'!G483</f>
        <v/>
      </c>
      <c r="Q25" s="180">
        <f>'Salary Record'!K483</f>
        <v>33517.241379310348</v>
      </c>
      <c r="R25" s="316"/>
      <c r="T25" s="330"/>
    </row>
    <row r="26" spans="1:22" s="329" customFormat="1" ht="20.25" customHeight="1" x14ac:dyDescent="0.2">
      <c r="A26" s="319">
        <v>4</v>
      </c>
      <c r="B26" s="332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29</v>
      </c>
      <c r="G26" s="241">
        <f>'Salary Record'!C452</f>
        <v>0</v>
      </c>
      <c r="H26" s="66">
        <f>'Salary Record'!I450</f>
        <v>91</v>
      </c>
      <c r="I26" s="176">
        <f>'Salary Record'!I449</f>
        <v>29</v>
      </c>
      <c r="J26" s="175">
        <f>'Salary Record'!K450</f>
        <v>10394.396551724138</v>
      </c>
      <c r="K26" s="66">
        <f>'Salary Record'!K451</f>
        <v>36894.396551724138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36894.396551724138</v>
      </c>
      <c r="R26" s="316"/>
      <c r="T26" s="330"/>
      <c r="V26" s="316"/>
    </row>
    <row r="27" spans="1:22" s="203" customFormat="1" ht="21" x14ac:dyDescent="0.3">
      <c r="A27" s="360" t="s">
        <v>2</v>
      </c>
      <c r="B27" s="361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23838.362068965514</v>
      </c>
      <c r="K27" s="238">
        <f>SUM(K23:K26)</f>
        <v>140338.36206896551</v>
      </c>
      <c r="L27" s="227"/>
      <c r="M27" s="227"/>
      <c r="N27" s="227"/>
      <c r="O27" s="227"/>
      <c r="P27" s="227"/>
      <c r="Q27" s="201">
        <f>SUM(Q23:Q26)</f>
        <v>140338.36206896551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Q27+Q34+Q37+Q39+Q40+Q73+Q74+Q75+Q78+Q79+Q80+Q81</f>
        <v>758881.89655172406</v>
      </c>
      <c r="T28" s="226"/>
    </row>
    <row r="29" spans="1:22" s="158" customFormat="1" ht="21" customHeight="1" x14ac:dyDescent="0.2">
      <c r="A29" s="365" t="s">
        <v>89</v>
      </c>
      <c r="B29" s="366"/>
      <c r="C29" s="366"/>
      <c r="D29" s="366"/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6"/>
      <c r="Q29" s="367"/>
      <c r="R29" s="245"/>
      <c r="T29" s="159"/>
    </row>
    <row r="30" spans="1:22" s="118" customFormat="1" ht="21" customHeight="1" x14ac:dyDescent="0.2">
      <c r="A30" s="207">
        <v>1</v>
      </c>
      <c r="B30" s="312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29</v>
      </c>
      <c r="G30" s="179">
        <f>'Salary Record'!C542</f>
        <v>0</v>
      </c>
      <c r="H30" s="66">
        <f>'Salary Record'!I540</f>
        <v>41</v>
      </c>
      <c r="I30" s="66">
        <f>'Salary Record'!I539</f>
        <v>29</v>
      </c>
      <c r="J30" s="179">
        <f>'Salary Record'!K540</f>
        <v>5213.3620689655172</v>
      </c>
      <c r="K30" s="179">
        <f>'Salary Record'!K541</f>
        <v>34713.362068965514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34713.362068965514</v>
      </c>
      <c r="R30" s="117" t="s">
        <v>125</v>
      </c>
      <c r="S30" s="117"/>
      <c r="T30" s="125"/>
    </row>
    <row r="31" spans="1:22" s="118" customFormat="1" ht="21" customHeight="1" x14ac:dyDescent="0.2">
      <c r="A31" s="207">
        <v>2</v>
      </c>
      <c r="B31" s="312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29</v>
      </c>
      <c r="G31" s="179">
        <f>'Salary Record'!C512</f>
        <v>0</v>
      </c>
      <c r="H31" s="66">
        <f>'Salary Record'!I510</f>
        <v>53</v>
      </c>
      <c r="I31" s="66">
        <f>'Salary Record'!I509</f>
        <v>29</v>
      </c>
      <c r="J31" s="175">
        <f>'Salary Record'!K510</f>
        <v>6853.4482758620697</v>
      </c>
      <c r="K31" s="175">
        <f>'Salary Record'!K511</f>
        <v>36853.448275862072</v>
      </c>
      <c r="L31" s="176">
        <f>'Salary Record'!G509</f>
        <v>55000</v>
      </c>
      <c r="M31" s="177">
        <f>'Salary Record'!G510</f>
        <v>0</v>
      </c>
      <c r="N31" s="178">
        <f>'Salary Record'!G511</f>
        <v>55000</v>
      </c>
      <c r="O31" s="177">
        <f>'Salary Record'!G512</f>
        <v>5000</v>
      </c>
      <c r="P31" s="178">
        <f>'Salary Record'!G513</f>
        <v>50000</v>
      </c>
      <c r="Q31" s="180">
        <f>'Salary Record'!K513</f>
        <v>31853.448275862072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2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29</v>
      </c>
      <c r="G32" s="175">
        <f>'Salary Record'!C527</f>
        <v>0</v>
      </c>
      <c r="H32" s="197">
        <f>'Salary Record'!I525</f>
        <v>0</v>
      </c>
      <c r="I32" s="197">
        <f>'Salary Record'!I524</f>
        <v>29</v>
      </c>
      <c r="J32" s="175">
        <f>'Salary Record'!K525</f>
        <v>0</v>
      </c>
      <c r="K32" s="66">
        <f>'Salary Record'!K526</f>
        <v>37500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37500</v>
      </c>
      <c r="R32" s="117"/>
      <c r="S32" s="117"/>
      <c r="T32" s="119"/>
    </row>
    <row r="33" spans="1:24" ht="15.75" x14ac:dyDescent="0.25">
      <c r="A33" s="207">
        <v>4</v>
      </c>
      <c r="B33" s="312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29</v>
      </c>
      <c r="G33" s="18">
        <f>'Salary Record'!C557</f>
        <v>0</v>
      </c>
      <c r="H33" s="9">
        <f>'Salary Record'!I555</f>
        <v>45</v>
      </c>
      <c r="I33" s="9">
        <f>'Salary Record'!I554</f>
        <v>29</v>
      </c>
      <c r="J33" s="13">
        <f>'Salary Record'!K555</f>
        <v>4849.1379310344828</v>
      </c>
      <c r="K33" s="13">
        <f>'Salary Record'!K556</f>
        <v>29849.137931034482</v>
      </c>
      <c r="L33" s="9">
        <f>'Salary Record'!G554</f>
        <v>27000</v>
      </c>
      <c r="M33" s="9">
        <f>'Salary Record'!G555</f>
        <v>0</v>
      </c>
      <c r="N33" s="15">
        <f>'Salary Record'!G556</f>
        <v>27000</v>
      </c>
      <c r="O33" s="9">
        <f>'Salary Record'!G557</f>
        <v>2000</v>
      </c>
      <c r="P33" s="15">
        <f>'Salary Record'!G558</f>
        <v>25000</v>
      </c>
      <c r="Q33" s="86">
        <f>'Salary Record'!K558</f>
        <v>27849.137931034482</v>
      </c>
      <c r="R33" s="77"/>
      <c r="S33" s="117"/>
    </row>
    <row r="34" spans="1:24" s="203" customFormat="1" ht="21" x14ac:dyDescent="0.3">
      <c r="A34" s="360" t="s">
        <v>2</v>
      </c>
      <c r="B34" s="361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16915.948275862069</v>
      </c>
      <c r="K34" s="229">
        <f>SUM(K30:K33)</f>
        <v>138915.94827586209</v>
      </c>
      <c r="L34" s="227"/>
      <c r="M34" s="227"/>
      <c r="N34" s="227"/>
      <c r="O34" s="227"/>
      <c r="P34" s="227"/>
      <c r="Q34" s="201">
        <f>SUM(Q30:Q33)</f>
        <v>131915.94827586209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62" t="s">
        <v>33</v>
      </c>
      <c r="B36" s="363"/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3"/>
      <c r="N36" s="363"/>
      <c r="O36" s="363"/>
      <c r="P36" s="363"/>
      <c r="Q36" s="364"/>
      <c r="R36" s="161"/>
      <c r="S36" s="162">
        <f>Q37+Q41+Q42+Q43+Q81</f>
        <v>236780.17241379316</v>
      </c>
      <c r="T36" s="163"/>
    </row>
    <row r="37" spans="1:24" s="118" customFormat="1" ht="21" customHeight="1" x14ac:dyDescent="0.2">
      <c r="A37" s="208">
        <v>1</v>
      </c>
      <c r="B37" s="447" t="s">
        <v>5</v>
      </c>
      <c r="C37" s="136"/>
      <c r="D37" s="137"/>
      <c r="E37" s="179">
        <f>'Salary Record'!K159</f>
        <v>60000</v>
      </c>
      <c r="F37" s="179">
        <f>'Salary Record'!C165</f>
        <v>27</v>
      </c>
      <c r="G37" s="179">
        <f>'Salary Record'!C166</f>
        <v>2</v>
      </c>
      <c r="H37" s="179">
        <f>'Salary Record'!I164</f>
        <v>82</v>
      </c>
      <c r="I37" s="179">
        <f>'Salary Record'!I163</f>
        <v>29</v>
      </c>
      <c r="J37" s="313">
        <f>'Salary Record'!K164</f>
        <v>21206.896551724141</v>
      </c>
      <c r="K37" s="175">
        <f>'Salary Record'!K165</f>
        <v>81206.896551724145</v>
      </c>
      <c r="L37" s="176">
        <f>'Salary Record'!G163</f>
        <v>43200</v>
      </c>
      <c r="M37" s="177">
        <f>'Salary Record'!G164</f>
        <v>0</v>
      </c>
      <c r="N37" s="178">
        <f>'Salary Record'!G165</f>
        <v>43200</v>
      </c>
      <c r="O37" s="177">
        <f>'Salary Record'!G166</f>
        <v>5000</v>
      </c>
      <c r="P37" s="178">
        <f>'Salary Record'!G167</f>
        <v>38200</v>
      </c>
      <c r="Q37" s="180">
        <f>'Salary Record'!K167</f>
        <v>76206.896551724145</v>
      </c>
      <c r="R37" s="117" t="s">
        <v>111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1" t="s">
        <v>22</v>
      </c>
      <c r="C38" s="138"/>
      <c r="D38" s="135"/>
      <c r="E38" s="66">
        <f>'Salary Record'!K129</f>
        <v>35000</v>
      </c>
      <c r="F38" s="66">
        <f>'Salary Record'!C135</f>
        <v>26</v>
      </c>
      <c r="G38" s="179">
        <f>'Salary Record'!C136</f>
        <v>3</v>
      </c>
      <c r="H38" s="66">
        <f>'Salary Record'!I134</f>
        <v>7</v>
      </c>
      <c r="I38" s="66">
        <f>'Salary Record'!I133</f>
        <v>29</v>
      </c>
      <c r="J38" s="175">
        <f>'Salary Record'!K134</f>
        <v>1056.0344827586207</v>
      </c>
      <c r="K38" s="66">
        <f>'Salary Record'!K135</f>
        <v>36056.034482758623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36056.034482758623</v>
      </c>
      <c r="R38" s="117" t="s">
        <v>115</v>
      </c>
      <c r="S38" s="117" t="s">
        <v>116</v>
      </c>
      <c r="T38" s="119"/>
      <c r="U38" s="117"/>
    </row>
    <row r="39" spans="1:24" s="118" customFormat="1" ht="21" customHeight="1" x14ac:dyDescent="0.2">
      <c r="A39" s="208">
        <v>3</v>
      </c>
      <c r="B39" s="447" t="s">
        <v>4</v>
      </c>
      <c r="C39" s="130"/>
      <c r="D39" s="131"/>
      <c r="E39" s="179">
        <f>'Salary Record'!K580</f>
        <v>35000</v>
      </c>
      <c r="F39" s="179">
        <f>'Salary Record'!C586</f>
        <v>29</v>
      </c>
      <c r="G39" s="179">
        <f>'Salary Record'!C587</f>
        <v>0</v>
      </c>
      <c r="H39" s="179">
        <f>'Salary Record'!I585</f>
        <v>111</v>
      </c>
      <c r="I39" s="179">
        <f>'Salary Record'!I584</f>
        <v>29</v>
      </c>
      <c r="J39" s="313">
        <f>'Salary Record'!K585</f>
        <v>16745.689655172413</v>
      </c>
      <c r="K39" s="66">
        <f>'Salary Record'!K586</f>
        <v>51745.689655172413</v>
      </c>
      <c r="L39" s="176">
        <f>'Salary Record'!G584</f>
        <v>0</v>
      </c>
      <c r="M39" s="177">
        <f>'Salary Record'!G585</f>
        <v>0</v>
      </c>
      <c r="N39" s="178">
        <f>'Salary Record'!G586</f>
        <v>0</v>
      </c>
      <c r="O39" s="177">
        <f>'Salary Record'!G587</f>
        <v>0</v>
      </c>
      <c r="P39" s="178">
        <f>'Salary Record'!G588</f>
        <v>0</v>
      </c>
      <c r="Q39" s="180">
        <f>'Salary Record'!K588</f>
        <v>51745.689655172413</v>
      </c>
      <c r="R39" s="117" t="s">
        <v>112</v>
      </c>
      <c r="S39" s="118" t="s">
        <v>113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1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28</v>
      </c>
      <c r="G40" s="181">
        <f>'Salary Record'!C181</f>
        <v>1</v>
      </c>
      <c r="H40" s="176">
        <f>'Salary Record'!I179</f>
        <v>2</v>
      </c>
      <c r="I40" s="176">
        <f>'Salary Record'!I178</f>
        <v>29</v>
      </c>
      <c r="J40" s="175">
        <f>'Salary Record'!K179</f>
        <v>431.0344827586207</v>
      </c>
      <c r="K40" s="175">
        <f>'Salary Record'!K180</f>
        <v>50431.034482758623</v>
      </c>
      <c r="L40" s="176">
        <f>'Salary Record'!G178</f>
        <v>87000</v>
      </c>
      <c r="M40" s="176">
        <f>'Salary Record'!G179</f>
        <v>1000</v>
      </c>
      <c r="N40" s="178">
        <f>'Salary Record'!G180</f>
        <v>88000</v>
      </c>
      <c r="O40" s="176">
        <f>'Salary Record'!G181</f>
        <v>0</v>
      </c>
      <c r="P40" s="178">
        <f>'Salary Record'!G182</f>
        <v>88000</v>
      </c>
      <c r="Q40" s="180">
        <f>'Salary Record'!K182</f>
        <v>50431.034482758623</v>
      </c>
      <c r="R40" s="117" t="s">
        <v>144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1" t="str">
        <f>'Salary Record'!C627</f>
        <v>Nadeem Painter</v>
      </c>
      <c r="C41" s="146"/>
      <c r="D41" s="147"/>
      <c r="E41" s="200">
        <f>'Salary Record'!K626</f>
        <v>30000</v>
      </c>
      <c r="F41" s="200">
        <f>'Salary Record'!C632</f>
        <v>29</v>
      </c>
      <c r="G41" s="179">
        <f>'Salary Record'!C633</f>
        <v>0</v>
      </c>
      <c r="H41" s="200">
        <f>'Salary Record'!I631</f>
        <v>70</v>
      </c>
      <c r="I41" s="200">
        <f>'Salary Record'!I630</f>
        <v>29</v>
      </c>
      <c r="J41" s="175">
        <f>'Salary Record'!K631</f>
        <v>9051.7241379310362</v>
      </c>
      <c r="K41" s="175">
        <f>'Salary Record'!K632</f>
        <v>39051.724137931044</v>
      </c>
      <c r="L41" s="176">
        <f>'Salary Record'!G630</f>
        <v>0</v>
      </c>
      <c r="M41" s="177">
        <f>'Salary Record'!G631</f>
        <v>500</v>
      </c>
      <c r="N41" s="178">
        <f>'Salary Record'!G632</f>
        <v>500</v>
      </c>
      <c r="O41" s="177">
        <f>'Salary Record'!G633</f>
        <v>500</v>
      </c>
      <c r="P41" s="178">
        <f>'Salary Record'!G634</f>
        <v>0</v>
      </c>
      <c r="Q41" s="182">
        <f>'Salary Record'!K634</f>
        <v>38551.724137931044</v>
      </c>
      <c r="R41" s="117"/>
      <c r="T41" s="119"/>
    </row>
    <row r="42" spans="1:24" s="118" customFormat="1" ht="21" customHeight="1" x14ac:dyDescent="0.2">
      <c r="A42" s="208">
        <v>6</v>
      </c>
      <c r="B42" s="311" t="str">
        <f>'Salary Record'!C658</f>
        <v>Khushnood</v>
      </c>
      <c r="C42" s="134"/>
      <c r="D42" s="135"/>
      <c r="E42" s="200">
        <f>'Salary Record'!K657</f>
        <v>45000</v>
      </c>
      <c r="F42" s="66">
        <f>'Salary Record'!C663</f>
        <v>28</v>
      </c>
      <c r="G42" s="179">
        <f>'Salary Record'!C664</f>
        <v>1</v>
      </c>
      <c r="H42" s="66">
        <f>'Salary Record'!I662</f>
        <v>86</v>
      </c>
      <c r="I42" s="66">
        <f>'Salary Record'!I661</f>
        <v>28</v>
      </c>
      <c r="J42" s="179">
        <f>'Salary Record'!K662</f>
        <v>16681.03448275862</v>
      </c>
      <c r="K42" s="179">
        <f>'Salary Record'!K663</f>
        <v>60129.31034482758</v>
      </c>
      <c r="L42" s="198">
        <f>'Salary Record'!G661</f>
        <v>9500</v>
      </c>
      <c r="M42" s="66">
        <f>'Salary Record'!G662</f>
        <v>7000</v>
      </c>
      <c r="N42" s="193">
        <f>'Salary Record'!G663</f>
        <v>16500</v>
      </c>
      <c r="O42" s="66">
        <f>'Salary Record'!G664</f>
        <v>10000</v>
      </c>
      <c r="P42" s="193">
        <f>'Salary Record'!G665</f>
        <v>6500</v>
      </c>
      <c r="Q42" s="180">
        <f>'Salary Record'!K665</f>
        <v>50129.31034482758</v>
      </c>
      <c r="R42" s="117"/>
      <c r="S42" s="117"/>
      <c r="T42" s="119"/>
      <c r="U42" s="117"/>
    </row>
    <row r="43" spans="1:24" ht="15.75" x14ac:dyDescent="0.25">
      <c r="A43" s="208">
        <v>7</v>
      </c>
      <c r="B43" s="311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26</v>
      </c>
      <c r="G43" s="18">
        <f>'Salary Record'!C680</f>
        <v>3</v>
      </c>
      <c r="H43" s="9">
        <f>'Salary Record'!I678</f>
        <v>89</v>
      </c>
      <c r="I43" s="9">
        <f>'Salary Record'!I677</f>
        <v>26</v>
      </c>
      <c r="J43" s="44">
        <f>'Salary Record'!K678</f>
        <v>8439.6551724137935</v>
      </c>
      <c r="K43" s="44">
        <f>'Salary Record'!K679</f>
        <v>28163.793103448275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28163.793103448275</v>
      </c>
      <c r="R43" s="77"/>
      <c r="S43" s="8"/>
      <c r="V43" s="2"/>
      <c r="W43" s="2"/>
      <c r="X43" s="2"/>
    </row>
    <row r="44" spans="1:24" s="118" customFormat="1" ht="21" customHeight="1" x14ac:dyDescent="0.2">
      <c r="A44" s="208">
        <v>8</v>
      </c>
      <c r="B44" s="311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29</v>
      </c>
      <c r="G44" s="181">
        <f>'Salary Record'!C211</f>
        <v>0</v>
      </c>
      <c r="H44" s="176">
        <f>'Salary Record'!I209</f>
        <v>24</v>
      </c>
      <c r="I44" s="176">
        <f>'Salary Record'!I208</f>
        <v>29</v>
      </c>
      <c r="J44" s="188">
        <f>'Salary Record'!K209</f>
        <v>2689.655172413793</v>
      </c>
      <c r="K44" s="188">
        <f>'Salary Record'!K210</f>
        <v>28689.655172413793</v>
      </c>
      <c r="L44" s="189">
        <f>'Salary Record'!G208</f>
        <v>11225</v>
      </c>
      <c r="M44" s="189">
        <f>'Salary Record'!G209</f>
        <v>8000</v>
      </c>
      <c r="N44" s="199">
        <f>'Salary Record'!G210</f>
        <v>19225</v>
      </c>
      <c r="O44" s="189">
        <f>'Salary Record'!G211</f>
        <v>8000</v>
      </c>
      <c r="P44" s="199">
        <f>'Salary Record'!G212</f>
        <v>11225</v>
      </c>
      <c r="Q44" s="242">
        <f>'Salary Record'!K212</f>
        <v>20689.655172413793</v>
      </c>
      <c r="R44" s="117" t="s">
        <v>120</v>
      </c>
      <c r="S44" s="117" t="s">
        <v>121</v>
      </c>
      <c r="T44" s="119"/>
      <c r="U44" s="117"/>
      <c r="V44" s="119"/>
      <c r="W44" s="119"/>
      <c r="X44" s="119"/>
    </row>
    <row r="45" spans="1:24" s="203" customFormat="1" ht="21" x14ac:dyDescent="0.3">
      <c r="A45" s="360" t="s">
        <v>2</v>
      </c>
      <c r="B45" s="361"/>
      <c r="C45" s="227"/>
      <c r="D45" s="227"/>
      <c r="E45" s="229">
        <f>SUM(E37:E44)</f>
        <v>303000</v>
      </c>
      <c r="F45" s="227"/>
      <c r="G45" s="227"/>
      <c r="H45" s="227"/>
      <c r="I45" s="227"/>
      <c r="J45" s="229">
        <f>SUM(J37:J44)</f>
        <v>76301.724137931044</v>
      </c>
      <c r="K45" s="229">
        <f>SUM(K37:K44)</f>
        <v>375474.13793103449</v>
      </c>
      <c r="L45" s="227"/>
      <c r="M45" s="227"/>
      <c r="N45" s="227"/>
      <c r="O45" s="227"/>
      <c r="P45" s="227"/>
      <c r="Q45" s="201">
        <f>SUM(Q37:Q44)</f>
        <v>351974.13793103449</v>
      </c>
      <c r="R45" s="202"/>
      <c r="T45" s="204"/>
    </row>
    <row r="46" spans="1:24" s="155" customFormat="1" ht="21" customHeight="1" x14ac:dyDescent="0.2">
      <c r="A46" s="357" t="s">
        <v>87</v>
      </c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8"/>
      <c r="P46" s="358"/>
      <c r="Q46" s="359"/>
      <c r="R46" s="165"/>
      <c r="S46" s="160"/>
      <c r="T46" s="156"/>
    </row>
    <row r="47" spans="1:24" s="118" customFormat="1" ht="21" customHeight="1" x14ac:dyDescent="0.2">
      <c r="A47" s="208">
        <v>1</v>
      </c>
      <c r="B47" s="311" t="s">
        <v>11</v>
      </c>
      <c r="C47" s="146"/>
      <c r="D47" s="147"/>
      <c r="E47" s="177">
        <f>'Salary Record'!K384</f>
        <v>25000</v>
      </c>
      <c r="F47" s="177">
        <f>'Salary Record'!C390</f>
        <v>28</v>
      </c>
      <c r="G47" s="174">
        <f>'Salary Record'!C391</f>
        <v>1</v>
      </c>
      <c r="H47" s="177">
        <f>'Salary Record'!I389</f>
        <v>4</v>
      </c>
      <c r="I47" s="177">
        <f>'Salary Record'!I388</f>
        <v>29</v>
      </c>
      <c r="J47" s="175">
        <f>'Salary Record'!K389</f>
        <v>431.0344827586207</v>
      </c>
      <c r="K47" s="175">
        <f>'Salary Record'!K390</f>
        <v>25431.03448275862</v>
      </c>
      <c r="L47" s="176">
        <f>'Salary Record'!G388</f>
        <v>18000</v>
      </c>
      <c r="M47" s="177">
        <f>'Salary Record'!G389</f>
        <v>0</v>
      </c>
      <c r="N47" s="178">
        <f>'Salary Record'!G390</f>
        <v>18000</v>
      </c>
      <c r="O47" s="177">
        <f>'Salary Record'!G391</f>
        <v>2000</v>
      </c>
      <c r="P47" s="178">
        <f>'Salary Record'!G392</f>
        <v>16000</v>
      </c>
      <c r="Q47" s="180">
        <f>'Salary Record'!K392</f>
        <v>23431.03448275862</v>
      </c>
      <c r="R47" s="117"/>
      <c r="S47" s="117"/>
      <c r="T47" s="119"/>
      <c r="U47" s="117"/>
    </row>
    <row r="48" spans="1:24" s="118" customFormat="1" ht="21" customHeight="1" x14ac:dyDescent="0.2">
      <c r="A48" s="207">
        <v>2</v>
      </c>
      <c r="B48" s="337" t="str">
        <f>'Salary Record'!C340</f>
        <v>M. Sami</v>
      </c>
      <c r="C48" s="145" t="s">
        <v>84</v>
      </c>
      <c r="D48" s="144">
        <f>Q48</f>
        <v>38780.172413793101</v>
      </c>
      <c r="E48" s="66">
        <f>'Salary Record'!K339</f>
        <v>35000</v>
      </c>
      <c r="F48" s="177">
        <f>'Salary Record'!C345</f>
        <v>28</v>
      </c>
      <c r="G48" s="179">
        <f>'Salary Record'!C346</f>
        <v>1</v>
      </c>
      <c r="H48" s="66">
        <f>'Salary Record'!I344</f>
        <v>35</v>
      </c>
      <c r="I48" s="66">
        <f>'Salary Record'!I343</f>
        <v>29</v>
      </c>
      <c r="J48" s="175">
        <f>'Salary Record'!K344</f>
        <v>5280.1724137931033</v>
      </c>
      <c r="K48" s="175">
        <f>'Salary Record'!K345</f>
        <v>40280.172413793101</v>
      </c>
      <c r="L48" s="176">
        <f>'Salary Record'!G343</f>
        <v>3000</v>
      </c>
      <c r="M48" s="189">
        <f>'Salary Record'!G344</f>
        <v>0</v>
      </c>
      <c r="N48" s="190">
        <f>'Salary Record'!G345</f>
        <v>3000</v>
      </c>
      <c r="O48" s="189">
        <f>'Salary Record'!G346</f>
        <v>1500</v>
      </c>
      <c r="P48" s="190">
        <f>'Salary Record'!G347</f>
        <v>1500</v>
      </c>
      <c r="Q48" s="242">
        <f>'Salary Record'!K347</f>
        <v>38780.172413793101</v>
      </c>
      <c r="R48" s="117"/>
      <c r="S48" s="117"/>
      <c r="T48" s="119"/>
      <c r="V48" s="117"/>
    </row>
    <row r="49" spans="1:23" s="118" customFormat="1" ht="21" customHeight="1" x14ac:dyDescent="0.2">
      <c r="A49" s="208">
        <v>3</v>
      </c>
      <c r="B49" s="311" t="str">
        <f>'Salary Record'!C355</f>
        <v>Adil (FTC)</v>
      </c>
      <c r="C49" s="143"/>
      <c r="D49" s="144"/>
      <c r="E49" s="66">
        <f>'Salary Record'!K354</f>
        <v>27000</v>
      </c>
      <c r="F49" s="177">
        <f>'Salary Record'!C360</f>
        <v>27</v>
      </c>
      <c r="G49" s="179">
        <f>'Salary Record'!C361</f>
        <v>2</v>
      </c>
      <c r="H49" s="66">
        <f>'Salary Record'!I359</f>
        <v>6</v>
      </c>
      <c r="I49" s="66">
        <f>'Salary Record'!I358</f>
        <v>29</v>
      </c>
      <c r="J49" s="175">
        <f>'Salary Record'!K359</f>
        <v>698.27586206896558</v>
      </c>
      <c r="K49" s="175">
        <f>'Salary Record'!K360</f>
        <v>27698.275862068964</v>
      </c>
      <c r="L49" s="176">
        <f>'Salary Record'!G358</f>
        <v>0</v>
      </c>
      <c r="M49" s="177">
        <f>'Salary Record'!G359</f>
        <v>0</v>
      </c>
      <c r="N49" s="178">
        <f>'Salary Record'!G360</f>
        <v>0</v>
      </c>
      <c r="O49" s="177">
        <f>'Salary Record'!G361</f>
        <v>0</v>
      </c>
      <c r="P49" s="178">
        <f>'Salary Record'!G362</f>
        <v>0</v>
      </c>
      <c r="Q49" s="180">
        <f>'Salary Record'!K362</f>
        <v>27698.275862068964</v>
      </c>
      <c r="R49" s="117" t="s">
        <v>122</v>
      </c>
      <c r="S49" s="117"/>
      <c r="T49" s="119">
        <f>Q45-Q76-Q38</f>
        <v>269672.41379310348</v>
      </c>
    </row>
    <row r="50" spans="1:23" s="118" customFormat="1" ht="21" customHeight="1" x14ac:dyDescent="0.2">
      <c r="A50" s="207">
        <v>4</v>
      </c>
      <c r="B50" s="335" t="str">
        <f>'Salary Record'!C370</f>
        <v>Talha</v>
      </c>
      <c r="C50" s="130"/>
      <c r="D50" s="131"/>
      <c r="E50" s="176">
        <f>'Salary Record'!K369</f>
        <v>25000</v>
      </c>
      <c r="F50" s="177">
        <f>'Salary Record'!C375</f>
        <v>29</v>
      </c>
      <c r="G50" s="181">
        <f>'Salary Record'!C376</f>
        <v>0</v>
      </c>
      <c r="H50" s="176">
        <f>'Salary Record'!I374</f>
        <v>8</v>
      </c>
      <c r="I50" s="176">
        <f>'Salary Record'!I373</f>
        <v>29</v>
      </c>
      <c r="J50" s="175">
        <f>'Salary Record'!K374</f>
        <v>862.06896551724139</v>
      </c>
      <c r="K50" s="66">
        <f>'Salary Record'!K375</f>
        <v>25862.068965517243</v>
      </c>
      <c r="L50" s="176">
        <f>'Salary Record'!G373</f>
        <v>0</v>
      </c>
      <c r="M50" s="176">
        <f>'Salary Record'!G374</f>
        <v>2000</v>
      </c>
      <c r="N50" s="178">
        <f>'Salary Record'!G375</f>
        <v>2000</v>
      </c>
      <c r="O50" s="176">
        <f>'Salary Record'!G376</f>
        <v>2000</v>
      </c>
      <c r="P50" s="178">
        <f>'Salary Record'!G377</f>
        <v>0</v>
      </c>
      <c r="Q50" s="180">
        <f>'Salary Record'!K377</f>
        <v>23862.068965517243</v>
      </c>
      <c r="R50" s="117"/>
      <c r="S50" s="117"/>
      <c r="T50" s="119"/>
    </row>
    <row r="51" spans="1:23" s="118" customFormat="1" ht="21" customHeight="1" x14ac:dyDescent="0.2">
      <c r="A51" s="208">
        <v>5</v>
      </c>
      <c r="B51" s="335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29</v>
      </c>
      <c r="G51" s="181">
        <f>'Salary Record'!C406</f>
        <v>0</v>
      </c>
      <c r="H51" s="176">
        <f>'Salary Record'!I404</f>
        <v>6</v>
      </c>
      <c r="I51" s="176">
        <f>'Salary Record'!I403</f>
        <v>29</v>
      </c>
      <c r="J51" s="175">
        <f>'Salary Record'!K404</f>
        <v>646.55172413793105</v>
      </c>
      <c r="K51" s="66">
        <f>'Salary Record'!K405</f>
        <v>25646.551724137931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25646.551724137931</v>
      </c>
      <c r="R51" s="117"/>
      <c r="S51" s="117"/>
      <c r="T51" s="119"/>
    </row>
    <row r="52" spans="1:23" s="118" customFormat="1" ht="21" customHeight="1" x14ac:dyDescent="0.2">
      <c r="A52" s="207">
        <v>6</v>
      </c>
      <c r="B52" s="311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28</v>
      </c>
      <c r="G52" s="179">
        <f>'Salary Record'!C331</f>
        <v>1</v>
      </c>
      <c r="H52" s="66">
        <f>'Salary Record'!I329</f>
        <v>11</v>
      </c>
      <c r="I52" s="66">
        <f>'Salary Record'!I328</f>
        <v>29</v>
      </c>
      <c r="J52" s="179">
        <f>'Salary Record'!K329</f>
        <v>1280.1724137931035</v>
      </c>
      <c r="K52" s="179">
        <f>'Salary Record'!K330</f>
        <v>28280.172413793105</v>
      </c>
      <c r="L52" s="198">
        <f>'Salary Record'!G328</f>
        <v>15000</v>
      </c>
      <c r="M52" s="66">
        <f>'Salary Record'!G329</f>
        <v>0</v>
      </c>
      <c r="N52" s="193">
        <f>'Salary Record'!G330</f>
        <v>15000</v>
      </c>
      <c r="O52" s="66">
        <f>'Salary Record'!G331</f>
        <v>3000</v>
      </c>
      <c r="P52" s="193">
        <f>'Salary Record'!G332</f>
        <v>12000</v>
      </c>
      <c r="Q52" s="180">
        <f>'Salary Record'!K332</f>
        <v>25280.172413793105</v>
      </c>
      <c r="R52" s="117" t="s">
        <v>138</v>
      </c>
      <c r="S52" s="244">
        <f>Q50+Q49+Q48+Q47</f>
        <v>113771.55172413793</v>
      </c>
      <c r="T52" s="125"/>
    </row>
    <row r="53" spans="1:23" s="203" customFormat="1" ht="21" x14ac:dyDescent="0.3">
      <c r="A53" s="360" t="s">
        <v>2</v>
      </c>
      <c r="B53" s="361"/>
      <c r="C53" s="227"/>
      <c r="D53" s="227"/>
      <c r="E53" s="229">
        <f>SUM(E47:E52)</f>
        <v>164000</v>
      </c>
      <c r="F53" s="227"/>
      <c r="G53" s="227"/>
      <c r="H53" s="227"/>
      <c r="I53" s="227"/>
      <c r="J53" s="229">
        <f>SUM(J47:J52)</f>
        <v>9198.2758620689656</v>
      </c>
      <c r="K53" s="229">
        <f>SUM(K47:K52)</f>
        <v>173198.27586206899</v>
      </c>
      <c r="L53" s="227"/>
      <c r="M53" s="227"/>
      <c r="N53" s="227"/>
      <c r="O53" s="227"/>
      <c r="P53" s="227"/>
      <c r="Q53" s="201">
        <f>SUM(Q47:Q52)</f>
        <v>164698.27586206899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57" t="s">
        <v>222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9"/>
      <c r="R55" s="165"/>
      <c r="S55" s="160"/>
      <c r="T55" s="156"/>
      <c r="W55" s="160"/>
    </row>
    <row r="56" spans="1:23" s="328" customFormat="1" ht="18" customHeight="1" x14ac:dyDescent="0.2">
      <c r="A56" s="208">
        <v>1</v>
      </c>
      <c r="B56" s="448" t="str">
        <f>'Salary Record'!C690</f>
        <v xml:space="preserve">Engr. Israr </v>
      </c>
      <c r="C56" s="61"/>
      <c r="D56" s="53"/>
      <c r="E56" s="348">
        <f>'Salary Record'!K689</f>
        <v>170000</v>
      </c>
      <c r="F56" s="348">
        <f>'Salary Record'!C695</f>
        <v>29</v>
      </c>
      <c r="G56" s="348">
        <f>'Salary Record'!C696</f>
        <v>0</v>
      </c>
      <c r="H56" s="348">
        <f>'Salary Record'!I694</f>
        <v>0</v>
      </c>
      <c r="I56" s="348">
        <f>'Salary Record'!I693</f>
        <v>29</v>
      </c>
      <c r="J56" s="321">
        <f>'Salary Record'!K694</f>
        <v>0</v>
      </c>
      <c r="K56" s="321">
        <f>'Salary Record'!K695</f>
        <v>170000</v>
      </c>
      <c r="L56" s="240">
        <f>'Salary Record'!G693</f>
        <v>0</v>
      </c>
      <c r="M56" s="323">
        <f>'Salary Record'!G694</f>
        <v>0</v>
      </c>
      <c r="N56" s="324">
        <f>'Salary Record'!G695</f>
        <v>0</v>
      </c>
      <c r="O56" s="323">
        <f>'Salary Record'!G696</f>
        <v>0</v>
      </c>
      <c r="P56" s="324">
        <f>'Salary Record'!G697</f>
        <v>0</v>
      </c>
      <c r="Q56" s="349">
        <f>'Salary Record'!K697</f>
        <v>170000</v>
      </c>
      <c r="R56" s="325"/>
      <c r="T56" s="327"/>
    </row>
    <row r="57" spans="1:23" s="328" customFormat="1" ht="18" customHeight="1" x14ac:dyDescent="0.2">
      <c r="A57" s="208">
        <v>2</v>
      </c>
      <c r="B57" s="448" t="str">
        <f>'Salary Record'!C295</f>
        <v xml:space="preserve">M. Imran </v>
      </c>
      <c r="C57" s="58"/>
      <c r="D57" s="53"/>
      <c r="E57" s="200">
        <f>'Salary Record'!K294</f>
        <v>65000</v>
      </c>
      <c r="F57" s="200">
        <f>'Salary Record'!C300</f>
        <v>1</v>
      </c>
      <c r="G57" s="179">
        <f>'Salary Record'!C301</f>
        <v>0</v>
      </c>
      <c r="H57" s="200">
        <f>'Salary Record'!I299</f>
        <v>0</v>
      </c>
      <c r="I57" s="200">
        <f>'Salary Record'!I298</f>
        <v>1</v>
      </c>
      <c r="J57" s="348">
        <f>'Salary Record'!K299</f>
        <v>0</v>
      </c>
      <c r="K57" s="322">
        <f>'Salary Record'!K300</f>
        <v>2241.3793103448274</v>
      </c>
      <c r="L57" s="351">
        <f>'Salary Record'!G298</f>
        <v>7000</v>
      </c>
      <c r="M57" s="322">
        <f>'Salary Record'!G299</f>
        <v>15000</v>
      </c>
      <c r="N57" s="352">
        <f>'Salary Record'!G300</f>
        <v>22000</v>
      </c>
      <c r="O57" s="322">
        <f>'Salary Record'!G301</f>
        <v>0</v>
      </c>
      <c r="P57" s="352">
        <f>'Salary Record'!G302</f>
        <v>22000</v>
      </c>
      <c r="Q57" s="180">
        <f>'Salary Record'!K302</f>
        <v>0</v>
      </c>
      <c r="R57" s="325"/>
      <c r="S57" s="326"/>
      <c r="T57" s="353"/>
    </row>
    <row r="58" spans="1:23" s="329" customFormat="1" ht="18" customHeight="1" x14ac:dyDescent="0.2">
      <c r="A58" s="208">
        <v>3</v>
      </c>
      <c r="B58" s="448" t="str">
        <f>'Salary Record'!C280</f>
        <v>Mukhtiar</v>
      </c>
      <c r="C58" s="132"/>
      <c r="D58" s="133"/>
      <c r="E58" s="200">
        <f>'Salary Record'!K279</f>
        <v>50000</v>
      </c>
      <c r="F58" s="200">
        <f>'Salary Record'!C285</f>
        <v>29</v>
      </c>
      <c r="G58" s="179">
        <f>'Salary Record'!C286</f>
        <v>0</v>
      </c>
      <c r="H58" s="200">
        <f>'Salary Record'!I284</f>
        <v>39</v>
      </c>
      <c r="I58" s="200">
        <f>'Salary Record'!I283</f>
        <v>29</v>
      </c>
      <c r="J58" s="175">
        <f>'Salary Record'!K284</f>
        <v>8405.1724137931033</v>
      </c>
      <c r="K58" s="175">
        <f>'Salary Record'!K285</f>
        <v>58405.172413793101</v>
      </c>
      <c r="L58" s="176">
        <f>'Salary Record'!G283</f>
        <v>56870</v>
      </c>
      <c r="M58" s="177">
        <f>'Salary Record'!G284</f>
        <v>4000</v>
      </c>
      <c r="N58" s="178">
        <f>'Salary Record'!G285</f>
        <v>60870</v>
      </c>
      <c r="O58" s="177">
        <f>'Salary Record'!G286</f>
        <v>5000</v>
      </c>
      <c r="P58" s="178">
        <f>'Salary Record'!G287</f>
        <v>55870</v>
      </c>
      <c r="Q58" s="180">
        <f>'Salary Record'!K287</f>
        <v>53405.172413793101</v>
      </c>
      <c r="R58" s="316"/>
      <c r="T58" s="330"/>
    </row>
    <row r="59" spans="1:23" s="329" customFormat="1" ht="18" customHeight="1" x14ac:dyDescent="0.2">
      <c r="A59" s="208">
        <v>4</v>
      </c>
      <c r="B59" s="448" t="str">
        <f>'Salary Record'!C642</f>
        <v>Mohib uz Zaman</v>
      </c>
      <c r="C59" s="139"/>
      <c r="D59" s="140"/>
      <c r="E59" s="200">
        <f>'Salary Record'!K641</f>
        <v>45000</v>
      </c>
      <c r="F59" s="179">
        <f>'Salary Record'!C647</f>
        <v>28</v>
      </c>
      <c r="G59" s="179">
        <f>'Salary Record'!C648</f>
        <v>1</v>
      </c>
      <c r="H59" s="179">
        <f>'Salary Record'!I646</f>
        <v>58</v>
      </c>
      <c r="I59" s="179">
        <f>'Salary Record'!I645</f>
        <v>28</v>
      </c>
      <c r="J59" s="175">
        <f>'Salary Record'!K646</f>
        <v>11250</v>
      </c>
      <c r="K59" s="175">
        <f>'Salary Record'!K647</f>
        <v>54698.275862068964</v>
      </c>
      <c r="L59" s="176">
        <f>'Salary Record'!G645</f>
        <v>0</v>
      </c>
      <c r="M59" s="177">
        <f>'Salary Record'!G646</f>
        <v>0</v>
      </c>
      <c r="N59" s="178">
        <f>'Salary Record'!G647</f>
        <v>0</v>
      </c>
      <c r="O59" s="177">
        <f>'Salary Record'!G648</f>
        <v>0</v>
      </c>
      <c r="P59" s="178">
        <f>'Salary Record'!G649</f>
        <v>0</v>
      </c>
      <c r="Q59" s="180">
        <f>'Salary Record'!K649</f>
        <v>54698.275862068964</v>
      </c>
      <c r="R59" s="316"/>
      <c r="S59" s="316"/>
      <c r="T59" s="330"/>
    </row>
    <row r="60" spans="1:23" s="329" customFormat="1" ht="18" customHeight="1" x14ac:dyDescent="0.2">
      <c r="A60" s="208">
        <v>5</v>
      </c>
      <c r="B60" s="448" t="str">
        <f>'Salary Record'!C220</f>
        <v>Hammad Ahmed</v>
      </c>
      <c r="C60" s="130"/>
      <c r="D60" s="131"/>
      <c r="E60" s="200">
        <f>'Salary Record'!K219</f>
        <v>35000</v>
      </c>
      <c r="F60" s="200">
        <f>'Salary Record'!C225</f>
        <v>20</v>
      </c>
      <c r="G60" s="179">
        <f>'Salary Record'!C226</f>
        <v>9</v>
      </c>
      <c r="H60" s="200">
        <f>'Salary Record'!I224</f>
        <v>32</v>
      </c>
      <c r="I60" s="200">
        <f>'Salary Record'!I223</f>
        <v>20</v>
      </c>
      <c r="J60" s="175">
        <f>'Salary Record'!K224</f>
        <v>4827.5862068965516</v>
      </c>
      <c r="K60" s="66">
        <f>'Salary Record'!K225</f>
        <v>28965.517241379308</v>
      </c>
      <c r="L60" s="176">
        <f>'Salary Record'!G223</f>
        <v>4000</v>
      </c>
      <c r="M60" s="176">
        <f>'Salary Record'!G224</f>
        <v>3000</v>
      </c>
      <c r="N60" s="178">
        <f>'Salary Record'!G225</f>
        <v>7000</v>
      </c>
      <c r="O60" s="176">
        <f>'Salary Record'!G226</f>
        <v>3000</v>
      </c>
      <c r="P60" s="178">
        <f>'Salary Record'!G227</f>
        <v>4000</v>
      </c>
      <c r="Q60" s="180">
        <f>'Salary Record'!K227</f>
        <v>25965.517241379308</v>
      </c>
      <c r="R60" s="316"/>
      <c r="T60" s="330"/>
    </row>
    <row r="61" spans="1:23" s="329" customFormat="1" ht="18" customHeight="1" x14ac:dyDescent="0.2">
      <c r="A61" s="208">
        <v>6</v>
      </c>
      <c r="B61" s="448" t="str">
        <f>'Salary Record'!C265</f>
        <v>M. Arif</v>
      </c>
      <c r="C61" s="139"/>
      <c r="D61" s="140"/>
      <c r="E61" s="200">
        <f>'Salary Record'!K264</f>
        <v>35000</v>
      </c>
      <c r="F61" s="179">
        <f>'Salary Record'!C270</f>
        <v>27</v>
      </c>
      <c r="G61" s="179">
        <f>'Salary Record'!C271</f>
        <v>2</v>
      </c>
      <c r="H61" s="179">
        <f>'Salary Record'!I269</f>
        <v>46</v>
      </c>
      <c r="I61" s="179">
        <f>'Salary Record'!I268</f>
        <v>27</v>
      </c>
      <c r="J61" s="175">
        <f>'Salary Record'!K269</f>
        <v>6939.6551724137926</v>
      </c>
      <c r="K61" s="175">
        <f>'Salary Record'!K270</f>
        <v>39525.862068965514</v>
      </c>
      <c r="L61" s="176">
        <f>'Salary Record'!G268</f>
        <v>0</v>
      </c>
      <c r="M61" s="177">
        <f>'Salary Record'!G269</f>
        <v>0</v>
      </c>
      <c r="N61" s="178">
        <f>'Salary Record'!G270</f>
        <v>0</v>
      </c>
      <c r="O61" s="177">
        <f>'Salary Record'!G271</f>
        <v>0</v>
      </c>
      <c r="P61" s="178">
        <f>'Salary Record'!G272</f>
        <v>0</v>
      </c>
      <c r="Q61" s="180">
        <f>'Salary Record'!K272</f>
        <v>39525.862068965514</v>
      </c>
      <c r="R61" s="316"/>
      <c r="S61" s="316"/>
      <c r="T61" s="330"/>
    </row>
    <row r="62" spans="1:23" s="328" customFormat="1" ht="18" customHeight="1" x14ac:dyDescent="0.2">
      <c r="A62" s="208">
        <v>7</v>
      </c>
      <c r="B62" s="448" t="str">
        <f>'Salary Record'!C235</f>
        <v>Affan Ali</v>
      </c>
      <c r="C62" s="55"/>
      <c r="D62" s="54"/>
      <c r="E62" s="200">
        <f>'Salary Record'!K234</f>
        <v>32000</v>
      </c>
      <c r="F62" s="348">
        <f>'Salary Record'!C240</f>
        <v>28</v>
      </c>
      <c r="G62" s="348">
        <f>'Salary Record'!C241</f>
        <v>1</v>
      </c>
      <c r="H62" s="348">
        <f>'Salary Record'!I239</f>
        <v>72</v>
      </c>
      <c r="I62" s="348">
        <f>'Salary Record'!I238</f>
        <v>28</v>
      </c>
      <c r="J62" s="321">
        <f>'Salary Record'!K239</f>
        <v>9931.0344827586214</v>
      </c>
      <c r="K62" s="321">
        <f>'Salary Record'!K240</f>
        <v>40827.586206896558</v>
      </c>
      <c r="L62" s="240">
        <f>'Salary Record'!G238</f>
        <v>0</v>
      </c>
      <c r="M62" s="323">
        <f>'Salary Record'!G239</f>
        <v>0</v>
      </c>
      <c r="N62" s="324" t="str">
        <f>'Salary Record'!G240</f>
        <v/>
      </c>
      <c r="O62" s="323">
        <f>'Salary Record'!G241</f>
        <v>0</v>
      </c>
      <c r="P62" s="324" t="str">
        <f>'Salary Record'!G242</f>
        <v/>
      </c>
      <c r="Q62" s="180">
        <f>'Salary Record'!K242</f>
        <v>40827.586206896558</v>
      </c>
      <c r="R62" s="325"/>
      <c r="T62" s="327"/>
    </row>
    <row r="63" spans="1:23" s="328" customFormat="1" ht="18" customHeight="1" x14ac:dyDescent="0.2">
      <c r="A63" s="208">
        <v>8</v>
      </c>
      <c r="B63" s="448" t="str">
        <f>'Salary Record'!C250</f>
        <v>Ibtehaj</v>
      </c>
      <c r="C63" s="55"/>
      <c r="D63" s="54"/>
      <c r="E63" s="200">
        <f>'Salary Record'!K249</f>
        <v>45000</v>
      </c>
      <c r="F63" s="348">
        <f>'Salary Record'!C255</f>
        <v>29</v>
      </c>
      <c r="G63" s="348">
        <f>'Salary Record'!C256</f>
        <v>0</v>
      </c>
      <c r="H63" s="348">
        <f>'Salary Record'!I254</f>
        <v>75</v>
      </c>
      <c r="I63" s="348">
        <f>'Salary Record'!I253</f>
        <v>29</v>
      </c>
      <c r="J63" s="321">
        <f>'Salary Record'!K254</f>
        <v>14547.413793103447</v>
      </c>
      <c r="K63" s="321">
        <f>'Salary Record'!K255</f>
        <v>59547.413793103449</v>
      </c>
      <c r="L63" s="240">
        <f>'Salary Record'!G253</f>
        <v>0</v>
      </c>
      <c r="M63" s="323">
        <f>'Salary Record'!G254</f>
        <v>0</v>
      </c>
      <c r="N63" s="324">
        <f>'Salary Record'!G255</f>
        <v>0</v>
      </c>
      <c r="O63" s="323">
        <f>'Salary Record'!G256</f>
        <v>0</v>
      </c>
      <c r="P63" s="324">
        <f>'Salary Record'!G257</f>
        <v>0</v>
      </c>
      <c r="Q63" s="180">
        <f>'Salary Record'!K257</f>
        <v>59547.413793103449</v>
      </c>
      <c r="R63" s="354"/>
      <c r="S63" s="326"/>
      <c r="T63" s="327"/>
    </row>
    <row r="64" spans="1:23" s="328" customFormat="1" ht="18" customHeight="1" x14ac:dyDescent="0.2">
      <c r="A64" s="208">
        <v>9</v>
      </c>
      <c r="B64" s="448" t="str">
        <f>'Salary Record'!C736</f>
        <v>M. Osama</v>
      </c>
      <c r="C64" s="61"/>
      <c r="D64" s="53"/>
      <c r="E64" s="348">
        <f>'Salary Record'!K735</f>
        <v>65000</v>
      </c>
      <c r="F64" s="348">
        <f>'Salary Record'!C741</f>
        <v>27</v>
      </c>
      <c r="G64" s="348">
        <f>'Salary Record'!C742</f>
        <v>2</v>
      </c>
      <c r="H64" s="348">
        <f>'Salary Record'!I740</f>
        <v>21</v>
      </c>
      <c r="I64" s="348">
        <f>'Salary Record'!I739</f>
        <v>27</v>
      </c>
      <c r="J64" s="321">
        <f>'Salary Record'!K740</f>
        <v>5883.6206896551721</v>
      </c>
      <c r="K64" s="321">
        <f>'Salary Record'!K741</f>
        <v>66400.862068965507</v>
      </c>
      <c r="L64" s="240">
        <f>'Salary Record'!G739</f>
        <v>0</v>
      </c>
      <c r="M64" s="323">
        <f>'Salary Record'!G740</f>
        <v>0</v>
      </c>
      <c r="N64" s="324">
        <f>'Salary Record'!G741</f>
        <v>0</v>
      </c>
      <c r="O64" s="323">
        <f>'Salary Record'!G742</f>
        <v>0</v>
      </c>
      <c r="P64" s="324">
        <f>'Salary Record'!G743</f>
        <v>0</v>
      </c>
      <c r="Q64" s="349">
        <f>'Salary Record'!K743</f>
        <v>66400.862068965507</v>
      </c>
      <c r="R64" s="325"/>
      <c r="T64" s="327"/>
    </row>
    <row r="65" spans="1:24" s="328" customFormat="1" ht="18" customHeight="1" x14ac:dyDescent="0.2">
      <c r="A65" s="208">
        <v>10</v>
      </c>
      <c r="B65" s="448" t="str">
        <f>'Salary Record'!C310</f>
        <v>Asif Hussain</v>
      </c>
      <c r="C65" s="61"/>
      <c r="D65" s="51"/>
      <c r="E65" s="200">
        <f>'Salary Record'!K309</f>
        <v>35000</v>
      </c>
      <c r="F65" s="200">
        <f>'Salary Record'!C315</f>
        <v>28</v>
      </c>
      <c r="G65" s="179">
        <f>'Salary Record'!C316</f>
        <v>1</v>
      </c>
      <c r="H65" s="200">
        <f>'Salary Record'!I314</f>
        <v>68</v>
      </c>
      <c r="I65" s="200">
        <f>'Salary Record'!I313</f>
        <v>29</v>
      </c>
      <c r="J65" s="321">
        <f>'Salary Record'!K314</f>
        <v>10258.620689655172</v>
      </c>
      <c r="K65" s="321">
        <f>'Salary Record'!K315</f>
        <v>45258.620689655174</v>
      </c>
      <c r="L65" s="240">
        <f>'Salary Record'!G313</f>
        <v>12760</v>
      </c>
      <c r="M65" s="323">
        <f>'Salary Record'!G314</f>
        <v>4000</v>
      </c>
      <c r="N65" s="324">
        <f>'Salary Record'!G315</f>
        <v>16760</v>
      </c>
      <c r="O65" s="323">
        <f>'Salary Record'!G316</f>
        <v>2000</v>
      </c>
      <c r="P65" s="324">
        <f>'Salary Record'!G317</f>
        <v>14760</v>
      </c>
      <c r="Q65" s="180">
        <f>'Salary Record'!K317</f>
        <v>43258.620689655174</v>
      </c>
      <c r="R65" s="325"/>
      <c r="S65" s="350"/>
      <c r="T65" s="327"/>
    </row>
    <row r="66" spans="1:24" s="328" customFormat="1" ht="18" customHeight="1" x14ac:dyDescent="0.2">
      <c r="A66" s="208">
        <v>11</v>
      </c>
      <c r="B66" s="448" t="str">
        <f>'Salary Record'!C596</f>
        <v>Waqas</v>
      </c>
      <c r="C66" s="55"/>
      <c r="D66" s="54"/>
      <c r="E66" s="322">
        <f>'Salary Record'!K595</f>
        <v>40000</v>
      </c>
      <c r="F66" s="322">
        <f>'Salary Record'!C601</f>
        <v>28</v>
      </c>
      <c r="G66" s="348">
        <f>'Salary Record'!C602</f>
        <v>2</v>
      </c>
      <c r="H66" s="322">
        <f>'Salary Record'!I600</f>
        <v>71</v>
      </c>
      <c r="I66" s="322">
        <f>'Salary Record'!I599</f>
        <v>28</v>
      </c>
      <c r="J66" s="321">
        <f>'Salary Record'!K600</f>
        <v>12241.379310344828</v>
      </c>
      <c r="K66" s="322">
        <f>'Salary Record'!K601</f>
        <v>50862.068965517239</v>
      </c>
      <c r="L66" s="240">
        <f>'Salary Record'!G599</f>
        <v>0</v>
      </c>
      <c r="M66" s="323">
        <f>'Salary Record'!G600</f>
        <v>4000</v>
      </c>
      <c r="N66" s="324">
        <f>'Salary Record'!G601</f>
        <v>4000</v>
      </c>
      <c r="O66" s="323">
        <f>'Salary Record'!G602</f>
        <v>2000</v>
      </c>
      <c r="P66" s="324">
        <f>'Salary Record'!G603</f>
        <v>2000</v>
      </c>
      <c r="Q66" s="349">
        <f>'Salary Record'!K603</f>
        <v>48862.068965517239</v>
      </c>
      <c r="R66" s="325"/>
      <c r="S66" s="326"/>
      <c r="T66" s="327"/>
    </row>
    <row r="67" spans="1:24" s="328" customFormat="1" ht="18" customHeight="1" x14ac:dyDescent="0.2">
      <c r="A67" s="208">
        <v>12</v>
      </c>
      <c r="B67" s="448" t="str">
        <f>'Salary Record'!C767</f>
        <v>Kamran</v>
      </c>
      <c r="C67" s="346"/>
      <c r="D67" s="347"/>
      <c r="E67" s="322">
        <f>'Salary Record'!K766</f>
        <v>32000</v>
      </c>
      <c r="F67" s="322">
        <f>'Salary Record'!C772</f>
        <v>28</v>
      </c>
      <c r="G67" s="348">
        <f>'Salary Record'!C773</f>
        <v>1</v>
      </c>
      <c r="H67" s="322">
        <f>'Salary Record'!I771</f>
        <v>78</v>
      </c>
      <c r="I67" s="322">
        <f>'Salary Record'!I770</f>
        <v>28</v>
      </c>
      <c r="J67" s="321">
        <f>'Salary Record'!K771</f>
        <v>10758.620689655174</v>
      </c>
      <c r="K67" s="322">
        <f>'Salary Record'!K772</f>
        <v>41655.172413793109</v>
      </c>
      <c r="L67" s="240">
        <f>'Salary Record'!G770</f>
        <v>0</v>
      </c>
      <c r="M67" s="323">
        <f>'Salary Record'!G771</f>
        <v>0</v>
      </c>
      <c r="N67" s="324" t="str">
        <f>'Salary Record'!G772</f>
        <v/>
      </c>
      <c r="O67" s="323">
        <f>'Salary Record'!G773</f>
        <v>0</v>
      </c>
      <c r="P67" s="324" t="str">
        <f>'Salary Record'!G774</f>
        <v/>
      </c>
      <c r="Q67" s="349">
        <f>'Salary Record'!K774</f>
        <v>41655.172413793109</v>
      </c>
      <c r="R67" s="325"/>
      <c r="S67" s="326"/>
      <c r="T67" s="327"/>
    </row>
    <row r="68" spans="1:24" s="329" customFormat="1" ht="18" customHeight="1" x14ac:dyDescent="0.2">
      <c r="A68" s="208">
        <v>13</v>
      </c>
      <c r="B68" s="448" t="str">
        <f>'Salary Record'!C612</f>
        <v>Umair Ali</v>
      </c>
      <c r="C68" s="141" t="s">
        <v>37</v>
      </c>
      <c r="D68" s="142">
        <f>SUM(Q46:Q90)</f>
        <v>5006701.7241379321</v>
      </c>
      <c r="E68" s="200">
        <f>'Salary Record'!K611</f>
        <v>32000</v>
      </c>
      <c r="F68" s="177">
        <f>'Salary Record'!C617</f>
        <v>26</v>
      </c>
      <c r="G68" s="174">
        <f>'Salary Record'!C618</f>
        <v>2</v>
      </c>
      <c r="H68" s="177">
        <f>'Salary Record'!I616</f>
        <v>44</v>
      </c>
      <c r="I68" s="177">
        <f>'Salary Record'!I615</f>
        <v>26</v>
      </c>
      <c r="J68" s="175">
        <f>'Salary Record'!K616</f>
        <v>6068.9655172413795</v>
      </c>
      <c r="K68" s="175">
        <f>'Salary Record'!K617</f>
        <v>34758.620689655174</v>
      </c>
      <c r="L68" s="176">
        <f>'Salary Record'!G615</f>
        <v>0</v>
      </c>
      <c r="M68" s="177">
        <f>'Salary Record'!G616</f>
        <v>0</v>
      </c>
      <c r="N68" s="177">
        <f>'Salary Record'!G617</f>
        <v>0</v>
      </c>
      <c r="O68" s="177">
        <f>'Salary Record'!G618</f>
        <v>0</v>
      </c>
      <c r="P68" s="178">
        <f>'Salary Record'!G619</f>
        <v>0</v>
      </c>
      <c r="Q68" s="180">
        <f>'Salary Record'!K619</f>
        <v>34758.620689655174</v>
      </c>
      <c r="R68" s="316"/>
      <c r="S68" s="316">
        <f>Q58+Q68+Q62+Q59+Q60</f>
        <v>209655.1724137931</v>
      </c>
      <c r="T68" s="330"/>
    </row>
    <row r="69" spans="1:24" s="203" customFormat="1" ht="21" x14ac:dyDescent="0.3">
      <c r="A69" s="360" t="s">
        <v>2</v>
      </c>
      <c r="B69" s="361"/>
      <c r="C69" s="227"/>
      <c r="D69" s="227"/>
      <c r="E69" s="229">
        <f>SUM(E56:E68)</f>
        <v>681000</v>
      </c>
      <c r="F69" s="227"/>
      <c r="G69" s="227"/>
      <c r="H69" s="227"/>
      <c r="I69" s="227"/>
      <c r="J69" s="229">
        <f>SUM(J56:J68)</f>
        <v>101112.06896551723</v>
      </c>
      <c r="K69" s="229">
        <f>SUM(K56:K68)</f>
        <v>693146.55172413797</v>
      </c>
      <c r="L69" s="227"/>
      <c r="M69" s="227"/>
      <c r="N69" s="227"/>
      <c r="O69" s="227"/>
      <c r="P69" s="227"/>
      <c r="Q69" s="201">
        <f>SUM(Q56:Q68)</f>
        <v>678905.17241379316</v>
      </c>
      <c r="R69" s="202"/>
      <c r="S69" s="225">
        <f>Q66+Q63+Q68+Q57+Q65</f>
        <v>186426.72413793107</v>
      </c>
      <c r="T69" s="204"/>
    </row>
    <row r="70" spans="1:24" s="203" customFormat="1" ht="21" x14ac:dyDescent="0.3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4"/>
      <c r="R70" s="225"/>
      <c r="T70" s="226"/>
    </row>
    <row r="71" spans="1:24" s="158" customFormat="1" ht="21" customHeight="1" x14ac:dyDescent="0.2">
      <c r="A71" s="365" t="s">
        <v>230</v>
      </c>
      <c r="B71" s="366"/>
      <c r="C71" s="366"/>
      <c r="D71" s="366"/>
      <c r="E71" s="366"/>
      <c r="F71" s="366"/>
      <c r="G71" s="366"/>
      <c r="H71" s="366"/>
      <c r="I71" s="366"/>
      <c r="J71" s="366"/>
      <c r="K71" s="366"/>
      <c r="L71" s="366"/>
      <c r="M71" s="366"/>
      <c r="N71" s="366"/>
      <c r="O71" s="366"/>
      <c r="P71" s="366"/>
      <c r="Q71" s="367"/>
      <c r="R71" s="157"/>
      <c r="S71" s="218"/>
      <c r="T71" s="159"/>
      <c r="U71" s="218"/>
    </row>
    <row r="72" spans="1:24" s="118" customFormat="1" ht="21" customHeight="1" x14ac:dyDescent="0.2">
      <c r="A72" s="207">
        <v>1</v>
      </c>
      <c r="B72" s="255" t="s">
        <v>14</v>
      </c>
      <c r="C72" s="151"/>
      <c r="D72" s="152"/>
      <c r="E72" s="166">
        <f>'Salary Record'!K84</f>
        <v>70000</v>
      </c>
      <c r="F72" s="166">
        <f>'Salary Record'!C90</f>
        <v>28</v>
      </c>
      <c r="G72" s="167">
        <f>'Salary Record'!C91</f>
        <v>1</v>
      </c>
      <c r="H72" s="166">
        <f>'Salary Record'!I89</f>
        <v>43</v>
      </c>
      <c r="I72" s="166">
        <f>'Salary Record'!I88</f>
        <v>29</v>
      </c>
      <c r="J72" s="247">
        <f>'Salary Record'!K89</f>
        <v>12974.137931034482</v>
      </c>
      <c r="K72" s="168">
        <f>'Salary Record'!K90</f>
        <v>82974.137931034478</v>
      </c>
      <c r="L72" s="169">
        <f>'Salary Record'!G88</f>
        <v>0</v>
      </c>
      <c r="M72" s="170">
        <f>'Salary Record'!G89</f>
        <v>0</v>
      </c>
      <c r="N72" s="171">
        <f>'Salary Record'!G90</f>
        <v>0</v>
      </c>
      <c r="O72" s="170">
        <f>'Salary Record'!G91</f>
        <v>0</v>
      </c>
      <c r="P72" s="171">
        <f>'Salary Record'!G92</f>
        <v>0</v>
      </c>
      <c r="Q72" s="220">
        <f>'Salary Record'!K92</f>
        <v>82974.137931034478</v>
      </c>
      <c r="R72" s="117"/>
      <c r="S72" s="117"/>
      <c r="T72" s="119"/>
      <c r="U72" s="117"/>
    </row>
    <row r="73" spans="1:24" s="118" customFormat="1" ht="21" customHeight="1" x14ac:dyDescent="0.2">
      <c r="A73" s="207">
        <v>2</v>
      </c>
      <c r="B73" s="255" t="str">
        <f>'Salary Record'!C720</f>
        <v>Noman Ali Sheikh Ansari</v>
      </c>
      <c r="C73" s="143" t="s">
        <v>83</v>
      </c>
      <c r="D73" s="144">
        <f>SUM(Q27:Q83)</f>
        <v>3838434.0517241387</v>
      </c>
      <c r="E73" s="200">
        <f>'Salary Record'!K723</f>
        <v>70000</v>
      </c>
      <c r="F73" s="200">
        <f>'Salary Record'!C725</f>
        <v>0</v>
      </c>
      <c r="G73" s="179">
        <f>'Salary Record'!C726</f>
        <v>0</v>
      </c>
      <c r="H73" s="200">
        <f>'Salary Record'!I724</f>
        <v>0</v>
      </c>
      <c r="I73" s="200">
        <f>'Salary Record'!I723</f>
        <v>29</v>
      </c>
      <c r="J73" s="175">
        <f>'Salary Record'!K724</f>
        <v>0</v>
      </c>
      <c r="K73" s="175">
        <f>'Salary Record'!K725</f>
        <v>70000</v>
      </c>
      <c r="L73" s="176">
        <f>'Salary Record'!G723</f>
        <v>75000</v>
      </c>
      <c r="M73" s="177">
        <f>'Salary Record'!G724</f>
        <v>0</v>
      </c>
      <c r="N73" s="178">
        <f>'Salary Record'!G725</f>
        <v>75000</v>
      </c>
      <c r="O73" s="177">
        <f>'Salary Record'!G726</f>
        <v>0</v>
      </c>
      <c r="P73" s="178">
        <f>'Salary Record'!G727</f>
        <v>75000</v>
      </c>
      <c r="Q73" s="180">
        <f>'Salary Record'!K727</f>
        <v>70000</v>
      </c>
      <c r="R73" s="117"/>
      <c r="S73" s="117"/>
      <c r="T73" s="119"/>
    </row>
    <row r="74" spans="1:24" s="118" customFormat="1" ht="21" customHeight="1" x14ac:dyDescent="0.2">
      <c r="A74" s="207">
        <v>3</v>
      </c>
      <c r="B74" s="448" t="str">
        <f>'Salary Record'!C705</f>
        <v>M. Raza</v>
      </c>
      <c r="C74" s="121"/>
      <c r="D74" s="122"/>
      <c r="E74" s="177">
        <f>'Salary Record'!K704</f>
        <v>60000</v>
      </c>
      <c r="F74" s="177">
        <f>'Salary Record'!C710</f>
        <v>28</v>
      </c>
      <c r="G74" s="174">
        <f>'Salary Record'!C711</f>
        <v>1</v>
      </c>
      <c r="H74" s="177">
        <f>'Salary Record'!I709</f>
        <v>0</v>
      </c>
      <c r="I74" s="177">
        <f>'Salary Record'!I708</f>
        <v>28</v>
      </c>
      <c r="J74" s="175">
        <f>'Salary Record'!K709</f>
        <v>0</v>
      </c>
      <c r="K74" s="175">
        <f>'Salary Record'!K710</f>
        <v>57931.034482758623</v>
      </c>
      <c r="L74" s="176">
        <f>'Salary Record'!G708</f>
        <v>0</v>
      </c>
      <c r="M74" s="177">
        <f>'Salary Record'!G709</f>
        <v>0</v>
      </c>
      <c r="N74" s="178">
        <f>'Salary Record'!G710</f>
        <v>0</v>
      </c>
      <c r="O74" s="177">
        <f>'Salary Record'!G711</f>
        <v>0</v>
      </c>
      <c r="P74" s="178">
        <f>'Salary Record'!G712</f>
        <v>0</v>
      </c>
      <c r="Q74" s="180">
        <f>'Salary Record'!K712</f>
        <v>57931.034482758623</v>
      </c>
      <c r="R74" s="117"/>
      <c r="S74" s="117"/>
      <c r="T74" s="119"/>
    </row>
    <row r="75" spans="1:24" s="118" customFormat="1" ht="21" customHeight="1" x14ac:dyDescent="0.2">
      <c r="A75" s="207">
        <v>4</v>
      </c>
      <c r="B75" s="337" t="str">
        <f>'Salary Record'!C782</f>
        <v>M. Usman</v>
      </c>
      <c r="C75" s="121"/>
      <c r="D75" s="122"/>
      <c r="E75" s="177">
        <f>'Salary Record'!K781</f>
        <v>60000</v>
      </c>
      <c r="F75" s="177">
        <f>'Salary Record'!C787</f>
        <v>29</v>
      </c>
      <c r="G75" s="174">
        <f>'Salary Record'!C788</f>
        <v>0</v>
      </c>
      <c r="H75" s="177">
        <f>'Salary Record'!I786</f>
        <v>0</v>
      </c>
      <c r="I75" s="177">
        <f>'Salary Record'!I785</f>
        <v>29</v>
      </c>
      <c r="J75" s="175">
        <f>'Salary Record'!K786</f>
        <v>0</v>
      </c>
      <c r="K75" s="175">
        <f>'Salary Record'!K787</f>
        <v>60000.000000000007</v>
      </c>
      <c r="L75" s="176">
        <f>'Salary Record'!G785</f>
        <v>0</v>
      </c>
      <c r="M75" s="177">
        <f>'Salary Record'!G786</f>
        <v>0</v>
      </c>
      <c r="N75" s="178">
        <f>'Salary Record'!G787</f>
        <v>0</v>
      </c>
      <c r="O75" s="177">
        <f>'Salary Record'!G788</f>
        <v>0</v>
      </c>
      <c r="P75" s="178">
        <f>'Salary Record'!G789</f>
        <v>0</v>
      </c>
      <c r="Q75" s="180">
        <f>'Salary Record'!K789</f>
        <v>60000.000000000007</v>
      </c>
      <c r="R75" s="117"/>
      <c r="S75" s="117"/>
      <c r="T75" s="119"/>
    </row>
    <row r="76" spans="1:24" s="118" customFormat="1" ht="21" customHeight="1" x14ac:dyDescent="0.2">
      <c r="A76" s="207">
        <v>5</v>
      </c>
      <c r="B76" s="255" t="str">
        <f>'Salary Record'!C115</f>
        <v>Amir (JPMC)</v>
      </c>
      <c r="C76" s="138"/>
      <c r="D76" s="135"/>
      <c r="E76" s="66">
        <f>'Salary Record'!K114</f>
        <v>43000</v>
      </c>
      <c r="F76" s="66">
        <f>'Salary Record'!C120</f>
        <v>29</v>
      </c>
      <c r="G76" s="179">
        <f>'Salary Record'!C121</f>
        <v>0</v>
      </c>
      <c r="H76" s="66">
        <f>'Salary Record'!I119</f>
        <v>31</v>
      </c>
      <c r="I76" s="66">
        <f>'Salary Record'!I118</f>
        <v>29</v>
      </c>
      <c r="J76" s="175">
        <f>'Salary Record'!K119</f>
        <v>5745.6896551724139</v>
      </c>
      <c r="K76" s="175">
        <f>'Salary Record'!K120</f>
        <v>48745.689655172413</v>
      </c>
      <c r="L76" s="176">
        <f>'Salary Record'!G118</f>
        <v>58500</v>
      </c>
      <c r="M76" s="176">
        <f>'Salary Record'!G119</f>
        <v>0</v>
      </c>
      <c r="N76" s="178">
        <f>'Salary Record'!G120</f>
        <v>58500</v>
      </c>
      <c r="O76" s="176">
        <f>'Salary Record'!G121</f>
        <v>2500</v>
      </c>
      <c r="P76" s="178">
        <f>'Salary Record'!G122</f>
        <v>56000</v>
      </c>
      <c r="Q76" s="180">
        <f>'Salary Record'!K122</f>
        <v>46245.689655172413</v>
      </c>
      <c r="R76" s="117" t="s">
        <v>114</v>
      </c>
      <c r="S76" s="117" t="s">
        <v>117</v>
      </c>
      <c r="T76" s="119"/>
    </row>
    <row r="77" spans="1:24" s="118" customFormat="1" ht="21" customHeight="1" x14ac:dyDescent="0.3">
      <c r="A77" s="207">
        <v>6</v>
      </c>
      <c r="B77" s="449" t="str">
        <f>'Salary Record'!C566</f>
        <v>Shahzaib ullah</v>
      </c>
      <c r="C77" s="121"/>
      <c r="D77" s="122"/>
      <c r="E77" s="66">
        <f>'Salary Record'!K565</f>
        <v>45000</v>
      </c>
      <c r="F77" s="66">
        <f>'Salary Record'!C571</f>
        <v>0</v>
      </c>
      <c r="G77" s="179">
        <f>'Salary Record'!C572</f>
        <v>0</v>
      </c>
      <c r="H77" s="66">
        <f>'Salary Record'!I570</f>
        <v>0</v>
      </c>
      <c r="I77" s="66">
        <f>'Salary Record'!I569</f>
        <v>29</v>
      </c>
      <c r="J77" s="175">
        <f>'Salary Record'!K570</f>
        <v>0</v>
      </c>
      <c r="K77" s="66">
        <f>'Salary Record'!K571</f>
        <v>45000</v>
      </c>
      <c r="L77" s="176">
        <f>'Salary Record'!G569</f>
        <v>0</v>
      </c>
      <c r="M77" s="176">
        <f>'Salary Record'!G570</f>
        <v>0</v>
      </c>
      <c r="N77" s="176" t="str">
        <f>'Salary Record'!G571</f>
        <v/>
      </c>
      <c r="O77" s="176">
        <f>'Salary Record'!G572</f>
        <v>0</v>
      </c>
      <c r="P77" s="176" t="str">
        <f>'Salary Record'!G573</f>
        <v/>
      </c>
      <c r="Q77" s="180">
        <f>'Salary Record'!K573</f>
        <v>45000</v>
      </c>
      <c r="R77" s="117"/>
      <c r="S77" s="117"/>
      <c r="T77" s="204"/>
    </row>
    <row r="78" spans="1:24" s="118" customFormat="1" ht="21" customHeight="1" x14ac:dyDescent="0.2">
      <c r="A78" s="207">
        <v>7</v>
      </c>
      <c r="B78" s="449" t="str">
        <f>'Salary Record'!C416</f>
        <v>A. Lateef Chacha</v>
      </c>
      <c r="C78" s="132"/>
      <c r="D78" s="133"/>
      <c r="E78" s="66">
        <f>'Salary Record'!K415</f>
        <v>27000</v>
      </c>
      <c r="F78" s="66">
        <f>'Salary Record'!C421</f>
        <v>26</v>
      </c>
      <c r="G78" s="179">
        <f>'Salary Record'!C422</f>
        <v>3</v>
      </c>
      <c r="H78" s="66">
        <f>'Salary Record'!I420</f>
        <v>30</v>
      </c>
      <c r="I78" s="66">
        <f>'Salary Record'!I419</f>
        <v>29</v>
      </c>
      <c r="J78" s="175">
        <f>'Salary Record'!K420</f>
        <v>3491.3793103448274</v>
      </c>
      <c r="K78" s="175">
        <f>'Salary Record'!K421</f>
        <v>30491.379310344826</v>
      </c>
      <c r="L78" s="176">
        <f>'Salary Record'!G419</f>
        <v>19000</v>
      </c>
      <c r="M78" s="176">
        <f>'Salary Record'!G420</f>
        <v>3000</v>
      </c>
      <c r="N78" s="178">
        <f>'Salary Record'!G421</f>
        <v>22000</v>
      </c>
      <c r="O78" s="176">
        <f>'Salary Record'!G422</f>
        <v>2000</v>
      </c>
      <c r="P78" s="178">
        <f>'Salary Record'!G423</f>
        <v>20000</v>
      </c>
      <c r="Q78" s="180">
        <f>'Salary Record'!K423</f>
        <v>28491.379310344826</v>
      </c>
      <c r="R78" s="117"/>
      <c r="S78" s="117"/>
      <c r="T78" s="119"/>
    </row>
    <row r="79" spans="1:24" ht="15.75" x14ac:dyDescent="0.25">
      <c r="A79" s="207">
        <v>8</v>
      </c>
      <c r="B79" s="255" t="str">
        <f>'Salary Record'!C431</f>
        <v>Lateef</v>
      </c>
      <c r="C79" s="12"/>
      <c r="D79" s="50"/>
      <c r="E79" s="9">
        <f>'Salary Record'!K430</f>
        <v>30000</v>
      </c>
      <c r="F79" s="9">
        <f>'Salary Record'!C436</f>
        <v>25</v>
      </c>
      <c r="G79" s="18">
        <f>'Salary Record'!C437</f>
        <v>4</v>
      </c>
      <c r="H79" s="9">
        <f>'Salary Record'!I435</f>
        <v>16</v>
      </c>
      <c r="I79" s="9">
        <f>'Salary Record'!I434</f>
        <v>21</v>
      </c>
      <c r="J79" s="13">
        <f>'Salary Record'!K435</f>
        <v>2068.9655172413795</v>
      </c>
      <c r="K79" s="13">
        <f>'Salary Record'!K436</f>
        <v>23793.103448275866</v>
      </c>
      <c r="L79" s="9">
        <f>'Salary Record'!G434</f>
        <v>34500</v>
      </c>
      <c r="M79" s="9">
        <f>'Salary Record'!G435</f>
        <v>10000</v>
      </c>
      <c r="N79" s="92">
        <f>'Salary Record'!G436</f>
        <v>44500</v>
      </c>
      <c r="O79" s="9">
        <f>'Salary Record'!G437</f>
        <v>10000</v>
      </c>
      <c r="P79" s="92">
        <f>'Salary Record'!G438</f>
        <v>34500</v>
      </c>
      <c r="Q79" s="86">
        <f>'Salary Record'!K438</f>
        <v>13793.103448275866</v>
      </c>
      <c r="R79" s="77"/>
      <c r="S79" s="8"/>
      <c r="V79" s="2"/>
      <c r="X79" s="2"/>
    </row>
    <row r="80" spans="1:24" ht="15.75" x14ac:dyDescent="0.25">
      <c r="A80" s="207">
        <v>9</v>
      </c>
      <c r="B80" s="311" t="str">
        <f>'Salary Record'!C752</f>
        <v>Sufyan Plumber</v>
      </c>
      <c r="C80" s="67"/>
      <c r="D80" s="68"/>
      <c r="E80" s="9">
        <f>'Salary Record'!K751</f>
        <v>1600</v>
      </c>
      <c r="F80" s="9">
        <f>'Salary Record'!C757</f>
        <v>0</v>
      </c>
      <c r="G80" s="18">
        <f>'Salary Record'!C758</f>
        <v>0</v>
      </c>
      <c r="H80" s="9">
        <f>'Salary Record'!I756</f>
        <v>45</v>
      </c>
      <c r="I80" s="9">
        <f>'Salary Record'!I755</f>
        <v>23</v>
      </c>
      <c r="J80" s="248">
        <f>'Salary Record'!K756</f>
        <v>9000</v>
      </c>
      <c r="K80" s="13">
        <f>'Salary Record'!K757</f>
        <v>45800</v>
      </c>
      <c r="L80" s="9">
        <f>'Salary Record'!G755</f>
        <v>0</v>
      </c>
      <c r="M80" s="9">
        <f>'Salary Record'!G756</f>
        <v>11500</v>
      </c>
      <c r="N80" s="15">
        <f>'Salary Record'!G757</f>
        <v>11500</v>
      </c>
      <c r="O80" s="9">
        <f>'Salary Record'!G758</f>
        <v>11500</v>
      </c>
      <c r="P80" s="15">
        <f>'Salary Record'!G759</f>
        <v>0</v>
      </c>
      <c r="Q80" s="180">
        <f>'Salary Record'!K759</f>
        <v>34300</v>
      </c>
      <c r="R80" s="77"/>
    </row>
    <row r="81" spans="1:21" s="118" customFormat="1" ht="21" customHeight="1" x14ac:dyDescent="0.2">
      <c r="A81" s="207">
        <v>10</v>
      </c>
      <c r="B81" s="255" t="s">
        <v>29</v>
      </c>
      <c r="C81" s="143"/>
      <c r="D81" s="144"/>
      <c r="E81" s="173">
        <f>'Salary Record'!K189</f>
        <v>35000</v>
      </c>
      <c r="F81" s="173">
        <f>'Salary Record'!C195</f>
        <v>28</v>
      </c>
      <c r="G81" s="174">
        <f>'Salary Record'!C196</f>
        <v>1</v>
      </c>
      <c r="H81" s="173">
        <f>'Salary Record'!I194</f>
        <v>91</v>
      </c>
      <c r="I81" s="173">
        <f>'Salary Record'!I193</f>
        <v>29</v>
      </c>
      <c r="J81" s="313">
        <f>'Salary Record'!K194</f>
        <v>13728.448275862069</v>
      </c>
      <c r="K81" s="66">
        <f>'Salary Record'!K195</f>
        <v>48728.448275862072</v>
      </c>
      <c r="L81" s="176">
        <f>'Salary Record'!G193</f>
        <v>79000</v>
      </c>
      <c r="M81" s="177">
        <f>'Salary Record'!G194</f>
        <v>0</v>
      </c>
      <c r="N81" s="178">
        <f>'Salary Record'!G195</f>
        <v>79000</v>
      </c>
      <c r="O81" s="177">
        <f>'Salary Record'!G196</f>
        <v>5000</v>
      </c>
      <c r="P81" s="178">
        <f>'Salary Record'!G197</f>
        <v>74000</v>
      </c>
      <c r="Q81" s="180">
        <f>'Salary Record'!K197</f>
        <v>43728.448275862072</v>
      </c>
      <c r="R81" s="117" t="s">
        <v>128</v>
      </c>
      <c r="S81" s="117" t="s">
        <v>129</v>
      </c>
      <c r="T81" s="119"/>
    </row>
    <row r="82" spans="1:21" s="118" customFormat="1" ht="21" customHeight="1" x14ac:dyDescent="0.2">
      <c r="A82" s="207">
        <v>11</v>
      </c>
      <c r="B82" s="311" t="s">
        <v>9</v>
      </c>
      <c r="C82" s="138"/>
      <c r="D82" s="135"/>
      <c r="E82" s="179">
        <f>'Salary Record'!K144</f>
        <v>35000</v>
      </c>
      <c r="F82" s="179">
        <f>'Salary Record'!C150</f>
        <v>29</v>
      </c>
      <c r="G82" s="179">
        <f>'Salary Record'!C151</f>
        <v>0</v>
      </c>
      <c r="H82" s="179">
        <f>'Salary Record'!I149</f>
        <v>47</v>
      </c>
      <c r="I82" s="179">
        <f>'Salary Record'!I148</f>
        <v>29</v>
      </c>
      <c r="J82" s="175">
        <f>'Salary Record'!K149</f>
        <v>7090.5172413793098</v>
      </c>
      <c r="K82" s="175">
        <f>'Salary Record'!K150</f>
        <v>42090.517241379312</v>
      </c>
      <c r="L82" s="176">
        <f>'Salary Record'!G148</f>
        <v>35867</v>
      </c>
      <c r="M82" s="177">
        <f>'Salary Record'!G149</f>
        <v>3000</v>
      </c>
      <c r="N82" s="178">
        <f>'Salary Record'!G150</f>
        <v>38867</v>
      </c>
      <c r="O82" s="177">
        <f>'Salary Record'!G151</f>
        <v>3000</v>
      </c>
      <c r="P82" s="178">
        <f>'Salary Record'!G152</f>
        <v>35867</v>
      </c>
      <c r="Q82" s="180">
        <f>'Salary Record'!K152</f>
        <v>39090.517241379312</v>
      </c>
      <c r="R82" s="117" t="s">
        <v>118</v>
      </c>
      <c r="S82" s="117" t="s">
        <v>119</v>
      </c>
      <c r="T82" s="119"/>
    </row>
    <row r="83" spans="1:21" s="203" customFormat="1" ht="21" x14ac:dyDescent="0.3">
      <c r="A83" s="360" t="s">
        <v>2</v>
      </c>
      <c r="B83" s="361"/>
      <c r="C83" s="227"/>
      <c r="D83" s="227"/>
      <c r="E83" s="231">
        <f>SUM(E72:E82)</f>
        <v>476600</v>
      </c>
      <c r="F83" s="227"/>
      <c r="G83" s="227"/>
      <c r="H83" s="227"/>
      <c r="I83" s="227"/>
      <c r="J83" s="231">
        <f>SUM(J72:J82)</f>
        <v>54099.137931034486</v>
      </c>
      <c r="K83" s="231">
        <f>SUM(K72:K82)</f>
        <v>555554.31034482759</v>
      </c>
      <c r="L83" s="227"/>
      <c r="M83" s="227"/>
      <c r="N83" s="227"/>
      <c r="O83" s="227"/>
      <c r="P83" s="227"/>
      <c r="Q83" s="201">
        <f>SUM(Q72:Q82)</f>
        <v>521554.31034482759</v>
      </c>
      <c r="R83" s="202"/>
      <c r="T83" s="204"/>
    </row>
    <row r="84" spans="1:21" s="203" customFormat="1" ht="21" x14ac:dyDescent="0.3">
      <c r="A84" s="256"/>
      <c r="B84" s="257"/>
      <c r="C84" s="258"/>
      <c r="D84" s="258"/>
      <c r="E84" s="180"/>
      <c r="F84" s="258"/>
      <c r="G84" s="258"/>
      <c r="H84" s="258"/>
      <c r="I84" s="258"/>
      <c r="J84" s="180"/>
      <c r="K84" s="259"/>
      <c r="L84" s="227"/>
      <c r="M84" s="227"/>
      <c r="N84" s="227"/>
      <c r="O84" s="227"/>
      <c r="P84" s="227"/>
      <c r="Q84" s="260"/>
      <c r="R84" s="225"/>
      <c r="T84" s="261"/>
    </row>
    <row r="85" spans="1:21" ht="21" customHeight="1" x14ac:dyDescent="0.2">
      <c r="A85" s="376" t="s">
        <v>101</v>
      </c>
      <c r="B85" s="377"/>
      <c r="C85" s="221"/>
      <c r="D85" s="221"/>
      <c r="E85" s="232">
        <f>SUM(E4+E5+E69+E53+E45+E34+E27+E20+E11+E83)</f>
        <v>2215100</v>
      </c>
      <c r="F85" s="221"/>
      <c r="G85" s="221"/>
      <c r="H85" s="221"/>
      <c r="I85" s="221"/>
      <c r="J85" s="232">
        <f>SUM(J4+J5+J69+J53+J45+J34+J27+J20+J11+J83)</f>
        <v>281465.5172413793</v>
      </c>
      <c r="K85" s="222"/>
      <c r="L85" s="206">
        <f>SUM(L4:L83)</f>
        <v>734422</v>
      </c>
      <c r="M85" s="230">
        <f>SUM(M4:M83)</f>
        <v>77000</v>
      </c>
      <c r="N85" s="206">
        <f>SUM(N4:N83)</f>
        <v>811422</v>
      </c>
      <c r="O85" s="206">
        <f>SUM(O4:O83)</f>
        <v>90000</v>
      </c>
      <c r="P85" s="206">
        <f>SUM(P4:P83)</f>
        <v>721422</v>
      </c>
      <c r="Q85" s="205">
        <f>SUM(Q4+Q5++Q69+Q53+Q45+Q34+Q27+Q20+Q11+Q83)+20000</f>
        <v>2276386.2068965519</v>
      </c>
      <c r="R85" s="79"/>
      <c r="S85" s="8"/>
      <c r="U85" s="326">
        <f>Q81+Q79+Q78+Q77+Q74+Q73+Q72+Q43+Q40+Q39+Q37+Q34+Q27</f>
        <v>820719.82758620707</v>
      </c>
    </row>
    <row r="86" spans="1:21" ht="20.45" customHeight="1" x14ac:dyDescent="0.2">
      <c r="A86" s="378" t="s">
        <v>168</v>
      </c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79"/>
      <c r="O86" s="379"/>
      <c r="P86" s="380"/>
      <c r="Q86" s="93"/>
      <c r="R86" s="79"/>
      <c r="S86" s="8"/>
      <c r="U86" s="8"/>
    </row>
    <row r="87" spans="1:21" ht="20.45" customHeight="1" x14ac:dyDescent="0.2">
      <c r="A87" s="378" t="s">
        <v>169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80"/>
      <c r="Q87" s="93"/>
      <c r="R87" s="79"/>
      <c r="S87" s="8"/>
      <c r="U87" s="8"/>
    </row>
    <row r="88" spans="1:21" ht="20.45" customHeight="1" x14ac:dyDescent="0.25">
      <c r="A88" s="209"/>
      <c r="B88" s="80"/>
      <c r="C88" s="80"/>
      <c r="D88" s="80"/>
      <c r="E88" s="80"/>
      <c r="F88" s="80"/>
      <c r="G88" s="80"/>
      <c r="H88" s="80"/>
      <c r="I88" s="80"/>
      <c r="J88" s="80"/>
      <c r="K88" s="95"/>
      <c r="L88" s="95"/>
      <c r="M88" s="95"/>
      <c r="N88" s="95"/>
      <c r="O88" s="96"/>
      <c r="P88" s="96"/>
      <c r="Q88" s="97"/>
      <c r="R88" s="79"/>
      <c r="S88" s="8"/>
      <c r="U88" s="8"/>
    </row>
    <row r="89" spans="1:21" ht="18" x14ac:dyDescent="0.25">
      <c r="A89" s="210"/>
      <c r="B89" s="94"/>
      <c r="C89" s="59"/>
      <c r="D89" s="60"/>
      <c r="E89" s="9"/>
      <c r="F89" s="9"/>
      <c r="G89" s="18"/>
      <c r="H89" s="62"/>
      <c r="I89" s="9"/>
      <c r="J89" s="13"/>
      <c r="K89" s="10"/>
      <c r="L89" s="9"/>
      <c r="M89" s="9"/>
      <c r="N89" s="15"/>
      <c r="O89" s="9"/>
      <c r="P89" s="15"/>
      <c r="Q89" s="246"/>
      <c r="R89" s="77"/>
      <c r="S89" s="8"/>
      <c r="U89" s="8"/>
    </row>
    <row r="90" spans="1:21" x14ac:dyDescent="0.2">
      <c r="A90" s="211"/>
      <c r="B90" s="87"/>
      <c r="C90" s="87"/>
      <c r="D90" s="87"/>
      <c r="E90" s="71"/>
      <c r="F90" s="71"/>
      <c r="G90" s="88"/>
      <c r="H90" s="71"/>
      <c r="I90" s="71"/>
      <c r="J90" s="71"/>
      <c r="K90" s="71"/>
      <c r="L90" s="71"/>
      <c r="M90" s="71"/>
      <c r="N90" s="89"/>
      <c r="O90" s="71"/>
      <c r="P90" s="89"/>
      <c r="Q90" s="72"/>
      <c r="S90" s="8"/>
    </row>
    <row r="91" spans="1:21" s="328" customFormat="1" ht="18" customHeight="1" x14ac:dyDescent="0.2">
      <c r="A91" s="208">
        <v>13</v>
      </c>
      <c r="B91" s="355">
        <f>'Salary Record'!C799</f>
        <v>0</v>
      </c>
      <c r="C91" s="346"/>
      <c r="D91" s="347"/>
      <c r="E91" s="322">
        <f>'Salary Record'!K798</f>
        <v>0</v>
      </c>
      <c r="F91" s="322">
        <f>'Salary Record'!C804</f>
        <v>0</v>
      </c>
      <c r="G91" s="348">
        <f>'Salary Record'!C805</f>
        <v>0</v>
      </c>
      <c r="H91" s="322">
        <f>'Salary Record'!I803</f>
        <v>0</v>
      </c>
      <c r="I91" s="322">
        <f>'Salary Record'!I802</f>
        <v>0</v>
      </c>
      <c r="J91" s="321">
        <f>'Salary Record'!K803</f>
        <v>0</v>
      </c>
      <c r="K91" s="322">
        <f>'Salary Record'!K804</f>
        <v>0</v>
      </c>
      <c r="L91" s="240">
        <f>'Salary Record'!G802</f>
        <v>0</v>
      </c>
      <c r="M91" s="323">
        <f>'Salary Record'!G803</f>
        <v>0</v>
      </c>
      <c r="N91" s="324">
        <f>'Salary Record'!G804</f>
        <v>0</v>
      </c>
      <c r="O91" s="323">
        <f>'Salary Record'!G805</f>
        <v>0</v>
      </c>
      <c r="P91" s="324">
        <f>'Salary Record'!G806</f>
        <v>0</v>
      </c>
      <c r="Q91" s="349">
        <f>'Salary Record'!K806</f>
        <v>0</v>
      </c>
      <c r="R91" s="325"/>
      <c r="S91" s="326"/>
      <c r="T91" s="327"/>
    </row>
    <row r="92" spans="1:21" s="118" customFormat="1" ht="21" customHeight="1" x14ac:dyDescent="0.2">
      <c r="A92" s="207">
        <v>2</v>
      </c>
      <c r="B92" s="234" t="s">
        <v>13</v>
      </c>
      <c r="C92" s="149" t="s">
        <v>30</v>
      </c>
      <c r="D92" s="150" t="e">
        <f>SUM(Q26:Q94)</f>
        <v>#REF!</v>
      </c>
      <c r="E92" s="194" t="e">
        <f>'Salary Record'!#REF!</f>
        <v>#REF!</v>
      </c>
      <c r="F92" s="194" t="e">
        <f>'Salary Record'!#REF!</f>
        <v>#REF!</v>
      </c>
      <c r="G92" s="195" t="e">
        <f>'Salary Record'!#REF!</f>
        <v>#REF!</v>
      </c>
      <c r="H92" s="194" t="e">
        <f>'Salary Record'!#REF!</f>
        <v>#REF!</v>
      </c>
      <c r="I92" s="194" t="e">
        <f>'Salary Record'!#REF!</f>
        <v>#REF!</v>
      </c>
      <c r="J92" s="168" t="e">
        <f>'Salary Record'!#REF!</f>
        <v>#REF!</v>
      </c>
      <c r="K92" s="194" t="e">
        <f>'Salary Record'!#REF!</f>
        <v>#REF!</v>
      </c>
      <c r="L92" s="169" t="e">
        <f>'Salary Record'!#REF!</f>
        <v>#REF!</v>
      </c>
      <c r="M92" s="169" t="e">
        <f>'Salary Record'!#REF!</f>
        <v>#REF!</v>
      </c>
      <c r="N92" s="171" t="e">
        <f>'Salary Record'!#REF!</f>
        <v>#REF!</v>
      </c>
      <c r="O92" s="170" t="e">
        <f>'Salary Record'!#REF!</f>
        <v>#REF!</v>
      </c>
      <c r="P92" s="171" t="e">
        <f>'Salary Record'!#REF!</f>
        <v>#REF!</v>
      </c>
      <c r="Q92" s="196" t="e">
        <f>'Salary Record'!#REF!</f>
        <v>#REF!</v>
      </c>
      <c r="R92" s="117"/>
      <c r="S92" s="117"/>
      <c r="T92" s="119"/>
    </row>
    <row r="93" spans="1:21" ht="15" x14ac:dyDescent="0.25">
      <c r="A93" s="210"/>
      <c r="B93" s="16"/>
      <c r="C93" s="90" t="s">
        <v>31</v>
      </c>
      <c r="D93" s="91" t="e">
        <f>SUM(Q27:Q95)</f>
        <v>#REF!</v>
      </c>
      <c r="E93" s="14" t="e">
        <f>'Salary Record'!#REF!</f>
        <v>#REF!</v>
      </c>
      <c r="F93" s="14" t="e">
        <f>'Salary Record'!#REF!</f>
        <v>#REF!</v>
      </c>
      <c r="G93" s="20" t="e">
        <f>'Salary Record'!#REF!</f>
        <v>#REF!</v>
      </c>
      <c r="H93" s="14" t="e">
        <f>'Salary Record'!#REF!</f>
        <v>#REF!</v>
      </c>
      <c r="I93" s="14" t="e">
        <f>'Salary Record'!#REF!</f>
        <v>#REF!</v>
      </c>
      <c r="J93" s="13" t="e">
        <f>'Salary Record'!#REF!</f>
        <v>#REF!</v>
      </c>
      <c r="K93" s="13" t="e">
        <f>'Salary Record'!#REF!</f>
        <v>#REF!</v>
      </c>
      <c r="L93" s="9" t="e">
        <f>'Salary Record'!#REF!</f>
        <v>#REF!</v>
      </c>
      <c r="M93" s="14" t="e">
        <f>'Salary Record'!#REF!</f>
        <v>#REF!</v>
      </c>
      <c r="N93" s="15" t="e">
        <f>'Salary Record'!#REF!</f>
        <v>#REF!</v>
      </c>
      <c r="O93" s="14" t="e">
        <f>'Salary Record'!#REF!</f>
        <v>#REF!</v>
      </c>
      <c r="P93" s="15" t="e">
        <f>'Salary Record'!#REF!</f>
        <v>#REF!</v>
      </c>
      <c r="Q93" s="19" t="e">
        <f>'Salary Record'!#REF!</f>
        <v>#REF!</v>
      </c>
      <c r="R93" s="77"/>
    </row>
    <row r="94" spans="1:21" x14ac:dyDescent="0.2">
      <c r="A94" s="211"/>
      <c r="B94" s="87"/>
      <c r="C94" s="87"/>
      <c r="D94" s="87"/>
      <c r="E94" s="71"/>
      <c r="F94" s="71"/>
      <c r="G94" s="88"/>
      <c r="H94" s="71"/>
      <c r="I94" s="71"/>
      <c r="J94" s="71"/>
      <c r="K94" s="71"/>
      <c r="L94" s="71"/>
      <c r="M94" s="71"/>
      <c r="N94" s="89"/>
      <c r="O94" s="71"/>
      <c r="P94" s="89"/>
      <c r="Q94" s="72"/>
    </row>
    <row r="95" spans="1:21" ht="15.75" x14ac:dyDescent="0.25">
      <c r="A95" s="210">
        <v>3</v>
      </c>
      <c r="B95" s="16" t="s">
        <v>12</v>
      </c>
      <c r="C95" s="52" t="s">
        <v>82</v>
      </c>
      <c r="D95" s="53">
        <f>SUM(Q95:Q95)</f>
        <v>0</v>
      </c>
      <c r="E95" s="10">
        <f>'Salary Record'!K814</f>
        <v>0</v>
      </c>
      <c r="F95" s="10">
        <f>'Salary Record'!C820</f>
        <v>28</v>
      </c>
      <c r="G95" s="17">
        <f>'Salary Record'!C821</f>
        <v>1</v>
      </c>
      <c r="H95" s="10">
        <f>'Salary Record'!I819</f>
        <v>0</v>
      </c>
      <c r="I95" s="10">
        <f>'Salary Record'!I818</f>
        <v>29</v>
      </c>
      <c r="J95" s="13">
        <f>'Salary Record'!K819</f>
        <v>0</v>
      </c>
      <c r="K95" s="10">
        <f>'Salary Record'!K820</f>
        <v>0</v>
      </c>
      <c r="L95" s="9">
        <f>'Salary Record'!G818</f>
        <v>0</v>
      </c>
      <c r="M95" s="14">
        <f>'Salary Record'!G819</f>
        <v>0</v>
      </c>
      <c r="N95" s="15">
        <f>'Salary Record'!G820</f>
        <v>0</v>
      </c>
      <c r="O95" s="10">
        <f>'Salary Record'!G821</f>
        <v>0</v>
      </c>
      <c r="P95" s="15">
        <f>'Salary Record'!G822</f>
        <v>0</v>
      </c>
      <c r="Q95" s="86">
        <f>'Salary Record'!K822</f>
        <v>0</v>
      </c>
      <c r="R95" s="77"/>
      <c r="S95" s="8"/>
    </row>
    <row r="96" spans="1:21" ht="20.25" x14ac:dyDescent="0.3">
      <c r="B96" s="368" t="s">
        <v>91</v>
      </c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/>
      <c r="N96"/>
      <c r="O96"/>
      <c r="P96"/>
      <c r="R96"/>
      <c r="T96"/>
    </row>
    <row r="97" spans="2:20" ht="15" x14ac:dyDescent="0.25">
      <c r="B97" s="235" t="s">
        <v>92</v>
      </c>
      <c r="C97" s="85" t="s">
        <v>106</v>
      </c>
      <c r="D97" s="85" t="s">
        <v>104</v>
      </c>
      <c r="E97" s="85" t="str">
        <f>N1</f>
        <v>February</v>
      </c>
      <c r="G97" s="2"/>
      <c r="H97" s="69"/>
      <c r="K97"/>
      <c r="L97"/>
      <c r="M97"/>
      <c r="N97"/>
      <c r="O97"/>
      <c r="P97"/>
      <c r="R97"/>
      <c r="T97"/>
    </row>
    <row r="98" spans="2:20" x14ac:dyDescent="0.2">
      <c r="B98" s="236" t="s">
        <v>165</v>
      </c>
      <c r="C98" s="82">
        <v>100000</v>
      </c>
      <c r="D98" s="83">
        <v>100000</v>
      </c>
      <c r="E98" s="83">
        <v>25000</v>
      </c>
      <c r="G98" s="2"/>
      <c r="H98" s="69"/>
      <c r="K98" s="8"/>
      <c r="L98"/>
      <c r="M98"/>
      <c r="N98"/>
      <c r="O98"/>
      <c r="P98"/>
      <c r="R98"/>
      <c r="T98"/>
    </row>
    <row r="99" spans="2:20" x14ac:dyDescent="0.2">
      <c r="B99" s="236" t="s">
        <v>156</v>
      </c>
      <c r="C99" s="82"/>
      <c r="D99" s="83"/>
      <c r="E99" s="83">
        <v>25000</v>
      </c>
      <c r="G99" s="2"/>
      <c r="H99" s="69"/>
      <c r="K99"/>
      <c r="L99"/>
      <c r="M99"/>
      <c r="N99"/>
      <c r="O99"/>
      <c r="P99"/>
      <c r="R99"/>
      <c r="T99"/>
    </row>
    <row r="100" spans="2:20" x14ac:dyDescent="0.2">
      <c r="B100" s="236" t="s">
        <v>167</v>
      </c>
      <c r="C100" s="82"/>
      <c r="D100" s="83"/>
      <c r="E100" s="83">
        <v>25000</v>
      </c>
      <c r="G100" s="2"/>
      <c r="H100" s="69"/>
      <c r="I100" s="2" t="e">
        <f>#REF!+#REF!+Q69+Q53+#REF!+Q45+Q34+Q27+Q20+Q5</f>
        <v>#REF!</v>
      </c>
      <c r="K100"/>
      <c r="L100"/>
      <c r="M100"/>
      <c r="N100"/>
      <c r="O100"/>
      <c r="P100"/>
      <c r="R100"/>
      <c r="T100"/>
    </row>
    <row r="101" spans="2:20" x14ac:dyDescent="0.2">
      <c r="B101" s="236" t="s">
        <v>88</v>
      </c>
      <c r="C101" s="82"/>
      <c r="D101" s="83"/>
      <c r="E101" s="83">
        <v>25000</v>
      </c>
      <c r="G101" s="2"/>
      <c r="H101" s="69"/>
      <c r="K101"/>
      <c r="L101"/>
      <c r="M101"/>
      <c r="N101"/>
      <c r="O101"/>
      <c r="P101"/>
      <c r="R101"/>
      <c r="T101"/>
    </row>
    <row r="102" spans="2:20" ht="14.25" x14ac:dyDescent="0.2">
      <c r="B102" s="236" t="s">
        <v>157</v>
      </c>
      <c r="C102" s="82"/>
      <c r="D102" s="83"/>
      <c r="E102" s="83">
        <v>80000</v>
      </c>
      <c r="F102" s="74"/>
      <c r="G102" s="74"/>
      <c r="H102" s="74"/>
      <c r="I102" s="74"/>
      <c r="K102"/>
      <c r="L102"/>
      <c r="M102"/>
      <c r="N102"/>
      <c r="O102"/>
      <c r="P102"/>
      <c r="R102"/>
      <c r="T102"/>
    </row>
    <row r="103" spans="2:20" x14ac:dyDescent="0.2">
      <c r="B103" s="236" t="s">
        <v>32</v>
      </c>
      <c r="C103" s="82"/>
      <c r="D103" s="83"/>
      <c r="E103" s="83">
        <f>Q20</f>
        <v>267000</v>
      </c>
      <c r="G103" s="2"/>
      <c r="H103" s="69"/>
      <c r="K103"/>
      <c r="L103"/>
      <c r="M103"/>
      <c r="N103"/>
      <c r="O103"/>
      <c r="P103"/>
      <c r="R103"/>
      <c r="T103"/>
    </row>
    <row r="104" spans="2:20" x14ac:dyDescent="0.2">
      <c r="B104" s="236" t="s">
        <v>158</v>
      </c>
      <c r="C104" s="82"/>
      <c r="D104" s="83"/>
      <c r="E104" s="83">
        <f>Q27</f>
        <v>140338.36206896551</v>
      </c>
      <c r="F104" s="8"/>
      <c r="G104" s="8"/>
      <c r="H104" s="84"/>
      <c r="I104" s="8"/>
      <c r="K104" s="11"/>
      <c r="L104"/>
      <c r="M104"/>
      <c r="N104"/>
      <c r="O104"/>
      <c r="P104"/>
      <c r="R104"/>
      <c r="T104"/>
    </row>
    <row r="105" spans="2:20" x14ac:dyDescent="0.2">
      <c r="B105" s="236" t="s">
        <v>159</v>
      </c>
      <c r="C105" s="82"/>
      <c r="D105" s="83"/>
      <c r="E105" s="83">
        <f>Q34</f>
        <v>131915.94827586209</v>
      </c>
      <c r="G105" s="2"/>
      <c r="H105" s="69"/>
      <c r="J105" s="8"/>
      <c r="K105"/>
      <c r="L105"/>
      <c r="M105"/>
      <c r="N105"/>
      <c r="O105"/>
      <c r="P105"/>
      <c r="R105"/>
      <c r="T105"/>
    </row>
    <row r="106" spans="2:20" x14ac:dyDescent="0.2">
      <c r="B106" s="236" t="s">
        <v>156</v>
      </c>
      <c r="C106" s="82"/>
      <c r="D106" s="83"/>
      <c r="E106" s="83">
        <f>Q45</f>
        <v>351974.13793103449</v>
      </c>
      <c r="G106" s="2"/>
      <c r="H106" s="69"/>
      <c r="J106" s="8"/>
      <c r="K106" s="11"/>
      <c r="L106"/>
      <c r="M106"/>
      <c r="N106"/>
      <c r="O106"/>
      <c r="P106"/>
      <c r="R106"/>
      <c r="T106"/>
    </row>
    <row r="107" spans="2:20" x14ac:dyDescent="0.2">
      <c r="B107" s="236" t="s">
        <v>37</v>
      </c>
      <c r="C107" s="82"/>
      <c r="D107" s="83"/>
      <c r="E107" s="83">
        <f>Q53</f>
        <v>164698.27586206899</v>
      </c>
      <c r="F107" s="8"/>
      <c r="G107" s="8"/>
      <c r="H107" s="84"/>
      <c r="I107" s="8"/>
      <c r="J107" s="8"/>
      <c r="K107" s="11"/>
      <c r="L107"/>
      <c r="M107"/>
      <c r="N107"/>
      <c r="O107"/>
      <c r="P107"/>
      <c r="R107"/>
      <c r="T107"/>
    </row>
    <row r="108" spans="2:20" x14ac:dyDescent="0.2">
      <c r="B108" s="236" t="s">
        <v>88</v>
      </c>
      <c r="C108" s="82"/>
      <c r="D108" s="83"/>
      <c r="E108" s="83">
        <f>Q69</f>
        <v>678905.17241379316</v>
      </c>
      <c r="F108" s="8"/>
      <c r="G108"/>
      <c r="I108" s="8"/>
      <c r="K108"/>
      <c r="L108"/>
      <c r="M108"/>
      <c r="N108"/>
      <c r="O108"/>
      <c r="P108"/>
      <c r="R108"/>
      <c r="T108"/>
    </row>
    <row r="109" spans="2:20" x14ac:dyDescent="0.2">
      <c r="B109" s="239" t="s">
        <v>165</v>
      </c>
      <c r="C109" s="82"/>
      <c r="D109" s="83"/>
      <c r="E109" s="83">
        <f>Q83</f>
        <v>521554.31034482759</v>
      </c>
      <c r="F109"/>
      <c r="G109" s="8">
        <f>E112-E98-E99-E100-E101-E102-E111</f>
        <v>2301386.2068965519</v>
      </c>
      <c r="H109"/>
      <c r="I109"/>
      <c r="J109"/>
      <c r="K109"/>
      <c r="L109"/>
      <c r="M109" s="8"/>
      <c r="N109"/>
      <c r="O109" s="8"/>
      <c r="P109"/>
      <c r="S109" s="8"/>
    </row>
    <row r="110" spans="2:20" x14ac:dyDescent="0.2">
      <c r="B110" s="243" t="s">
        <v>160</v>
      </c>
      <c r="C110" s="82"/>
      <c r="D110" s="83"/>
      <c r="E110" s="83">
        <f>Q77</f>
        <v>45000</v>
      </c>
      <c r="F110"/>
      <c r="G110"/>
      <c r="H110"/>
      <c r="I110" s="8"/>
      <c r="J110" s="8"/>
      <c r="K110"/>
      <c r="L110"/>
      <c r="M110"/>
      <c r="N110"/>
      <c r="O110" s="8"/>
      <c r="P110" s="11"/>
      <c r="S110" s="8"/>
    </row>
    <row r="111" spans="2:20" x14ac:dyDescent="0.2">
      <c r="B111" s="236" t="s">
        <v>161</v>
      </c>
      <c r="C111" s="82"/>
      <c r="D111" s="83"/>
      <c r="E111" s="83">
        <v>5000</v>
      </c>
      <c r="F111"/>
      <c r="G111"/>
      <c r="H111"/>
      <c r="I111"/>
      <c r="J111"/>
      <c r="K111"/>
      <c r="L111"/>
      <c r="M111"/>
      <c r="N111"/>
      <c r="O111" s="8"/>
      <c r="P111" s="8"/>
      <c r="S111" s="8"/>
    </row>
    <row r="112" spans="2:20" ht="15" x14ac:dyDescent="0.25">
      <c r="B112" s="237" t="s">
        <v>99</v>
      </c>
      <c r="C112" s="81">
        <f>SUM(C98:C111)</f>
        <v>100000</v>
      </c>
      <c r="D112" s="81">
        <f>SUM(D98:D111)</f>
        <v>100000</v>
      </c>
      <c r="E112" s="81">
        <f>SUM(E98:E111)</f>
        <v>2486386.2068965519</v>
      </c>
      <c r="F112"/>
      <c r="G112"/>
      <c r="H112" s="8"/>
      <c r="I112"/>
      <c r="J112"/>
      <c r="K112"/>
      <c r="L112"/>
      <c r="M112"/>
      <c r="N112"/>
      <c r="O112" s="8"/>
      <c r="P112" s="8"/>
      <c r="S112" s="8"/>
    </row>
    <row r="113" spans="2:20" x14ac:dyDescent="0.2">
      <c r="B113"/>
      <c r="C113"/>
      <c r="D113"/>
      <c r="E113" s="8"/>
      <c r="F113"/>
      <c r="G113"/>
      <c r="H113"/>
      <c r="I113"/>
      <c r="J113"/>
      <c r="K113"/>
      <c r="L113"/>
      <c r="M113"/>
      <c r="N113"/>
      <c r="O113" s="8"/>
      <c r="P113" s="8"/>
      <c r="S113" s="8"/>
    </row>
    <row r="114" spans="2:20" x14ac:dyDescent="0.2">
      <c r="B114"/>
      <c r="C114"/>
      <c r="D114"/>
      <c r="E114" s="84"/>
      <c r="F114"/>
      <c r="G114"/>
      <c r="H114"/>
      <c r="I114"/>
      <c r="J114"/>
      <c r="K114"/>
      <c r="L114"/>
      <c r="M114"/>
      <c r="N114"/>
      <c r="O114" s="8"/>
      <c r="P114" s="8"/>
      <c r="S114" s="2"/>
    </row>
    <row r="115" spans="2:20" x14ac:dyDescent="0.2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 s="8"/>
      <c r="P115" s="2"/>
      <c r="S115" s="8"/>
    </row>
    <row r="116" spans="2:20" ht="15" x14ac:dyDescent="0.25">
      <c r="B116"/>
      <c r="C116"/>
      <c r="D116"/>
      <c r="E116">
        <v>1136285</v>
      </c>
      <c r="F116"/>
      <c r="G116"/>
      <c r="H116"/>
      <c r="I116"/>
      <c r="J116"/>
      <c r="K116"/>
      <c r="L116"/>
      <c r="M116"/>
      <c r="N116"/>
      <c r="O116" s="70">
        <f>SUM(O96:O113)</f>
        <v>0</v>
      </c>
      <c r="P116" s="8"/>
    </row>
    <row r="117" spans="2:20" x14ac:dyDescent="0.2">
      <c r="B117"/>
      <c r="C117"/>
      <c r="D117"/>
      <c r="E117" s="8">
        <f>E98+E99+E100+E101+E102</f>
        <v>180000</v>
      </c>
      <c r="F117"/>
      <c r="G117"/>
      <c r="H117"/>
      <c r="I117"/>
      <c r="J117"/>
      <c r="K117"/>
      <c r="L117"/>
      <c r="M117"/>
      <c r="N117"/>
      <c r="P117"/>
      <c r="S117" s="8"/>
    </row>
    <row r="118" spans="2:20" x14ac:dyDescent="0.2">
      <c r="B118"/>
      <c r="C118"/>
      <c r="D118"/>
      <c r="E118" s="8">
        <f>E117+E116</f>
        <v>1316285</v>
      </c>
      <c r="F118"/>
      <c r="G118"/>
      <c r="H118"/>
      <c r="I118"/>
      <c r="J118"/>
      <c r="K118"/>
      <c r="L118"/>
      <c r="M118"/>
      <c r="N118"/>
      <c r="P118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Q119" s="8"/>
      <c r="R119" s="84"/>
      <c r="S119" s="8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P120"/>
      <c r="S120" s="2"/>
      <c r="T120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O121"/>
      <c r="P121"/>
      <c r="S121" s="2"/>
      <c r="T121"/>
    </row>
    <row r="122" spans="2:20" x14ac:dyDescent="0.2">
      <c r="B122"/>
      <c r="C122"/>
      <c r="D122"/>
      <c r="E122"/>
      <c r="J122"/>
      <c r="K122"/>
      <c r="L122"/>
      <c r="M122"/>
      <c r="N122"/>
      <c r="O122"/>
      <c r="P122"/>
      <c r="S122" s="8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S124" s="8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T126"/>
    </row>
    <row r="127" spans="2:20" x14ac:dyDescent="0.2">
      <c r="J127"/>
      <c r="K127"/>
      <c r="L127"/>
      <c r="M127"/>
      <c r="N127"/>
      <c r="O127"/>
      <c r="P127"/>
      <c r="T127"/>
    </row>
    <row r="128" spans="2:20" x14ac:dyDescent="0.2">
      <c r="K128"/>
      <c r="L128"/>
      <c r="M128"/>
      <c r="N128"/>
      <c r="O128"/>
      <c r="P128"/>
    </row>
    <row r="129" spans="11:19" x14ac:dyDescent="0.2">
      <c r="K129"/>
      <c r="L129"/>
      <c r="M129"/>
      <c r="N129"/>
      <c r="P129"/>
    </row>
    <row r="130" spans="11:19" x14ac:dyDescent="0.2">
      <c r="P130"/>
    </row>
    <row r="131" spans="11:19" x14ac:dyDescent="0.2">
      <c r="P131" s="3">
        <f>Q53+Q11</f>
        <v>164698.27586206899</v>
      </c>
    </row>
    <row r="132" spans="11:19" x14ac:dyDescent="0.2">
      <c r="P132" s="3">
        <v>14580</v>
      </c>
    </row>
    <row r="133" spans="11:19" x14ac:dyDescent="0.2">
      <c r="P133" s="3">
        <v>20000</v>
      </c>
      <c r="S133" s="8"/>
    </row>
    <row r="134" spans="11:19" x14ac:dyDescent="0.2">
      <c r="P134" s="3">
        <v>4150</v>
      </c>
      <c r="S134" s="2"/>
    </row>
    <row r="135" spans="11:19" x14ac:dyDescent="0.2">
      <c r="S135" s="2"/>
    </row>
    <row r="136" spans="11:19" x14ac:dyDescent="0.2">
      <c r="S136" s="8"/>
    </row>
    <row r="138" spans="11:19" x14ac:dyDescent="0.2">
      <c r="S138" s="8"/>
    </row>
  </sheetData>
  <autoFilter ref="A3:X112" xr:uid="{00000000-0009-0000-0000-000000000000}"/>
  <mergeCells count="25">
    <mergeCell ref="B96:L96"/>
    <mergeCell ref="N1:O2"/>
    <mergeCell ref="A1:M2"/>
    <mergeCell ref="A85:B85"/>
    <mergeCell ref="A86:P86"/>
    <mergeCell ref="A87:P87"/>
    <mergeCell ref="A55:Q55"/>
    <mergeCell ref="A71:Q71"/>
    <mergeCell ref="P1:P2"/>
    <mergeCell ref="A6:Q6"/>
    <mergeCell ref="C7:C10"/>
    <mergeCell ref="D7:D10"/>
    <mergeCell ref="A69:B69"/>
    <mergeCell ref="A83:B83"/>
    <mergeCell ref="A27:B27"/>
    <mergeCell ref="A13:Q13"/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view="pageBreakPreview" topLeftCell="A768" zoomScale="110" zoomScaleNormal="90" zoomScaleSheetLayoutView="110" workbookViewId="0">
      <selection activeCell="P788" sqref="P788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24" t="s">
        <v>64</v>
      </c>
      <c r="D1" s="424"/>
      <c r="E1" s="424"/>
      <c r="F1" s="424"/>
      <c r="G1" s="424"/>
      <c r="H1" s="424"/>
      <c r="I1" s="424"/>
      <c r="J1" s="269" t="s">
        <v>232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29</v>
      </c>
      <c r="R2" s="64"/>
      <c r="U2" s="64"/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/>
      <c r="X4" s="27"/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92" t="s">
        <v>38</v>
      </c>
      <c r="B7" s="393"/>
      <c r="C7" s="393"/>
      <c r="D7" s="393"/>
      <c r="E7" s="393"/>
      <c r="F7" s="393"/>
      <c r="G7" s="393"/>
      <c r="H7" s="393"/>
      <c r="I7" s="393"/>
      <c r="J7" s="393"/>
      <c r="K7" s="393"/>
      <c r="L7" s="394"/>
      <c r="M7" s="24"/>
      <c r="N7" s="28"/>
      <c r="O7" s="387" t="s">
        <v>40</v>
      </c>
      <c r="P7" s="388"/>
      <c r="Q7" s="388"/>
      <c r="R7" s="389"/>
      <c r="S7" s="29"/>
      <c r="T7" s="387" t="s">
        <v>41</v>
      </c>
      <c r="U7" s="388"/>
      <c r="V7" s="388"/>
      <c r="W7" s="388"/>
      <c r="X7" s="388"/>
      <c r="Y7" s="389"/>
      <c r="Z7" s="30"/>
      <c r="AA7" s="24"/>
    </row>
    <row r="8" spans="1:27" s="25" customFormat="1" ht="27.75" customHeight="1" x14ac:dyDescent="0.2">
      <c r="A8" s="272"/>
      <c r="B8" s="270"/>
      <c r="C8" s="398" t="s">
        <v>206</v>
      </c>
      <c r="D8" s="398"/>
      <c r="E8" s="398"/>
      <c r="F8" s="398"/>
      <c r="G8" s="273" t="str">
        <f>$J$1</f>
        <v>February</v>
      </c>
      <c r="H8" s="401">
        <f>$K$1</f>
        <v>2024</v>
      </c>
      <c r="I8" s="401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/>
      <c r="Q10" s="36"/>
      <c r="R10" s="36" t="str">
        <f t="shared" ref="R10:R20" si="0">IF(Q10="","",R9-Q10)</f>
        <v/>
      </c>
      <c r="S10" s="27"/>
      <c r="T10" s="36" t="s">
        <v>69</v>
      </c>
      <c r="U10" s="63">
        <f>IF($J$1="February",Y9,"")</f>
        <v>0</v>
      </c>
      <c r="V10" s="38"/>
      <c r="W10" s="63">
        <f>IF(U10="","",U10+V10)</f>
        <v>0</v>
      </c>
      <c r="X10" s="38"/>
      <c r="Y10" s="63">
        <f>IF(W10="","",W10-X10)</f>
        <v>0</v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395" t="s">
        <v>41</v>
      </c>
      <c r="G11" s="397"/>
      <c r="H11" s="270"/>
      <c r="I11" s="395" t="s">
        <v>42</v>
      </c>
      <c r="J11" s="396"/>
      <c r="K11" s="397"/>
      <c r="L11" s="284"/>
      <c r="N11" s="35"/>
      <c r="O11" s="36" t="s">
        <v>44</v>
      </c>
      <c r="P11" s="36"/>
      <c r="Q11" s="36"/>
      <c r="R11" s="36" t="str">
        <f t="shared" si="0"/>
        <v/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/>
      <c r="Q12" s="36"/>
      <c r="R12" s="36" t="str">
        <f t="shared" si="0"/>
        <v/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399" t="s">
        <v>40</v>
      </c>
      <c r="C13" s="400"/>
      <c r="D13" s="270"/>
      <c r="E13" s="270"/>
      <c r="F13" s="287" t="s">
        <v>62</v>
      </c>
      <c r="G13" s="288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285"/>
      <c r="I13" s="289">
        <f>K2</f>
        <v>29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270"/>
      <c r="E15" s="270"/>
      <c r="F15" s="287" t="s">
        <v>63</v>
      </c>
      <c r="G15" s="288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285"/>
      <c r="I15" s="390" t="s">
        <v>67</v>
      </c>
      <c r="J15" s="391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0" t="s">
        <v>68</v>
      </c>
      <c r="J16" s="391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270"/>
      <c r="E17" s="270"/>
      <c r="F17" s="287" t="s">
        <v>197</v>
      </c>
      <c r="G17" s="288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270"/>
      <c r="I17" s="395" t="s">
        <v>61</v>
      </c>
      <c r="J17" s="397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392" t="s">
        <v>38</v>
      </c>
      <c r="B22" s="393"/>
      <c r="C22" s="393"/>
      <c r="D22" s="393"/>
      <c r="E22" s="393"/>
      <c r="F22" s="393"/>
      <c r="G22" s="393"/>
      <c r="H22" s="393"/>
      <c r="I22" s="393"/>
      <c r="J22" s="393"/>
      <c r="K22" s="393"/>
      <c r="L22" s="394"/>
      <c r="M22" s="24"/>
      <c r="N22" s="39"/>
      <c r="O22" s="402" t="s">
        <v>40</v>
      </c>
      <c r="P22" s="403"/>
      <c r="Q22" s="403"/>
      <c r="R22" s="404"/>
      <c r="S22" s="27"/>
      <c r="T22" s="402" t="s">
        <v>41</v>
      </c>
      <c r="U22" s="403"/>
      <c r="V22" s="403"/>
      <c r="W22" s="403"/>
      <c r="X22" s="403"/>
      <c r="Y22" s="404"/>
      <c r="Z22" s="48"/>
      <c r="AA22" s="24"/>
    </row>
    <row r="23" spans="1:27" s="25" customFormat="1" ht="27.75" customHeight="1" x14ac:dyDescent="0.2">
      <c r="A23" s="272"/>
      <c r="B23" s="270"/>
      <c r="C23" s="398" t="s">
        <v>206</v>
      </c>
      <c r="D23" s="398"/>
      <c r="E23" s="398"/>
      <c r="F23" s="398"/>
      <c r="G23" s="273" t="str">
        <f>$J$1</f>
        <v>February</v>
      </c>
      <c r="H23" s="401">
        <f>$K$1</f>
        <v>2024</v>
      </c>
      <c r="I23" s="401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127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395" t="s">
        <v>41</v>
      </c>
      <c r="G26" s="397"/>
      <c r="H26" s="270"/>
      <c r="I26" s="395" t="s">
        <v>42</v>
      </c>
      <c r="J26" s="396"/>
      <c r="K26" s="397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399" t="s">
        <v>40</v>
      </c>
      <c r="C28" s="400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1000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1000</v>
      </c>
      <c r="H30" s="285"/>
      <c r="I30" s="390" t="s">
        <v>67</v>
      </c>
      <c r="J30" s="391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1000</v>
      </c>
      <c r="H31" s="285"/>
      <c r="I31" s="390" t="s">
        <v>68</v>
      </c>
      <c r="J31" s="391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270"/>
      <c r="E32" s="270"/>
      <c r="F32" s="287" t="s">
        <v>197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395" t="s">
        <v>61</v>
      </c>
      <c r="J32" s="397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392" t="s">
        <v>38</v>
      </c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4"/>
      <c r="M37" s="24"/>
      <c r="N37" s="28"/>
      <c r="O37" s="387" t="s">
        <v>40</v>
      </c>
      <c r="P37" s="388"/>
      <c r="Q37" s="388"/>
      <c r="R37" s="389"/>
      <c r="S37" s="29"/>
      <c r="T37" s="387" t="s">
        <v>41</v>
      </c>
      <c r="U37" s="388"/>
      <c r="V37" s="388"/>
      <c r="W37" s="388"/>
      <c r="X37" s="388"/>
      <c r="Y37" s="389"/>
      <c r="Z37" s="30"/>
      <c r="AA37" s="24"/>
    </row>
    <row r="38" spans="1:27" s="25" customFormat="1" ht="27.75" customHeight="1" x14ac:dyDescent="0.2">
      <c r="A38" s="272"/>
      <c r="B38" s="270"/>
      <c r="C38" s="398" t="s">
        <v>206</v>
      </c>
      <c r="D38" s="398"/>
      <c r="E38" s="398"/>
      <c r="F38" s="398"/>
      <c r="G38" s="273" t="str">
        <f>$J$1</f>
        <v>February</v>
      </c>
      <c r="H38" s="401">
        <f>$K$1</f>
        <v>2024</v>
      </c>
      <c r="I38" s="401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154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395" t="s">
        <v>41</v>
      </c>
      <c r="G41" s="397"/>
      <c r="H41" s="270"/>
      <c r="I41" s="395" t="s">
        <v>42</v>
      </c>
      <c r="J41" s="396"/>
      <c r="K41" s="397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/>
      <c r="V41" s="38"/>
      <c r="W41" s="38">
        <f>V41+U41</f>
        <v>0</v>
      </c>
      <c r="X41" s="38"/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 t="shared" ref="U42:U45" si="8">Y41</f>
        <v>0</v>
      </c>
      <c r="V42" s="38"/>
      <c r="W42" s="63">
        <f t="shared" ref="W42:W50" si="9">IF(U42="","",U42+V42)</f>
        <v>0</v>
      </c>
      <c r="X42" s="38"/>
      <c r="Y42" s="63">
        <f t="shared" si="7"/>
        <v>0</v>
      </c>
      <c r="Z42" s="40"/>
    </row>
    <row r="43" spans="1:27" s="25" customFormat="1" ht="27.75" customHeight="1" x14ac:dyDescent="0.2">
      <c r="A43" s="272"/>
      <c r="B43" s="399" t="s">
        <v>40</v>
      </c>
      <c r="C43" s="400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8000</v>
      </c>
      <c r="H43" s="285"/>
      <c r="I43" s="289">
        <f>IF(C47&gt;=C46,$K$2,C45-C46+C47)</f>
        <v>29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 t="shared" si="8"/>
        <v>0</v>
      </c>
      <c r="V43" s="38"/>
      <c r="W43" s="63">
        <f t="shared" si="9"/>
        <v>0</v>
      </c>
      <c r="X43" s="38"/>
      <c r="Y43" s="63">
        <f t="shared" si="7"/>
        <v>0</v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>
        <f t="shared" si="8"/>
        <v>0</v>
      </c>
      <c r="V44" s="38"/>
      <c r="W44" s="63">
        <f t="shared" si="9"/>
        <v>0</v>
      </c>
      <c r="X44" s="38"/>
      <c r="Y44" s="63">
        <f t="shared" si="7"/>
        <v>0</v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285"/>
      <c r="I45" s="390" t="s">
        <v>67</v>
      </c>
      <c r="J45" s="391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>
        <f t="shared" si="8"/>
        <v>0</v>
      </c>
      <c r="V45" s="38"/>
      <c r="W45" s="63">
        <f t="shared" si="9"/>
        <v>0</v>
      </c>
      <c r="X45" s="38"/>
      <c r="Y45" s="63">
        <f t="shared" si="7"/>
        <v>0</v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285"/>
      <c r="I46" s="390" t="s">
        <v>68</v>
      </c>
      <c r="J46" s="391"/>
      <c r="K46" s="288">
        <f>G46</f>
        <v>1000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9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270"/>
      <c r="E47" s="270"/>
      <c r="F47" s="302" t="s">
        <v>197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7000</v>
      </c>
      <c r="H47" s="270"/>
      <c r="I47" s="395" t="s">
        <v>61</v>
      </c>
      <c r="J47" s="397"/>
      <c r="K47" s="229">
        <f>K45-K46</f>
        <v>22000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9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270"/>
      <c r="J48" s="270"/>
      <c r="K48" s="270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9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268"/>
      <c r="J49" s="268"/>
      <c r="K49" s="268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9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9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392" t="s">
        <v>38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4"/>
      <c r="M52" s="24"/>
      <c r="N52" s="28"/>
      <c r="O52" s="387" t="s">
        <v>40</v>
      </c>
      <c r="P52" s="388"/>
      <c r="Q52" s="388"/>
      <c r="R52" s="389"/>
      <c r="S52" s="29"/>
      <c r="T52" s="387" t="s">
        <v>41</v>
      </c>
      <c r="U52" s="388"/>
      <c r="V52" s="388"/>
      <c r="W52" s="388"/>
      <c r="X52" s="388"/>
      <c r="Y52" s="389"/>
      <c r="Z52" s="30"/>
      <c r="AA52" s="24"/>
    </row>
    <row r="53" spans="1:27" s="25" customFormat="1" ht="18" customHeight="1" x14ac:dyDescent="0.2">
      <c r="A53" s="272"/>
      <c r="B53" s="270"/>
      <c r="C53" s="398" t="s">
        <v>206</v>
      </c>
      <c r="D53" s="398"/>
      <c r="E53" s="398"/>
      <c r="F53" s="398"/>
      <c r="G53" s="273" t="str">
        <f>$J$1</f>
        <v>February</v>
      </c>
      <c r="H53" s="401">
        <f>$K$1</f>
        <v>2024</v>
      </c>
      <c r="I53" s="401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395" t="s">
        <v>41</v>
      </c>
      <c r="G56" s="397"/>
      <c r="H56" s="270"/>
      <c r="I56" s="395" t="s">
        <v>42</v>
      </c>
      <c r="J56" s="396"/>
      <c r="K56" s="397"/>
      <c r="L56" s="284"/>
      <c r="N56" s="35"/>
      <c r="O56" s="36" t="s">
        <v>44</v>
      </c>
      <c r="P56" s="36"/>
      <c r="Q56" s="36"/>
      <c r="R56" s="36" t="str">
        <f t="shared" si="10"/>
        <v/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/>
      <c r="Q57" s="36"/>
      <c r="R57" s="36" t="str">
        <f t="shared" si="10"/>
        <v/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399" t="s">
        <v>40</v>
      </c>
      <c r="C58" s="400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29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/>
      <c r="J59" s="290" t="s">
        <v>60</v>
      </c>
      <c r="K59" s="294">
        <f>K54/$K$2/8*I59</f>
        <v>0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0" t="s">
        <v>67</v>
      </c>
      <c r="J60" s="391"/>
      <c r="K60" s="294">
        <f>K58+K59</f>
        <v>47000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0" t="s">
        <v>68</v>
      </c>
      <c r="J61" s="391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12</v>
      </c>
      <c r="D62" s="270"/>
      <c r="E62" s="270"/>
      <c r="F62" s="302" t="s">
        <v>197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5" t="s">
        <v>61</v>
      </c>
      <c r="J62" s="397"/>
      <c r="K62" s="229">
        <f>K60-K61</f>
        <v>47000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270"/>
      <c r="J63" s="270"/>
      <c r="K63" s="270"/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392" t="s">
        <v>38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4"/>
      <c r="M67" s="24"/>
      <c r="N67" s="28"/>
      <c r="O67" s="387" t="s">
        <v>40</v>
      </c>
      <c r="P67" s="388"/>
      <c r="Q67" s="388"/>
      <c r="R67" s="389"/>
      <c r="S67" s="29"/>
      <c r="T67" s="387" t="s">
        <v>41</v>
      </c>
      <c r="U67" s="388"/>
      <c r="V67" s="388"/>
      <c r="W67" s="388"/>
      <c r="X67" s="388"/>
      <c r="Y67" s="389"/>
      <c r="Z67" s="30"/>
    </row>
    <row r="68" spans="1:26" s="25" customFormat="1" ht="18" customHeight="1" x14ac:dyDescent="0.2">
      <c r="A68" s="272"/>
      <c r="B68" s="270"/>
      <c r="C68" s="398" t="s">
        <v>206</v>
      </c>
      <c r="D68" s="398"/>
      <c r="E68" s="398"/>
      <c r="F68" s="398"/>
      <c r="G68" s="273" t="str">
        <f>$J$1</f>
        <v>February</v>
      </c>
      <c r="H68" s="401">
        <f>$K$1</f>
        <v>2024</v>
      </c>
      <c r="I68" s="401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170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395" t="s">
        <v>41</v>
      </c>
      <c r="G71" s="397"/>
      <c r="H71" s="270"/>
      <c r="I71" s="395" t="s">
        <v>42</v>
      </c>
      <c r="J71" s="396"/>
      <c r="K71" s="397"/>
      <c r="L71" s="284"/>
      <c r="N71" s="35"/>
      <c r="O71" s="36" t="s">
        <v>44</v>
      </c>
      <c r="P71" s="344"/>
      <c r="Q71" s="344"/>
      <c r="R71" s="36">
        <v>0</v>
      </c>
      <c r="S71" s="27"/>
      <c r="T71" s="36" t="s">
        <v>44</v>
      </c>
      <c r="U71" s="63"/>
      <c r="V71" s="38"/>
      <c r="W71" s="63" t="str">
        <f t="shared" ref="W71:W80" si="14">IF(U71="","",U71+V71)</f>
        <v/>
      </c>
      <c r="X71" s="38"/>
      <c r="Y71" s="63" t="str">
        <f t="shared" ref="Y71:Y80" si="15">IF(W71="","",W71-X71)</f>
        <v/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/>
      <c r="Q72" s="36"/>
      <c r="R72" s="36">
        <v>0</v>
      </c>
      <c r="S72" s="27"/>
      <c r="T72" s="36" t="s">
        <v>45</v>
      </c>
      <c r="U72" s="63" t="str">
        <f>IF($J$1="March","",Y71)</f>
        <v/>
      </c>
      <c r="V72" s="38"/>
      <c r="W72" s="63" t="str">
        <f t="shared" si="14"/>
        <v/>
      </c>
      <c r="X72" s="38"/>
      <c r="Y72" s="63" t="str">
        <f t="shared" si="15"/>
        <v/>
      </c>
      <c r="Z72" s="40"/>
    </row>
    <row r="73" spans="1:26" s="25" customFormat="1" ht="18" customHeight="1" x14ac:dyDescent="0.2">
      <c r="A73" s="272"/>
      <c r="B73" s="399" t="s">
        <v>40</v>
      </c>
      <c r="C73" s="400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85"/>
      <c r="I73" s="289">
        <f>IF(C77&gt;0,$K$2,C75)</f>
        <v>29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/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29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40000</v>
      </c>
      <c r="H75" s="285"/>
      <c r="I75" s="390" t="s">
        <v>67</v>
      </c>
      <c r="J75" s="391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3000</v>
      </c>
      <c r="H76" s="285"/>
      <c r="I76" s="390" t="s">
        <v>68</v>
      </c>
      <c r="J76" s="391"/>
      <c r="K76" s="288">
        <f>G76</f>
        <v>3000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0"/>
      <c r="E77" s="270"/>
      <c r="F77" s="302" t="s">
        <v>197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37000</v>
      </c>
      <c r="H77" s="270"/>
      <c r="I77" s="395" t="s">
        <v>61</v>
      </c>
      <c r="J77" s="397"/>
      <c r="K77" s="229">
        <f>K75-K76</f>
        <v>77000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268"/>
      <c r="J79" s="268"/>
      <c r="K79" s="268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392" t="s">
        <v>38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4"/>
      <c r="M82" s="24"/>
      <c r="N82" s="28"/>
      <c r="O82" s="387" t="s">
        <v>40</v>
      </c>
      <c r="P82" s="388"/>
      <c r="Q82" s="388"/>
      <c r="R82" s="389"/>
      <c r="S82" s="29"/>
      <c r="T82" s="387" t="s">
        <v>41</v>
      </c>
      <c r="U82" s="388"/>
      <c r="V82" s="388"/>
      <c r="W82" s="388"/>
      <c r="X82" s="388"/>
      <c r="Y82" s="389"/>
      <c r="Z82" s="30"/>
      <c r="AA82" s="24"/>
    </row>
    <row r="83" spans="1:27" s="25" customFormat="1" ht="18" customHeight="1" x14ac:dyDescent="0.2">
      <c r="A83" s="272"/>
      <c r="B83" s="270"/>
      <c r="C83" s="398" t="s">
        <v>206</v>
      </c>
      <c r="D83" s="398"/>
      <c r="E83" s="398"/>
      <c r="F83" s="398"/>
      <c r="G83" s="273" t="str">
        <f>$J$1</f>
        <v>February</v>
      </c>
      <c r="H83" s="401">
        <f>$K$1</f>
        <v>2024</v>
      </c>
      <c r="I83" s="401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395" t="s">
        <v>41</v>
      </c>
      <c r="G86" s="397"/>
      <c r="H86" s="270"/>
      <c r="I86" s="395" t="s">
        <v>42</v>
      </c>
      <c r="J86" s="396"/>
      <c r="K86" s="397"/>
      <c r="L86" s="284"/>
      <c r="N86" s="35"/>
      <c r="O86" s="36" t="s">
        <v>44</v>
      </c>
      <c r="P86" s="36"/>
      <c r="Q86" s="36"/>
      <c r="R86" s="36" t="str">
        <f t="shared" si="16"/>
        <v/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/>
      <c r="Q87" s="36"/>
      <c r="R87" s="36" t="str">
        <f t="shared" si="16"/>
        <v/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399" t="s">
        <v>40</v>
      </c>
      <c r="C88" s="400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29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43</v>
      </c>
      <c r="J89" s="290" t="s">
        <v>60</v>
      </c>
      <c r="K89" s="294">
        <f>K84/$K$2/8*I89</f>
        <v>12974.137931034482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28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0" t="s">
        <v>67</v>
      </c>
      <c r="J90" s="391"/>
      <c r="K90" s="294">
        <f>K88+K89</f>
        <v>82974.137931034478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0" t="s">
        <v>68</v>
      </c>
      <c r="J91" s="391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14</v>
      </c>
      <c r="D92" s="270"/>
      <c r="E92" s="270"/>
      <c r="F92" s="302" t="s">
        <v>197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5" t="s">
        <v>61</v>
      </c>
      <c r="J92" s="397"/>
      <c r="K92" s="229">
        <f>K90-K91</f>
        <v>82974.137931034478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270"/>
      <c r="J93" s="270"/>
      <c r="K93" s="270"/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268"/>
      <c r="J94" s="268"/>
      <c r="K94" s="268"/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392" t="s">
        <v>38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4"/>
      <c r="M97" s="24"/>
      <c r="N97" s="28"/>
      <c r="O97" s="387" t="s">
        <v>40</v>
      </c>
      <c r="P97" s="388"/>
      <c r="Q97" s="388"/>
      <c r="R97" s="389"/>
      <c r="S97" s="29"/>
      <c r="T97" s="387" t="s">
        <v>41</v>
      </c>
      <c r="U97" s="388"/>
      <c r="V97" s="388"/>
      <c r="W97" s="388"/>
      <c r="X97" s="388"/>
      <c r="Y97" s="389"/>
      <c r="Z97" s="30"/>
    </row>
    <row r="98" spans="1:27" s="25" customFormat="1" ht="18" customHeight="1" x14ac:dyDescent="0.2">
      <c r="A98" s="272"/>
      <c r="B98" s="270"/>
      <c r="C98" s="398" t="s">
        <v>206</v>
      </c>
      <c r="D98" s="398"/>
      <c r="E98" s="398"/>
      <c r="F98" s="398"/>
      <c r="G98" s="273" t="str">
        <f>$J$1</f>
        <v>February</v>
      </c>
      <c r="H98" s="401">
        <f>$K$1</f>
        <v>2024</v>
      </c>
      <c r="I98" s="401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</f>
        <v>41000</v>
      </c>
      <c r="L99" s="279"/>
      <c r="N99" s="35"/>
      <c r="O99" s="36" t="s">
        <v>43</v>
      </c>
      <c r="P99" s="36">
        <v>29</v>
      </c>
      <c r="Q99" s="36">
        <v>2</v>
      </c>
      <c r="R99" s="36">
        <f>5-Q99</f>
        <v>3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164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" si="20">IF(Q100="","",R99-Q100)</f>
        <v>2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395" t="s">
        <v>41</v>
      </c>
      <c r="G101" s="397"/>
      <c r="H101" s="270"/>
      <c r="I101" s="395" t="s">
        <v>42</v>
      </c>
      <c r="J101" s="396"/>
      <c r="K101" s="397"/>
      <c r="L101" s="284"/>
      <c r="N101" s="35"/>
      <c r="O101" s="36" t="s">
        <v>44</v>
      </c>
      <c r="P101" s="36"/>
      <c r="Q101" s="36"/>
      <c r="R101" s="36">
        <v>0</v>
      </c>
      <c r="S101" s="27"/>
      <c r="T101" s="36" t="s">
        <v>44</v>
      </c>
      <c r="U101" s="63"/>
      <c r="V101" s="38"/>
      <c r="W101" s="63" t="str">
        <f t="shared" ref="W101:W110" si="21">IF(U101="","",U101+V101)</f>
        <v/>
      </c>
      <c r="X101" s="38"/>
      <c r="Y101" s="63" t="str">
        <f t="shared" ref="Y101:Y110" si="22">IF(W101="","",W101-X101)</f>
        <v/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/>
      <c r="Q102" s="36"/>
      <c r="R102" s="36">
        <v>0</v>
      </c>
      <c r="S102" s="27"/>
      <c r="T102" s="36" t="s">
        <v>45</v>
      </c>
      <c r="U102" s="63"/>
      <c r="V102" s="38"/>
      <c r="W102" s="63" t="str">
        <f t="shared" si="21"/>
        <v/>
      </c>
      <c r="X102" s="38"/>
      <c r="Y102" s="63" t="str">
        <f t="shared" si="22"/>
        <v/>
      </c>
      <c r="Z102" s="40"/>
    </row>
    <row r="103" spans="1:27" s="25" customFormat="1" ht="18" customHeight="1" x14ac:dyDescent="0.2">
      <c r="A103" s="272"/>
      <c r="B103" s="399" t="s">
        <v>40</v>
      </c>
      <c r="C103" s="400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29</v>
      </c>
      <c r="J103" s="290" t="s">
        <v>59</v>
      </c>
      <c r="K103" s="291">
        <f>K99/$K$2*I103</f>
        <v>41000</v>
      </c>
      <c r="L103" s="292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1"/>
        <v/>
      </c>
      <c r="X103" s="38"/>
      <c r="Y103" s="63" t="str">
        <f t="shared" si="22"/>
        <v/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/>
      <c r="J104" s="290" t="s">
        <v>60</v>
      </c>
      <c r="K104" s="294">
        <f>K99/$K$2/8*I104</f>
        <v>0</v>
      </c>
      <c r="L104" s="295"/>
      <c r="N104" s="35"/>
      <c r="O104" s="36" t="s">
        <v>47</v>
      </c>
      <c r="P104" s="344"/>
      <c r="Q104" s="344"/>
      <c r="R104" s="36">
        <v>14</v>
      </c>
      <c r="S104" s="27"/>
      <c r="T104" s="36" t="s">
        <v>47</v>
      </c>
      <c r="U104" s="63"/>
      <c r="V104" s="38"/>
      <c r="W104" s="63" t="str">
        <f t="shared" si="21"/>
        <v/>
      </c>
      <c r="X104" s="38"/>
      <c r="Y104" s="63" t="str">
        <f t="shared" si="22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28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0" t="s">
        <v>67</v>
      </c>
      <c r="J105" s="391"/>
      <c r="K105" s="294">
        <f>K103+K104</f>
        <v>41000</v>
      </c>
      <c r="L105" s="295"/>
      <c r="N105" s="35"/>
      <c r="O105" s="36" t="s">
        <v>48</v>
      </c>
      <c r="P105" s="36"/>
      <c r="Q105" s="36"/>
      <c r="R105" s="36">
        <f>R104-Q105+1</f>
        <v>15</v>
      </c>
      <c r="S105" s="27"/>
      <c r="T105" s="36" t="s">
        <v>48</v>
      </c>
      <c r="U105" s="63"/>
      <c r="V105" s="38"/>
      <c r="W105" s="63" t="str">
        <f t="shared" si="21"/>
        <v/>
      </c>
      <c r="X105" s="38"/>
      <c r="Y105" s="63" t="str">
        <f t="shared" si="22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1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0" t="s">
        <v>68</v>
      </c>
      <c r="J106" s="391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f t="shared" ref="R106:R110" si="23">R105-Q106</f>
        <v>15</v>
      </c>
      <c r="S106" s="27"/>
      <c r="T106" s="36" t="s">
        <v>49</v>
      </c>
      <c r="U106" s="63"/>
      <c r="V106" s="38"/>
      <c r="W106" s="63" t="str">
        <f t="shared" si="21"/>
        <v/>
      </c>
      <c r="X106" s="38"/>
      <c r="Y106" s="63" t="str">
        <f t="shared" si="22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2</v>
      </c>
      <c r="D107" s="270"/>
      <c r="E107" s="270"/>
      <c r="F107" s="302" t="s">
        <v>197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5" t="s">
        <v>61</v>
      </c>
      <c r="J107" s="397"/>
      <c r="K107" s="229">
        <f>K105-K106</f>
        <v>41000</v>
      </c>
      <c r="L107" s="297"/>
      <c r="N107" s="35"/>
      <c r="O107" s="36" t="s">
        <v>54</v>
      </c>
      <c r="P107" s="36"/>
      <c r="Q107" s="36"/>
      <c r="R107" s="36">
        <f t="shared" si="23"/>
        <v>15</v>
      </c>
      <c r="S107" s="27"/>
      <c r="T107" s="36" t="s">
        <v>54</v>
      </c>
      <c r="U107" s="63"/>
      <c r="V107" s="38"/>
      <c r="W107" s="63" t="str">
        <f t="shared" si="21"/>
        <v/>
      </c>
      <c r="X107" s="38"/>
      <c r="Y107" s="63" t="str">
        <f t="shared" si="22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270"/>
      <c r="J108" s="270"/>
      <c r="K108" s="270"/>
      <c r="L108" s="284"/>
      <c r="N108" s="35"/>
      <c r="O108" s="36" t="s">
        <v>50</v>
      </c>
      <c r="P108" s="36"/>
      <c r="Q108" s="36"/>
      <c r="R108" s="36">
        <f t="shared" si="23"/>
        <v>15</v>
      </c>
      <c r="S108" s="27"/>
      <c r="T108" s="36" t="s">
        <v>50</v>
      </c>
      <c r="U108" s="63"/>
      <c r="V108" s="38"/>
      <c r="W108" s="63" t="str">
        <f t="shared" si="21"/>
        <v/>
      </c>
      <c r="X108" s="38"/>
      <c r="Y108" s="63" t="str">
        <f t="shared" si="22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84"/>
      <c r="N109" s="35"/>
      <c r="O109" s="36" t="s">
        <v>55</v>
      </c>
      <c r="P109" s="36"/>
      <c r="Q109" s="36"/>
      <c r="R109" s="36">
        <f t="shared" si="23"/>
        <v>15</v>
      </c>
      <c r="S109" s="27"/>
      <c r="T109" s="36" t="s">
        <v>55</v>
      </c>
      <c r="U109" s="63"/>
      <c r="V109" s="38"/>
      <c r="W109" s="63" t="str">
        <f t="shared" si="21"/>
        <v/>
      </c>
      <c r="X109" s="38"/>
      <c r="Y109" s="63" t="str">
        <f t="shared" si="22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192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f t="shared" si="23"/>
        <v>15</v>
      </c>
      <c r="S110" s="27"/>
      <c r="T110" s="36" t="s">
        <v>56</v>
      </c>
      <c r="U110" s="63"/>
      <c r="V110" s="38"/>
      <c r="W110" s="63" t="str">
        <f t="shared" si="21"/>
        <v/>
      </c>
      <c r="X110" s="38"/>
      <c r="Y110" s="63" t="str">
        <f t="shared" si="22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392" t="s">
        <v>38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4"/>
      <c r="M112" s="24"/>
      <c r="N112" s="28"/>
      <c r="O112" s="387" t="s">
        <v>40</v>
      </c>
      <c r="P112" s="388"/>
      <c r="Q112" s="388"/>
      <c r="R112" s="389"/>
      <c r="S112" s="29"/>
      <c r="T112" s="387" t="s">
        <v>41</v>
      </c>
      <c r="U112" s="388"/>
      <c r="V112" s="388"/>
      <c r="W112" s="388"/>
      <c r="X112" s="388"/>
      <c r="Y112" s="389"/>
      <c r="Z112" s="30"/>
      <c r="AA112" s="24"/>
    </row>
    <row r="113" spans="1:27" s="25" customFormat="1" ht="18" customHeight="1" x14ac:dyDescent="0.2">
      <c r="A113" s="272"/>
      <c r="B113" s="270"/>
      <c r="C113" s="398" t="s">
        <v>206</v>
      </c>
      <c r="D113" s="398"/>
      <c r="E113" s="398"/>
      <c r="F113" s="398"/>
      <c r="G113" s="273" t="str">
        <f>$J$1</f>
        <v>February</v>
      </c>
      <c r="H113" s="401">
        <f>$K$1</f>
        <v>2024</v>
      </c>
      <c r="I113" s="401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4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395" t="s">
        <v>41</v>
      </c>
      <c r="G116" s="397"/>
      <c r="H116" s="270"/>
      <c r="I116" s="395" t="s">
        <v>42</v>
      </c>
      <c r="J116" s="396"/>
      <c r="K116" s="397"/>
      <c r="L116" s="284"/>
      <c r="N116" s="35"/>
      <c r="O116" s="36" t="s">
        <v>44</v>
      </c>
      <c r="P116" s="36"/>
      <c r="Q116" s="36"/>
      <c r="R116" s="36" t="str">
        <f t="shared" si="24"/>
        <v/>
      </c>
      <c r="S116" s="27"/>
      <c r="T116" s="36" t="s">
        <v>44</v>
      </c>
      <c r="U116" s="63"/>
      <c r="V116" s="38"/>
      <c r="W116" s="63" t="str">
        <f t="shared" ref="W116:W125" si="25">IF(U116="","",U116+V116)</f>
        <v/>
      </c>
      <c r="X116" s="38"/>
      <c r="Y116" s="63" t="str">
        <f t="shared" ref="Y116:Y125" si="26">IF(W116="","",W116-X116)</f>
        <v/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/>
      <c r="Q117" s="36"/>
      <c r="R117" s="36" t="str">
        <f t="shared" si="24"/>
        <v/>
      </c>
      <c r="S117" s="27"/>
      <c r="T117" s="36" t="s">
        <v>45</v>
      </c>
      <c r="U117" s="63"/>
      <c r="V117" s="38"/>
      <c r="W117" s="63" t="str">
        <f t="shared" si="25"/>
        <v/>
      </c>
      <c r="X117" s="38"/>
      <c r="Y117" s="63" t="str">
        <f t="shared" si="26"/>
        <v/>
      </c>
      <c r="Z117" s="40"/>
    </row>
    <row r="118" spans="1:27" s="25" customFormat="1" ht="18" customHeight="1" x14ac:dyDescent="0.2">
      <c r="A118" s="272"/>
      <c r="B118" s="399" t="s">
        <v>40</v>
      </c>
      <c r="C118" s="400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58500</v>
      </c>
      <c r="H118" s="285"/>
      <c r="I118" s="289">
        <f>IF(C122&gt;0,$K$2,C120)</f>
        <v>29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4"/>
        <v/>
      </c>
      <c r="S118" s="27"/>
      <c r="T118" s="36" t="s">
        <v>46</v>
      </c>
      <c r="U118" s="63"/>
      <c r="V118" s="38"/>
      <c r="W118" s="63" t="str">
        <f t="shared" si="25"/>
        <v/>
      </c>
      <c r="X118" s="38"/>
      <c r="Y118" s="63" t="str">
        <f t="shared" si="26"/>
        <v/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285"/>
      <c r="I119" s="289">
        <v>31</v>
      </c>
      <c r="J119" s="290" t="s">
        <v>60</v>
      </c>
      <c r="K119" s="294">
        <f>K114/$K$2/8*I119</f>
        <v>5745.6896551724139</v>
      </c>
      <c r="L119" s="295"/>
      <c r="N119" s="35"/>
      <c r="O119" s="36" t="s">
        <v>47</v>
      </c>
      <c r="P119" s="36"/>
      <c r="Q119" s="36"/>
      <c r="R119" s="36" t="str">
        <f t="shared" si="24"/>
        <v/>
      </c>
      <c r="S119" s="27"/>
      <c r="T119" s="36" t="s">
        <v>47</v>
      </c>
      <c r="U119" s="63"/>
      <c r="V119" s="38"/>
      <c r="W119" s="63" t="str">
        <f t="shared" si="25"/>
        <v/>
      </c>
      <c r="X119" s="38"/>
      <c r="Y119" s="63" t="str">
        <f t="shared" si="26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29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58500</v>
      </c>
      <c r="H120" s="285"/>
      <c r="I120" s="390" t="s">
        <v>67</v>
      </c>
      <c r="J120" s="391"/>
      <c r="K120" s="294">
        <f>K118+K119</f>
        <v>48745.689655172413</v>
      </c>
      <c r="L120" s="295"/>
      <c r="N120" s="35"/>
      <c r="O120" s="36" t="s">
        <v>48</v>
      </c>
      <c r="P120" s="36"/>
      <c r="Q120" s="36"/>
      <c r="R120" s="36" t="str">
        <f t="shared" si="24"/>
        <v/>
      </c>
      <c r="S120" s="27"/>
      <c r="T120" s="36" t="s">
        <v>48</v>
      </c>
      <c r="U120" s="63"/>
      <c r="V120" s="38"/>
      <c r="W120" s="63" t="str">
        <f t="shared" si="25"/>
        <v/>
      </c>
      <c r="X120" s="38"/>
      <c r="Y120" s="63" t="str">
        <f t="shared" si="26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2500</v>
      </c>
      <c r="H121" s="285"/>
      <c r="I121" s="390" t="s">
        <v>68</v>
      </c>
      <c r="J121" s="391"/>
      <c r="K121" s="288">
        <f>G121</f>
        <v>2500</v>
      </c>
      <c r="L121" s="296"/>
      <c r="N121" s="35"/>
      <c r="O121" s="36" t="s">
        <v>49</v>
      </c>
      <c r="P121" s="36"/>
      <c r="Q121" s="36"/>
      <c r="R121" s="36" t="str">
        <f t="shared" si="24"/>
        <v/>
      </c>
      <c r="S121" s="27"/>
      <c r="T121" s="36" t="s">
        <v>49</v>
      </c>
      <c r="U121" s="63"/>
      <c r="V121" s="38"/>
      <c r="W121" s="63" t="str">
        <f t="shared" si="25"/>
        <v/>
      </c>
      <c r="X121" s="38"/>
      <c r="Y121" s="63" t="str">
        <f t="shared" si="26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15</v>
      </c>
      <c r="D122" s="270"/>
      <c r="E122" s="270"/>
      <c r="F122" s="302" t="s">
        <v>197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56000</v>
      </c>
      <c r="H122" s="270"/>
      <c r="I122" s="395" t="s">
        <v>61</v>
      </c>
      <c r="J122" s="397"/>
      <c r="K122" s="229">
        <f>K120-K121</f>
        <v>46245.689655172413</v>
      </c>
      <c r="L122" s="297"/>
      <c r="N122" s="35"/>
      <c r="O122" s="36" t="s">
        <v>54</v>
      </c>
      <c r="P122" s="36"/>
      <c r="Q122" s="36"/>
      <c r="R122" s="36" t="str">
        <f t="shared" si="24"/>
        <v/>
      </c>
      <c r="S122" s="27"/>
      <c r="T122" s="36" t="s">
        <v>54</v>
      </c>
      <c r="U122" s="63"/>
      <c r="V122" s="38"/>
      <c r="W122" s="63" t="str">
        <f t="shared" si="25"/>
        <v/>
      </c>
      <c r="X122" s="38"/>
      <c r="Y122" s="63" t="str">
        <f t="shared" si="26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84"/>
      <c r="N123" s="35"/>
      <c r="O123" s="36" t="s">
        <v>50</v>
      </c>
      <c r="P123" s="36"/>
      <c r="Q123" s="36"/>
      <c r="R123" s="36" t="str">
        <f t="shared" si="24"/>
        <v/>
      </c>
      <c r="S123" s="27"/>
      <c r="T123" s="36" t="s">
        <v>50</v>
      </c>
      <c r="U123" s="63"/>
      <c r="V123" s="38"/>
      <c r="W123" s="63" t="str">
        <f t="shared" si="25"/>
        <v/>
      </c>
      <c r="X123" s="38"/>
      <c r="Y123" s="63" t="str">
        <f t="shared" si="26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268"/>
      <c r="J124" s="268"/>
      <c r="K124" s="268"/>
      <c r="L124" s="284"/>
      <c r="N124" s="35"/>
      <c r="O124" s="36" t="s">
        <v>55</v>
      </c>
      <c r="P124" s="36"/>
      <c r="Q124" s="36"/>
      <c r="R124" s="36" t="str">
        <f t="shared" si="24"/>
        <v/>
      </c>
      <c r="S124" s="27"/>
      <c r="T124" s="36" t="s">
        <v>55</v>
      </c>
      <c r="U124" s="63"/>
      <c r="V124" s="38"/>
      <c r="W124" s="63" t="str">
        <f t="shared" si="25"/>
        <v/>
      </c>
      <c r="X124" s="38"/>
      <c r="Y124" s="63" t="str">
        <f t="shared" si="26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4"/>
        <v/>
      </c>
      <c r="S125" s="27"/>
      <c r="T125" s="36" t="s">
        <v>56</v>
      </c>
      <c r="U125" s="63"/>
      <c r="V125" s="38"/>
      <c r="W125" s="63" t="str">
        <f t="shared" si="25"/>
        <v/>
      </c>
      <c r="X125" s="38"/>
      <c r="Y125" s="63" t="str">
        <f t="shared" si="26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392" t="s">
        <v>38</v>
      </c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4"/>
      <c r="M127" s="24"/>
      <c r="N127" s="28"/>
      <c r="O127" s="387" t="s">
        <v>40</v>
      </c>
      <c r="P127" s="388"/>
      <c r="Q127" s="388"/>
      <c r="R127" s="389"/>
      <c r="S127" s="29"/>
      <c r="T127" s="387" t="s">
        <v>41</v>
      </c>
      <c r="U127" s="388"/>
      <c r="V127" s="388"/>
      <c r="W127" s="388"/>
      <c r="X127" s="388"/>
      <c r="Y127" s="389"/>
      <c r="Z127" s="30"/>
      <c r="AA127" s="24"/>
    </row>
    <row r="128" spans="1:27" s="25" customFormat="1" ht="18" customHeight="1" x14ac:dyDescent="0.2">
      <c r="A128" s="272"/>
      <c r="B128" s="270"/>
      <c r="C128" s="398" t="s">
        <v>206</v>
      </c>
      <c r="D128" s="398"/>
      <c r="E128" s="398"/>
      <c r="F128" s="398"/>
      <c r="G128" s="273" t="str">
        <f>$J$1</f>
        <v>February</v>
      </c>
      <c r="H128" s="401">
        <f>$K$1</f>
        <v>2024</v>
      </c>
      <c r="I128" s="401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v>35000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</f>
        <v>14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7">IF(Q130="","",R129-Q130)</f>
        <v>11</v>
      </c>
      <c r="S130" s="27"/>
      <c r="T130" s="36" t="s">
        <v>69</v>
      </c>
      <c r="U130" s="63">
        <f t="shared" ref="U130:U135" si="28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395" t="s">
        <v>41</v>
      </c>
      <c r="G131" s="397"/>
      <c r="H131" s="270"/>
      <c r="I131" s="395" t="s">
        <v>42</v>
      </c>
      <c r="J131" s="396"/>
      <c r="K131" s="397"/>
      <c r="L131" s="284"/>
      <c r="N131" s="35"/>
      <c r="O131" s="36" t="s">
        <v>44</v>
      </c>
      <c r="P131" s="36"/>
      <c r="Q131" s="36"/>
      <c r="R131" s="36" t="str">
        <f t="shared" si="27"/>
        <v/>
      </c>
      <c r="S131" s="27"/>
      <c r="T131" s="36" t="s">
        <v>44</v>
      </c>
      <c r="U131" s="63">
        <f t="shared" si="28"/>
        <v>0</v>
      </c>
      <c r="V131" s="38"/>
      <c r="W131" s="63">
        <f t="shared" ref="W131:W140" si="29">IF(U131="","",U131+V131)</f>
        <v>0</v>
      </c>
      <c r="X131" s="38"/>
      <c r="Y131" s="63">
        <f t="shared" ref="Y131:Y140" si="30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/>
      <c r="Q132" s="36"/>
      <c r="R132" s="36" t="str">
        <f t="shared" si="27"/>
        <v/>
      </c>
      <c r="S132" s="27"/>
      <c r="T132" s="36" t="s">
        <v>45</v>
      </c>
      <c r="U132" s="63">
        <f t="shared" si="28"/>
        <v>0</v>
      </c>
      <c r="V132" s="38"/>
      <c r="W132" s="63">
        <f t="shared" si="29"/>
        <v>0</v>
      </c>
      <c r="X132" s="38"/>
      <c r="Y132" s="63">
        <f t="shared" si="30"/>
        <v>0</v>
      </c>
      <c r="Z132" s="40"/>
      <c r="AB132" s="65">
        <f>K137+K122</f>
        <v>82301.724137931044</v>
      </c>
    </row>
    <row r="133" spans="1:28" s="25" customFormat="1" ht="18" customHeight="1" x14ac:dyDescent="0.2">
      <c r="A133" s="272"/>
      <c r="B133" s="399" t="s">
        <v>40</v>
      </c>
      <c r="C133" s="400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29</v>
      </c>
      <c r="J133" s="290" t="s">
        <v>59</v>
      </c>
      <c r="K133" s="291">
        <f>K129/$K$2*I133</f>
        <v>35000</v>
      </c>
      <c r="L133" s="292"/>
      <c r="N133" s="35"/>
      <c r="O133" s="36" t="s">
        <v>46</v>
      </c>
      <c r="P133" s="36"/>
      <c r="Q133" s="36"/>
      <c r="R133" s="36" t="str">
        <f t="shared" si="27"/>
        <v/>
      </c>
      <c r="S133" s="27"/>
      <c r="T133" s="36" t="s">
        <v>46</v>
      </c>
      <c r="U133" s="63">
        <f t="shared" si="28"/>
        <v>0</v>
      </c>
      <c r="V133" s="38"/>
      <c r="W133" s="63">
        <f t="shared" si="29"/>
        <v>0</v>
      </c>
      <c r="X133" s="38"/>
      <c r="Y133" s="63">
        <f t="shared" si="30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7</v>
      </c>
      <c r="J134" s="290" t="s">
        <v>60</v>
      </c>
      <c r="K134" s="294">
        <f>K129/$K$2/8*I134</f>
        <v>1056.0344827586207</v>
      </c>
      <c r="L134" s="295"/>
      <c r="N134" s="35"/>
      <c r="O134" s="36" t="s">
        <v>47</v>
      </c>
      <c r="P134" s="36"/>
      <c r="Q134" s="36"/>
      <c r="R134" s="36" t="str">
        <f t="shared" si="27"/>
        <v/>
      </c>
      <c r="S134" s="27"/>
      <c r="T134" s="36" t="s">
        <v>47</v>
      </c>
      <c r="U134" s="63">
        <f t="shared" si="28"/>
        <v>0</v>
      </c>
      <c r="V134" s="38"/>
      <c r="W134" s="63">
        <f t="shared" si="29"/>
        <v>0</v>
      </c>
      <c r="X134" s="38"/>
      <c r="Y134" s="63">
        <f t="shared" si="30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26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0" t="s">
        <v>67</v>
      </c>
      <c r="J135" s="391"/>
      <c r="K135" s="294">
        <f>K133+K134</f>
        <v>36056.034482758623</v>
      </c>
      <c r="L135" s="295"/>
      <c r="N135" s="35"/>
      <c r="O135" s="36" t="s">
        <v>48</v>
      </c>
      <c r="P135" s="36"/>
      <c r="Q135" s="36"/>
      <c r="R135" s="36" t="str">
        <f t="shared" si="27"/>
        <v/>
      </c>
      <c r="S135" s="27"/>
      <c r="T135" s="36" t="s">
        <v>48</v>
      </c>
      <c r="U135" s="63">
        <f t="shared" si="28"/>
        <v>0</v>
      </c>
      <c r="V135" s="38"/>
      <c r="W135" s="63">
        <f t="shared" si="29"/>
        <v>0</v>
      </c>
      <c r="X135" s="38"/>
      <c r="Y135" s="63">
        <f t="shared" si="30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3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0" t="s">
        <v>68</v>
      </c>
      <c r="J136" s="391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7"/>
        <v/>
      </c>
      <c r="S136" s="27"/>
      <c r="T136" s="36" t="s">
        <v>49</v>
      </c>
      <c r="U136" s="63">
        <f>Y135</f>
        <v>0</v>
      </c>
      <c r="V136" s="38"/>
      <c r="W136" s="63">
        <f t="shared" si="29"/>
        <v>0</v>
      </c>
      <c r="X136" s="38"/>
      <c r="Y136" s="63">
        <f t="shared" si="30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11</v>
      </c>
      <c r="D137" s="270"/>
      <c r="E137" s="270"/>
      <c r="F137" s="302" t="s">
        <v>197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95" t="s">
        <v>61</v>
      </c>
      <c r="J137" s="397"/>
      <c r="K137" s="229">
        <f>K135-K136</f>
        <v>36056.034482758623</v>
      </c>
      <c r="L137" s="297"/>
      <c r="N137" s="35"/>
      <c r="O137" s="36" t="s">
        <v>54</v>
      </c>
      <c r="P137" s="36"/>
      <c r="Q137" s="36"/>
      <c r="R137" s="36" t="str">
        <f t="shared" si="27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9"/>
        <v/>
      </c>
      <c r="X137" s="38"/>
      <c r="Y137" s="63" t="str">
        <f t="shared" si="30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270"/>
      <c r="J138" s="270"/>
      <c r="K138" s="270"/>
      <c r="L138" s="284"/>
      <c r="N138" s="35"/>
      <c r="O138" s="36" t="s">
        <v>50</v>
      </c>
      <c r="P138" s="36"/>
      <c r="Q138" s="36"/>
      <c r="R138" s="36" t="str">
        <f t="shared" si="27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9"/>
        <v/>
      </c>
      <c r="X138" s="38"/>
      <c r="Y138" s="63" t="str">
        <f t="shared" si="30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268"/>
      <c r="J139" s="268"/>
      <c r="K139" s="268"/>
      <c r="L139" s="284"/>
      <c r="N139" s="35"/>
      <c r="O139" s="36" t="s">
        <v>55</v>
      </c>
      <c r="P139" s="36"/>
      <c r="Q139" s="36"/>
      <c r="R139" s="36" t="str">
        <f t="shared" si="27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9"/>
        <v/>
      </c>
      <c r="X139" s="38"/>
      <c r="Y139" s="63" t="str">
        <f t="shared" si="30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7"/>
        <v/>
      </c>
      <c r="S140" s="27"/>
      <c r="T140" s="36" t="s">
        <v>56</v>
      </c>
      <c r="U140" s="63">
        <v>0</v>
      </c>
      <c r="V140" s="38"/>
      <c r="W140" s="63">
        <f t="shared" si="29"/>
        <v>0</v>
      </c>
      <c r="X140" s="38"/>
      <c r="Y140" s="63">
        <f t="shared" si="30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392" t="s">
        <v>38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4"/>
      <c r="M142" s="24"/>
      <c r="N142" s="28"/>
      <c r="O142" s="387" t="s">
        <v>40</v>
      </c>
      <c r="P142" s="388"/>
      <c r="Q142" s="388"/>
      <c r="R142" s="389"/>
      <c r="S142" s="29"/>
      <c r="T142" s="387" t="s">
        <v>41</v>
      </c>
      <c r="U142" s="388"/>
      <c r="V142" s="388"/>
      <c r="W142" s="388"/>
      <c r="X142" s="388"/>
      <c r="Y142" s="389"/>
      <c r="Z142" s="30"/>
      <c r="AA142" s="24"/>
    </row>
    <row r="143" spans="1:28" s="25" customFormat="1" ht="18" customHeight="1" x14ac:dyDescent="0.2">
      <c r="A143" s="272"/>
      <c r="B143" s="270"/>
      <c r="C143" s="398" t="s">
        <v>206</v>
      </c>
      <c r="D143" s="398"/>
      <c r="E143" s="398"/>
      <c r="F143" s="398"/>
      <c r="G143" s="273" t="str">
        <f>$J$1</f>
        <v>February</v>
      </c>
      <c r="H143" s="401">
        <f>$K$1</f>
        <v>2024</v>
      </c>
      <c r="I143" s="401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31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395" t="s">
        <v>41</v>
      </c>
      <c r="G146" s="397"/>
      <c r="H146" s="270"/>
      <c r="I146" s="395" t="s">
        <v>42</v>
      </c>
      <c r="J146" s="396"/>
      <c r="K146" s="397"/>
      <c r="L146" s="284"/>
      <c r="N146" s="35"/>
      <c r="O146" s="36" t="s">
        <v>44</v>
      </c>
      <c r="P146" s="36"/>
      <c r="Q146" s="36"/>
      <c r="R146" s="36" t="str">
        <f t="shared" si="31"/>
        <v/>
      </c>
      <c r="S146" s="27"/>
      <c r="T146" s="36" t="s">
        <v>44</v>
      </c>
      <c r="U146" s="63"/>
      <c r="V146" s="38"/>
      <c r="W146" s="63" t="str">
        <f t="shared" ref="W146:W155" si="32">IF(U146="","",U146+V146)</f>
        <v/>
      </c>
      <c r="X146" s="38"/>
      <c r="Y146" s="63" t="str">
        <f t="shared" ref="Y146:Y155" si="33">IF(W146="","",W146-X146)</f>
        <v/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/>
      <c r="Q147" s="36"/>
      <c r="R147" s="36" t="str">
        <f t="shared" si="31"/>
        <v/>
      </c>
      <c r="S147" s="27"/>
      <c r="T147" s="36" t="s">
        <v>45</v>
      </c>
      <c r="U147" s="63"/>
      <c r="V147" s="38"/>
      <c r="W147" s="63" t="str">
        <f t="shared" si="32"/>
        <v/>
      </c>
      <c r="X147" s="38"/>
      <c r="Y147" s="63" t="str">
        <f t="shared" si="33"/>
        <v/>
      </c>
      <c r="Z147" s="40"/>
    </row>
    <row r="148" spans="1:27" s="25" customFormat="1" ht="18" customHeight="1" x14ac:dyDescent="0.2">
      <c r="A148" s="272"/>
      <c r="B148" s="399" t="s">
        <v>40</v>
      </c>
      <c r="C148" s="400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29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1"/>
        <v/>
      </c>
      <c r="S148" s="27"/>
      <c r="T148" s="36" t="s">
        <v>46</v>
      </c>
      <c r="U148" s="63"/>
      <c r="V148" s="38"/>
      <c r="W148" s="63" t="str">
        <f t="shared" si="32"/>
        <v/>
      </c>
      <c r="X148" s="38"/>
      <c r="Y148" s="63" t="str">
        <f t="shared" si="33"/>
        <v/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3000</v>
      </c>
      <c r="H149" s="285"/>
      <c r="I149" s="289">
        <v>47</v>
      </c>
      <c r="J149" s="290" t="s">
        <v>60</v>
      </c>
      <c r="K149" s="294">
        <f>K144/$K$2/8*I149</f>
        <v>7090.5172413793098</v>
      </c>
      <c r="L149" s="295"/>
      <c r="N149" s="35"/>
      <c r="O149" s="36" t="s">
        <v>47</v>
      </c>
      <c r="P149" s="36"/>
      <c r="Q149" s="36"/>
      <c r="R149" s="36" t="str">
        <f t="shared" si="31"/>
        <v/>
      </c>
      <c r="S149" s="27"/>
      <c r="T149" s="36" t="s">
        <v>47</v>
      </c>
      <c r="U149" s="63"/>
      <c r="V149" s="38"/>
      <c r="W149" s="63" t="str">
        <f t="shared" si="32"/>
        <v/>
      </c>
      <c r="X149" s="38"/>
      <c r="Y149" s="63" t="str">
        <f t="shared" si="33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29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38867</v>
      </c>
      <c r="H150" s="285"/>
      <c r="I150" s="390" t="s">
        <v>67</v>
      </c>
      <c r="J150" s="391"/>
      <c r="K150" s="294">
        <f>K148+K149</f>
        <v>42090.517241379312</v>
      </c>
      <c r="L150" s="295"/>
      <c r="N150" s="35"/>
      <c r="O150" s="36" t="s">
        <v>48</v>
      </c>
      <c r="P150" s="36"/>
      <c r="Q150" s="36"/>
      <c r="R150" s="36" t="str">
        <f t="shared" si="31"/>
        <v/>
      </c>
      <c r="S150" s="27"/>
      <c r="T150" s="36" t="s">
        <v>48</v>
      </c>
      <c r="U150" s="63"/>
      <c r="V150" s="38"/>
      <c r="W150" s="63" t="str">
        <f t="shared" si="32"/>
        <v/>
      </c>
      <c r="X150" s="38"/>
      <c r="Y150" s="63" t="str">
        <f t="shared" si="33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3000</v>
      </c>
      <c r="H151" s="285"/>
      <c r="I151" s="390" t="s">
        <v>68</v>
      </c>
      <c r="J151" s="391"/>
      <c r="K151" s="288">
        <f>G151</f>
        <v>3000</v>
      </c>
      <c r="L151" s="296"/>
      <c r="N151" s="35"/>
      <c r="O151" s="36" t="s">
        <v>49</v>
      </c>
      <c r="P151" s="36"/>
      <c r="Q151" s="36"/>
      <c r="R151" s="36" t="str">
        <f t="shared" si="31"/>
        <v/>
      </c>
      <c r="S151" s="27"/>
      <c r="T151" s="36" t="s">
        <v>49</v>
      </c>
      <c r="U151" s="63"/>
      <c r="V151" s="38"/>
      <c r="W151" s="63" t="str">
        <f t="shared" si="32"/>
        <v/>
      </c>
      <c r="X151" s="38"/>
      <c r="Y151" s="63" t="str">
        <f t="shared" si="33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0"/>
      <c r="E152" s="270"/>
      <c r="F152" s="302" t="s">
        <v>197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0"/>
      <c r="I152" s="395" t="s">
        <v>61</v>
      </c>
      <c r="J152" s="397"/>
      <c r="K152" s="229">
        <f>K150-K151</f>
        <v>39090.517241379312</v>
      </c>
      <c r="L152" s="297"/>
      <c r="N152" s="35"/>
      <c r="O152" s="36" t="s">
        <v>54</v>
      </c>
      <c r="P152" s="36"/>
      <c r="Q152" s="36"/>
      <c r="R152" s="36" t="str">
        <f t="shared" si="31"/>
        <v/>
      </c>
      <c r="S152" s="27"/>
      <c r="T152" s="36" t="s">
        <v>54</v>
      </c>
      <c r="U152" s="63"/>
      <c r="V152" s="38"/>
      <c r="W152" s="63" t="str">
        <f t="shared" si="32"/>
        <v/>
      </c>
      <c r="X152" s="38"/>
      <c r="Y152" s="63" t="str">
        <f t="shared" si="33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270"/>
      <c r="J153" s="270"/>
      <c r="K153" s="270"/>
      <c r="L153" s="284"/>
      <c r="N153" s="35"/>
      <c r="O153" s="36" t="s">
        <v>50</v>
      </c>
      <c r="P153" s="36"/>
      <c r="Q153" s="36"/>
      <c r="R153" s="36" t="str">
        <f t="shared" si="31"/>
        <v/>
      </c>
      <c r="S153" s="27"/>
      <c r="T153" s="36" t="s">
        <v>50</v>
      </c>
      <c r="U153" s="63"/>
      <c r="V153" s="38"/>
      <c r="W153" s="63" t="str">
        <f t="shared" si="32"/>
        <v/>
      </c>
      <c r="X153" s="38"/>
      <c r="Y153" s="63" t="str">
        <f t="shared" si="33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268"/>
      <c r="J154" s="268"/>
      <c r="K154" s="268"/>
      <c r="L154" s="284"/>
      <c r="N154" s="35"/>
      <c r="O154" s="36" t="s">
        <v>55</v>
      </c>
      <c r="P154" s="36"/>
      <c r="Q154" s="36"/>
      <c r="R154" s="36" t="str">
        <f t="shared" si="31"/>
        <v/>
      </c>
      <c r="S154" s="27"/>
      <c r="T154" s="36" t="s">
        <v>55</v>
      </c>
      <c r="U154" s="63"/>
      <c r="V154" s="38"/>
      <c r="W154" s="63" t="str">
        <f t="shared" si="32"/>
        <v/>
      </c>
      <c r="X154" s="38"/>
      <c r="Y154" s="63" t="str">
        <f t="shared" si="33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1"/>
        <v/>
      </c>
      <c r="S155" s="27"/>
      <c r="T155" s="36" t="s">
        <v>56</v>
      </c>
      <c r="U155" s="63"/>
      <c r="V155" s="38"/>
      <c r="W155" s="63" t="str">
        <f t="shared" si="32"/>
        <v/>
      </c>
      <c r="X155" s="38"/>
      <c r="Y155" s="63" t="str">
        <f t="shared" si="33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392" t="s">
        <v>38</v>
      </c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4"/>
      <c r="M157" s="24"/>
      <c r="N157" s="28"/>
      <c r="O157" s="387" t="s">
        <v>40</v>
      </c>
      <c r="P157" s="388"/>
      <c r="Q157" s="388"/>
      <c r="R157" s="389"/>
      <c r="S157" s="29"/>
      <c r="T157" s="387" t="s">
        <v>41</v>
      </c>
      <c r="U157" s="388"/>
      <c r="V157" s="388"/>
      <c r="W157" s="388"/>
      <c r="X157" s="388"/>
      <c r="Y157" s="389"/>
      <c r="Z157" s="30"/>
      <c r="AA157" s="24"/>
    </row>
    <row r="158" spans="1:27" s="25" customFormat="1" ht="18" customHeight="1" x14ac:dyDescent="0.2">
      <c r="A158" s="272"/>
      <c r="B158" s="270"/>
      <c r="C158" s="398" t="s">
        <v>206</v>
      </c>
      <c r="D158" s="398"/>
      <c r="E158" s="398"/>
      <c r="F158" s="398"/>
      <c r="G158" s="273" t="str">
        <f>$J$1</f>
        <v>February</v>
      </c>
      <c r="H158" s="401">
        <f>$K$1</f>
        <v>2024</v>
      </c>
      <c r="I158" s="401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v>60000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183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4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395" t="s">
        <v>41</v>
      </c>
      <c r="G161" s="397"/>
      <c r="H161" s="270"/>
      <c r="I161" s="395" t="s">
        <v>42</v>
      </c>
      <c r="J161" s="396"/>
      <c r="K161" s="397"/>
      <c r="L161" s="284"/>
      <c r="N161" s="35"/>
      <c r="O161" s="36" t="s">
        <v>44</v>
      </c>
      <c r="P161" s="36"/>
      <c r="Q161" s="36"/>
      <c r="R161" s="36" t="str">
        <f t="shared" si="34"/>
        <v/>
      </c>
      <c r="S161" s="27"/>
      <c r="T161" s="36" t="s">
        <v>44</v>
      </c>
      <c r="U161" s="63"/>
      <c r="V161" s="38"/>
      <c r="W161" s="63" t="str">
        <f t="shared" ref="W161:W170" si="35">IF(U161="","",U161+V161)</f>
        <v/>
      </c>
      <c r="X161" s="38"/>
      <c r="Y161" s="63" t="str">
        <f t="shared" ref="Y161:Y170" si="36">IF(W161="","",W161-X161)</f>
        <v/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/>
      <c r="Q162" s="36"/>
      <c r="R162" s="36" t="str">
        <f t="shared" si="34"/>
        <v/>
      </c>
      <c r="S162" s="27"/>
      <c r="T162" s="36" t="s">
        <v>45</v>
      </c>
      <c r="U162" s="63"/>
      <c r="V162" s="38"/>
      <c r="W162" s="63" t="str">
        <f t="shared" si="35"/>
        <v/>
      </c>
      <c r="X162" s="38"/>
      <c r="Y162" s="63" t="str">
        <f t="shared" si="36"/>
        <v/>
      </c>
      <c r="Z162" s="40"/>
    </row>
    <row r="163" spans="1:27" s="25" customFormat="1" ht="18" customHeight="1" x14ac:dyDescent="0.2">
      <c r="A163" s="272"/>
      <c r="B163" s="399" t="s">
        <v>40</v>
      </c>
      <c r="C163" s="400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43200</v>
      </c>
      <c r="H163" s="285"/>
      <c r="I163" s="289">
        <f>IF(C167&gt;=C166,$K$2,C165+C167)</f>
        <v>29</v>
      </c>
      <c r="J163" s="290" t="s">
        <v>59</v>
      </c>
      <c r="K163" s="291">
        <f>K159/$K$2*I163</f>
        <v>60000.000000000007</v>
      </c>
      <c r="L163" s="292"/>
      <c r="N163" s="35"/>
      <c r="O163" s="36" t="s">
        <v>46</v>
      </c>
      <c r="P163" s="36"/>
      <c r="Q163" s="36"/>
      <c r="R163" s="36" t="str">
        <f t="shared" si="34"/>
        <v/>
      </c>
      <c r="S163" s="27"/>
      <c r="T163" s="36" t="s">
        <v>46</v>
      </c>
      <c r="U163" s="63"/>
      <c r="V163" s="38"/>
      <c r="W163" s="63" t="str">
        <f t="shared" si="35"/>
        <v/>
      </c>
      <c r="X163" s="38"/>
      <c r="Y163" s="63" t="str">
        <f t="shared" si="36"/>
        <v/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82</v>
      </c>
      <c r="J164" s="290" t="s">
        <v>60</v>
      </c>
      <c r="K164" s="294">
        <f>K159/$K$2/8*I164</f>
        <v>21206.896551724141</v>
      </c>
      <c r="L164" s="295"/>
      <c r="N164" s="35"/>
      <c r="O164" s="36" t="s">
        <v>47</v>
      </c>
      <c r="P164" s="36"/>
      <c r="Q164" s="36"/>
      <c r="R164" s="36" t="str">
        <f t="shared" si="34"/>
        <v/>
      </c>
      <c r="S164" s="27"/>
      <c r="T164" s="36" t="s">
        <v>47</v>
      </c>
      <c r="U164" s="63"/>
      <c r="V164" s="38"/>
      <c r="W164" s="63" t="str">
        <f t="shared" si="35"/>
        <v/>
      </c>
      <c r="X164" s="38"/>
      <c r="Y164" s="63" t="str">
        <f t="shared" si="36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27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43200</v>
      </c>
      <c r="H165" s="285"/>
      <c r="I165" s="390" t="s">
        <v>67</v>
      </c>
      <c r="J165" s="391"/>
      <c r="K165" s="294">
        <f>K163+K164</f>
        <v>81206.896551724145</v>
      </c>
      <c r="L165" s="295"/>
      <c r="N165" s="35"/>
      <c r="O165" s="36" t="s">
        <v>48</v>
      </c>
      <c r="P165" s="36"/>
      <c r="Q165" s="36"/>
      <c r="R165" s="36" t="str">
        <f t="shared" si="34"/>
        <v/>
      </c>
      <c r="S165" s="27"/>
      <c r="T165" s="36" t="s">
        <v>48</v>
      </c>
      <c r="U165" s="63"/>
      <c r="V165" s="38"/>
      <c r="W165" s="63" t="str">
        <f t="shared" si="35"/>
        <v/>
      </c>
      <c r="X165" s="38"/>
      <c r="Y165" s="63" t="str">
        <f t="shared" si="36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2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0" t="s">
        <v>68</v>
      </c>
      <c r="J166" s="391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4"/>
        <v/>
      </c>
      <c r="S166" s="27"/>
      <c r="T166" s="36" t="s">
        <v>49</v>
      </c>
      <c r="U166" s="63"/>
      <c r="V166" s="38"/>
      <c r="W166" s="63" t="str">
        <f t="shared" si="35"/>
        <v/>
      </c>
      <c r="X166" s="38"/>
      <c r="Y166" s="63" t="str">
        <f t="shared" si="36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23</v>
      </c>
      <c r="D167" s="270"/>
      <c r="E167" s="270"/>
      <c r="F167" s="302" t="s">
        <v>197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38200</v>
      </c>
      <c r="H167" s="270"/>
      <c r="I167" s="395" t="s">
        <v>61</v>
      </c>
      <c r="J167" s="397"/>
      <c r="K167" s="229">
        <f>K165-K166</f>
        <v>76206.896551724145</v>
      </c>
      <c r="L167" s="297"/>
      <c r="N167" s="35"/>
      <c r="O167" s="36" t="s">
        <v>54</v>
      </c>
      <c r="P167" s="36"/>
      <c r="Q167" s="36"/>
      <c r="R167" s="36" t="str">
        <f t="shared" si="34"/>
        <v/>
      </c>
      <c r="S167" s="27"/>
      <c r="T167" s="36" t="s">
        <v>54</v>
      </c>
      <c r="U167" s="63"/>
      <c r="V167" s="38"/>
      <c r="W167" s="63" t="str">
        <f t="shared" si="35"/>
        <v/>
      </c>
      <c r="X167" s="38"/>
      <c r="Y167" s="63" t="str">
        <f t="shared" si="36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270"/>
      <c r="J168" s="270"/>
      <c r="K168" s="270"/>
      <c r="L168" s="284"/>
      <c r="N168" s="35"/>
      <c r="O168" s="36" t="s">
        <v>50</v>
      </c>
      <c r="P168" s="36"/>
      <c r="Q168" s="36"/>
      <c r="R168" s="36" t="str">
        <f t="shared" si="34"/>
        <v/>
      </c>
      <c r="S168" s="27"/>
      <c r="T168" s="36" t="s">
        <v>50</v>
      </c>
      <c r="U168" s="63"/>
      <c r="V168" s="38"/>
      <c r="W168" s="63" t="str">
        <f t="shared" si="35"/>
        <v/>
      </c>
      <c r="X168" s="38"/>
      <c r="Y168" s="63" t="str">
        <f t="shared" si="36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268"/>
      <c r="J169" s="268"/>
      <c r="K169" s="270"/>
      <c r="L169" s="284"/>
      <c r="N169" s="35"/>
      <c r="O169" s="36" t="s">
        <v>55</v>
      </c>
      <c r="P169" s="36"/>
      <c r="Q169" s="36"/>
      <c r="R169" s="36" t="str">
        <f t="shared" si="34"/>
        <v/>
      </c>
      <c r="S169" s="27"/>
      <c r="T169" s="36" t="s">
        <v>55</v>
      </c>
      <c r="U169" s="63"/>
      <c r="V169" s="38"/>
      <c r="W169" s="63" t="str">
        <f t="shared" si="35"/>
        <v/>
      </c>
      <c r="X169" s="38"/>
      <c r="Y169" s="63" t="str">
        <f t="shared" si="36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4"/>
        <v/>
      </c>
      <c r="S170" s="27"/>
      <c r="T170" s="36" t="s">
        <v>56</v>
      </c>
      <c r="U170" s="63"/>
      <c r="V170" s="38"/>
      <c r="W170" s="63" t="str">
        <f t="shared" si="35"/>
        <v/>
      </c>
      <c r="X170" s="38"/>
      <c r="Y170" s="63" t="str">
        <f t="shared" si="36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392" t="s">
        <v>38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4"/>
      <c r="M172" s="24"/>
      <c r="N172" s="28"/>
      <c r="O172" s="387" t="s">
        <v>40</v>
      </c>
      <c r="P172" s="388"/>
      <c r="Q172" s="388"/>
      <c r="R172" s="389"/>
      <c r="S172" s="29"/>
      <c r="T172" s="387" t="s">
        <v>41</v>
      </c>
      <c r="U172" s="388"/>
      <c r="V172" s="388"/>
      <c r="W172" s="388"/>
      <c r="X172" s="388"/>
      <c r="Y172" s="389"/>
      <c r="Z172" s="30"/>
      <c r="AA172" s="24"/>
    </row>
    <row r="173" spans="1:27" s="25" customFormat="1" ht="18" customHeight="1" x14ac:dyDescent="0.2">
      <c r="A173" s="272"/>
      <c r="B173" s="270"/>
      <c r="C173" s="398" t="s">
        <v>206</v>
      </c>
      <c r="D173" s="398"/>
      <c r="E173" s="398"/>
      <c r="F173" s="398"/>
      <c r="G173" s="273" t="str">
        <f>$J$1</f>
        <v>February</v>
      </c>
      <c r="H173" s="401">
        <f>$K$1</f>
        <v>2024</v>
      </c>
      <c r="I173" s="401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141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7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395" t="s">
        <v>41</v>
      </c>
      <c r="G176" s="397"/>
      <c r="H176" s="270"/>
      <c r="I176" s="395" t="s">
        <v>42</v>
      </c>
      <c r="J176" s="396"/>
      <c r="K176" s="397"/>
      <c r="L176" s="284"/>
      <c r="N176" s="35"/>
      <c r="O176" s="36" t="s">
        <v>44</v>
      </c>
      <c r="P176" s="36"/>
      <c r="Q176" s="36"/>
      <c r="R176" s="36" t="str">
        <f t="shared" si="37"/>
        <v/>
      </c>
      <c r="S176" s="27"/>
      <c r="T176" s="36" t="s">
        <v>44</v>
      </c>
      <c r="U176" s="63"/>
      <c r="V176" s="38"/>
      <c r="W176" s="63" t="str">
        <f t="shared" ref="W176:W185" si="38">IF(U176="","",U176+V176)</f>
        <v/>
      </c>
      <c r="X176" s="38"/>
      <c r="Y176" s="63" t="str">
        <f t="shared" ref="Y176:Y185" si="39">IF(W176="","",W176-X176)</f>
        <v/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/>
      <c r="Q177" s="36"/>
      <c r="R177" s="36" t="str">
        <f t="shared" si="37"/>
        <v/>
      </c>
      <c r="S177" s="27"/>
      <c r="T177" s="36" t="s">
        <v>45</v>
      </c>
      <c r="U177" s="63"/>
      <c r="V177" s="38"/>
      <c r="W177" s="63" t="str">
        <f t="shared" si="38"/>
        <v/>
      </c>
      <c r="X177" s="38"/>
      <c r="Y177" s="63" t="str">
        <f t="shared" si="39"/>
        <v/>
      </c>
      <c r="Z177" s="40"/>
    </row>
    <row r="178" spans="1:27" s="25" customFormat="1" ht="18" customHeight="1" x14ac:dyDescent="0.2">
      <c r="A178" s="272"/>
      <c r="B178" s="399" t="s">
        <v>40</v>
      </c>
      <c r="C178" s="400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87000</v>
      </c>
      <c r="H178" s="285"/>
      <c r="I178" s="289">
        <f>IF(C182&gt;0,$K$2,C180)</f>
        <v>29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/>
      <c r="Q178" s="36"/>
      <c r="R178" s="36" t="str">
        <f t="shared" si="37"/>
        <v/>
      </c>
      <c r="S178" s="27"/>
      <c r="T178" s="36" t="s">
        <v>46</v>
      </c>
      <c r="U178" s="63"/>
      <c r="V178" s="38"/>
      <c r="W178" s="63" t="str">
        <f t="shared" si="38"/>
        <v/>
      </c>
      <c r="X178" s="38"/>
      <c r="Y178" s="63" t="str">
        <f t="shared" si="39"/>
        <v/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1000</v>
      </c>
      <c r="H179" s="285"/>
      <c r="I179" s="289">
        <v>2</v>
      </c>
      <c r="J179" s="290" t="s">
        <v>60</v>
      </c>
      <c r="K179" s="294">
        <f>K174/$K$2/8*I179</f>
        <v>431.0344827586207</v>
      </c>
      <c r="L179" s="295"/>
      <c r="N179" s="35"/>
      <c r="O179" s="36" t="s">
        <v>47</v>
      </c>
      <c r="P179" s="36"/>
      <c r="Q179" s="36"/>
      <c r="R179" s="36" t="str">
        <f t="shared" si="37"/>
        <v/>
      </c>
      <c r="S179" s="27"/>
      <c r="T179" s="36" t="s">
        <v>47</v>
      </c>
      <c r="U179" s="63"/>
      <c r="V179" s="38"/>
      <c r="W179" s="63" t="str">
        <f t="shared" si="38"/>
        <v/>
      </c>
      <c r="X179" s="38"/>
      <c r="Y179" s="63" t="str">
        <f t="shared" si="39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28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88000</v>
      </c>
      <c r="H180" s="285"/>
      <c r="I180" s="390" t="s">
        <v>67</v>
      </c>
      <c r="J180" s="391"/>
      <c r="K180" s="294">
        <f>K178+K179</f>
        <v>50431.034482758623</v>
      </c>
      <c r="L180" s="295"/>
      <c r="N180" s="35"/>
      <c r="O180" s="36" t="s">
        <v>48</v>
      </c>
      <c r="P180" s="36"/>
      <c r="Q180" s="36"/>
      <c r="R180" s="36" t="str">
        <f t="shared" si="37"/>
        <v/>
      </c>
      <c r="S180" s="27"/>
      <c r="T180" s="36" t="s">
        <v>48</v>
      </c>
      <c r="U180" s="63"/>
      <c r="V180" s="38"/>
      <c r="W180" s="63" t="str">
        <f t="shared" si="38"/>
        <v/>
      </c>
      <c r="X180" s="38"/>
      <c r="Y180" s="63" t="str">
        <f t="shared" si="39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1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85"/>
      <c r="I181" s="390" t="s">
        <v>68</v>
      </c>
      <c r="J181" s="391"/>
      <c r="K181" s="288">
        <f>G181</f>
        <v>0</v>
      </c>
      <c r="L181" s="296"/>
      <c r="N181" s="35"/>
      <c r="O181" s="36" t="s">
        <v>49</v>
      </c>
      <c r="P181" s="36"/>
      <c r="Q181" s="36"/>
      <c r="R181" s="36" t="str">
        <f t="shared" si="37"/>
        <v/>
      </c>
      <c r="S181" s="27"/>
      <c r="T181" s="36" t="s">
        <v>49</v>
      </c>
      <c r="U181" s="63"/>
      <c r="V181" s="38"/>
      <c r="W181" s="63" t="str">
        <f t="shared" si="38"/>
        <v/>
      </c>
      <c r="X181" s="38"/>
      <c r="Y181" s="63" t="str">
        <f t="shared" si="39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14</v>
      </c>
      <c r="D182" s="270"/>
      <c r="E182" s="270"/>
      <c r="F182" s="302" t="s">
        <v>197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88000</v>
      </c>
      <c r="H182" s="270"/>
      <c r="I182" s="395" t="s">
        <v>61</v>
      </c>
      <c r="J182" s="397"/>
      <c r="K182" s="229">
        <f>K180-K181</f>
        <v>50431.034482758623</v>
      </c>
      <c r="L182" s="297"/>
      <c r="N182" s="35"/>
      <c r="O182" s="36" t="s">
        <v>54</v>
      </c>
      <c r="P182" s="36"/>
      <c r="Q182" s="36"/>
      <c r="R182" s="36" t="str">
        <f t="shared" si="37"/>
        <v/>
      </c>
      <c r="S182" s="27"/>
      <c r="T182" s="36" t="s">
        <v>54</v>
      </c>
      <c r="U182" s="63"/>
      <c r="V182" s="38"/>
      <c r="W182" s="63" t="str">
        <f t="shared" si="38"/>
        <v/>
      </c>
      <c r="X182" s="38"/>
      <c r="Y182" s="63" t="str">
        <f t="shared" si="39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270"/>
      <c r="J183" s="270"/>
      <c r="K183" s="304"/>
      <c r="L183" s="284"/>
      <c r="N183" s="35"/>
      <c r="O183" s="36" t="s">
        <v>50</v>
      </c>
      <c r="P183" s="36"/>
      <c r="Q183" s="36"/>
      <c r="R183" s="36" t="str">
        <f t="shared" si="37"/>
        <v/>
      </c>
      <c r="S183" s="27"/>
      <c r="T183" s="36" t="s">
        <v>50</v>
      </c>
      <c r="U183" s="63"/>
      <c r="V183" s="38"/>
      <c r="W183" s="63" t="str">
        <f t="shared" si="38"/>
        <v/>
      </c>
      <c r="X183" s="38"/>
      <c r="Y183" s="63" t="str">
        <f t="shared" si="39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268"/>
      <c r="J184" s="268"/>
      <c r="K184" s="268"/>
      <c r="L184" s="284"/>
      <c r="N184" s="35"/>
      <c r="O184" s="36" t="s">
        <v>55</v>
      </c>
      <c r="P184" s="36"/>
      <c r="Q184" s="36"/>
      <c r="R184" s="36" t="str">
        <f t="shared" si="37"/>
        <v/>
      </c>
      <c r="S184" s="27"/>
      <c r="T184" s="36" t="s">
        <v>55</v>
      </c>
      <c r="U184" s="63"/>
      <c r="V184" s="38"/>
      <c r="W184" s="63" t="str">
        <f t="shared" si="38"/>
        <v/>
      </c>
      <c r="X184" s="38"/>
      <c r="Y184" s="63" t="str">
        <f t="shared" si="39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7"/>
        <v/>
      </c>
      <c r="S185" s="27"/>
      <c r="T185" s="36" t="s">
        <v>56</v>
      </c>
      <c r="U185" s="63"/>
      <c r="V185" s="38"/>
      <c r="W185" s="63" t="str">
        <f t="shared" si="38"/>
        <v/>
      </c>
      <c r="X185" s="38"/>
      <c r="Y185" s="63" t="str">
        <f t="shared" si="39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392" t="s">
        <v>38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4"/>
      <c r="M187" s="24"/>
      <c r="N187" s="28"/>
      <c r="O187" s="387" t="s">
        <v>40</v>
      </c>
      <c r="P187" s="388"/>
      <c r="Q187" s="388"/>
      <c r="R187" s="389"/>
      <c r="S187" s="29"/>
      <c r="T187" s="387" t="s">
        <v>41</v>
      </c>
      <c r="U187" s="388"/>
      <c r="V187" s="388"/>
      <c r="W187" s="388"/>
      <c r="X187" s="388"/>
      <c r="Y187" s="389"/>
      <c r="Z187" s="30"/>
      <c r="AA187" s="24"/>
    </row>
    <row r="188" spans="1:27" s="25" customFormat="1" ht="18" customHeight="1" x14ac:dyDescent="0.2">
      <c r="A188" s="272"/>
      <c r="B188" s="270"/>
      <c r="C188" s="398" t="s">
        <v>206</v>
      </c>
      <c r="D188" s="398"/>
      <c r="E188" s="398"/>
      <c r="F188" s="398"/>
      <c r="G188" s="273" t="str">
        <f>$J$1</f>
        <v>February</v>
      </c>
      <c r="H188" s="401">
        <f>$K$1</f>
        <v>2024</v>
      </c>
      <c r="I188" s="401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6" si="40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395" t="s">
        <v>41</v>
      </c>
      <c r="G191" s="397"/>
      <c r="H191" s="270"/>
      <c r="I191" s="395" t="s">
        <v>42</v>
      </c>
      <c r="J191" s="396"/>
      <c r="K191" s="397"/>
      <c r="L191" s="284"/>
      <c r="N191" s="35"/>
      <c r="O191" s="36" t="s">
        <v>44</v>
      </c>
      <c r="P191" s="36"/>
      <c r="Q191" s="36"/>
      <c r="R191" s="36" t="str">
        <f t="shared" si="40"/>
        <v/>
      </c>
      <c r="S191" s="27"/>
      <c r="T191" s="36" t="s">
        <v>44</v>
      </c>
      <c r="U191" s="63"/>
      <c r="V191" s="38"/>
      <c r="W191" s="63" t="str">
        <f t="shared" ref="W191:W200" si="41">IF(U191="","",U191+V191)</f>
        <v/>
      </c>
      <c r="X191" s="38"/>
      <c r="Y191" s="63" t="str">
        <f t="shared" ref="Y191:Y200" si="42">IF(W191="","",W191-X191)</f>
        <v/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/>
      <c r="Q192" s="36"/>
      <c r="R192" s="36" t="str">
        <f t="shared" si="40"/>
        <v/>
      </c>
      <c r="S192" s="27"/>
      <c r="T192" s="36" t="s">
        <v>45</v>
      </c>
      <c r="U192" s="63" t="str">
        <f t="shared" ref="U192:U195" si="43">Y191</f>
        <v/>
      </c>
      <c r="V192" s="38"/>
      <c r="W192" s="63" t="str">
        <f t="shared" si="41"/>
        <v/>
      </c>
      <c r="X192" s="38"/>
      <c r="Y192" s="63" t="str">
        <f t="shared" si="42"/>
        <v/>
      </c>
      <c r="Z192" s="40"/>
    </row>
    <row r="193" spans="1:26" s="25" customFormat="1" ht="18" customHeight="1" x14ac:dyDescent="0.2">
      <c r="A193" s="272"/>
      <c r="B193" s="399" t="s">
        <v>40</v>
      </c>
      <c r="C193" s="400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79000</v>
      </c>
      <c r="H193" s="285"/>
      <c r="I193" s="289">
        <f>IF(C197&gt;=C196,$K$2,C195+C197)</f>
        <v>29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/>
      <c r="Q193" s="36"/>
      <c r="R193" s="36" t="str">
        <f t="shared" si="40"/>
        <v/>
      </c>
      <c r="S193" s="27"/>
      <c r="T193" s="36" t="s">
        <v>46</v>
      </c>
      <c r="U193" s="63" t="str">
        <f t="shared" si="43"/>
        <v/>
      </c>
      <c r="V193" s="38"/>
      <c r="W193" s="63" t="str">
        <f t="shared" si="41"/>
        <v/>
      </c>
      <c r="X193" s="38"/>
      <c r="Y193" s="63" t="str">
        <f t="shared" si="42"/>
        <v/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91</v>
      </c>
      <c r="J194" s="290" t="s">
        <v>60</v>
      </c>
      <c r="K194" s="294">
        <f>K189/$K$2/8*I194</f>
        <v>13728.448275862069</v>
      </c>
      <c r="L194" s="295"/>
      <c r="N194" s="35"/>
      <c r="O194" s="36" t="s">
        <v>47</v>
      </c>
      <c r="P194" s="36"/>
      <c r="Q194" s="36"/>
      <c r="R194" s="36" t="str">
        <f t="shared" si="40"/>
        <v/>
      </c>
      <c r="S194" s="27"/>
      <c r="T194" s="36" t="s">
        <v>47</v>
      </c>
      <c r="U194" s="63" t="str">
        <f t="shared" si="43"/>
        <v/>
      </c>
      <c r="V194" s="38"/>
      <c r="W194" s="63" t="str">
        <f t="shared" si="41"/>
        <v/>
      </c>
      <c r="X194" s="38"/>
      <c r="Y194" s="63" t="str">
        <f t="shared" si="42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28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79000</v>
      </c>
      <c r="H195" s="285"/>
      <c r="I195" s="390" t="s">
        <v>67</v>
      </c>
      <c r="J195" s="391"/>
      <c r="K195" s="294">
        <f>K193+K194</f>
        <v>48728.448275862072</v>
      </c>
      <c r="L195" s="295"/>
      <c r="N195" s="35"/>
      <c r="O195" s="36" t="s">
        <v>48</v>
      </c>
      <c r="P195" s="36"/>
      <c r="Q195" s="36"/>
      <c r="R195" s="36" t="str">
        <f t="shared" si="40"/>
        <v/>
      </c>
      <c r="S195" s="27"/>
      <c r="T195" s="36" t="s">
        <v>48</v>
      </c>
      <c r="U195" s="63" t="str">
        <f t="shared" si="43"/>
        <v/>
      </c>
      <c r="V195" s="38"/>
      <c r="W195" s="63" t="str">
        <f t="shared" si="41"/>
        <v/>
      </c>
      <c r="X195" s="38"/>
      <c r="Y195" s="63" t="str">
        <f t="shared" si="42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1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0" t="s">
        <v>68</v>
      </c>
      <c r="J196" s="391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40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1"/>
        <v/>
      </c>
      <c r="X196" s="38"/>
      <c r="Y196" s="63" t="str">
        <f t="shared" si="42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9</v>
      </c>
      <c r="D197" s="270"/>
      <c r="E197" s="270"/>
      <c r="F197" s="302" t="s">
        <v>197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74000</v>
      </c>
      <c r="H197" s="270"/>
      <c r="I197" s="395" t="s">
        <v>61</v>
      </c>
      <c r="J197" s="397"/>
      <c r="K197" s="229">
        <f>K195-K196</f>
        <v>43728.448275862072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1"/>
        <v/>
      </c>
      <c r="X197" s="38"/>
      <c r="Y197" s="63" t="str">
        <f t="shared" si="42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270"/>
      <c r="J198" s="270"/>
      <c r="K198" s="270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1"/>
        <v/>
      </c>
      <c r="X198" s="38"/>
      <c r="Y198" s="63" t="str">
        <f t="shared" si="42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6"/>
      <c r="G199" s="268"/>
      <c r="H199" s="268"/>
      <c r="I199" s="268"/>
      <c r="J199" s="268"/>
      <c r="K199" s="268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1"/>
        <v/>
      </c>
      <c r="X199" s="38"/>
      <c r="Y199" s="63" t="str">
        <f t="shared" si="42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1"/>
        <v/>
      </c>
      <c r="X200" s="38"/>
      <c r="Y200" s="63" t="str">
        <f t="shared" si="42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392" t="s">
        <v>38</v>
      </c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4"/>
      <c r="M202" s="24"/>
      <c r="N202" s="28"/>
      <c r="O202" s="387" t="s">
        <v>40</v>
      </c>
      <c r="P202" s="388"/>
      <c r="Q202" s="388"/>
      <c r="R202" s="389"/>
      <c r="S202" s="29"/>
      <c r="T202" s="387" t="s">
        <v>41</v>
      </c>
      <c r="U202" s="388"/>
      <c r="V202" s="388"/>
      <c r="W202" s="388"/>
      <c r="X202" s="388"/>
      <c r="Y202" s="389"/>
      <c r="Z202" s="30"/>
    </row>
    <row r="203" spans="1:26" s="25" customFormat="1" ht="18" customHeight="1" x14ac:dyDescent="0.2">
      <c r="A203" s="272"/>
      <c r="B203" s="270"/>
      <c r="C203" s="398" t="s">
        <v>206</v>
      </c>
      <c r="D203" s="398"/>
      <c r="E203" s="398"/>
      <c r="F203" s="398"/>
      <c r="G203" s="273" t="str">
        <f>$J$1</f>
        <v>February</v>
      </c>
      <c r="H203" s="401">
        <f>$K$1</f>
        <v>2024</v>
      </c>
      <c r="I203" s="401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6" si="44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395" t="s">
        <v>41</v>
      </c>
      <c r="G206" s="397"/>
      <c r="H206" s="270"/>
      <c r="I206" s="395" t="s">
        <v>42</v>
      </c>
      <c r="J206" s="396"/>
      <c r="K206" s="397"/>
      <c r="L206" s="284"/>
      <c r="N206" s="35"/>
      <c r="O206" s="36" t="s">
        <v>44</v>
      </c>
      <c r="P206" s="36"/>
      <c r="Q206" s="36"/>
      <c r="R206" s="36" t="str">
        <f t="shared" si="44"/>
        <v/>
      </c>
      <c r="S206" s="27"/>
      <c r="T206" s="36" t="s">
        <v>44</v>
      </c>
      <c r="U206" s="63"/>
      <c r="V206" s="38"/>
      <c r="W206" s="63" t="str">
        <f t="shared" ref="W206:W215" si="45">IF(U206="","",U206+V206)</f>
        <v/>
      </c>
      <c r="X206" s="38"/>
      <c r="Y206" s="63" t="str">
        <f t="shared" ref="Y206:Y215" si="46">IF(W206="","",W206-X206)</f>
        <v/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/>
      <c r="Q207" s="36"/>
      <c r="R207" s="36">
        <v>0</v>
      </c>
      <c r="S207" s="27"/>
      <c r="T207" s="36" t="s">
        <v>45</v>
      </c>
      <c r="U207" s="63"/>
      <c r="V207" s="38"/>
      <c r="W207" s="63" t="str">
        <f t="shared" si="45"/>
        <v/>
      </c>
      <c r="X207" s="38"/>
      <c r="Y207" s="63" t="str">
        <f t="shared" si="46"/>
        <v/>
      </c>
      <c r="Z207" s="40"/>
    </row>
    <row r="208" spans="1:26" s="25" customFormat="1" ht="18" customHeight="1" x14ac:dyDescent="0.2">
      <c r="A208" s="272"/>
      <c r="B208" s="399" t="s">
        <v>40</v>
      </c>
      <c r="C208" s="400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11225</v>
      </c>
      <c r="H208" s="285"/>
      <c r="I208" s="289">
        <f>IF(C212&gt;=C211,$K$2,C210+C212)</f>
        <v>29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5"/>
        <v/>
      </c>
      <c r="X208" s="38"/>
      <c r="Y208" s="63" t="str">
        <f t="shared" si="46"/>
        <v/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8000</v>
      </c>
      <c r="H209" s="285"/>
      <c r="I209" s="289">
        <v>24</v>
      </c>
      <c r="J209" s="290" t="s">
        <v>60</v>
      </c>
      <c r="K209" s="294">
        <f>K204/$K$2/8*I209</f>
        <v>2689.655172413793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5"/>
        <v/>
      </c>
      <c r="X209" s="38"/>
      <c r="Y209" s="63" t="str">
        <f t="shared" si="46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29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19225</v>
      </c>
      <c r="H210" s="285"/>
      <c r="I210" s="390" t="s">
        <v>67</v>
      </c>
      <c r="J210" s="391"/>
      <c r="K210" s="294">
        <f>K208+K209</f>
        <v>28689.655172413793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5"/>
        <v/>
      </c>
      <c r="X210" s="38"/>
      <c r="Y210" s="63" t="str">
        <f t="shared" si="46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8000</v>
      </c>
      <c r="H211" s="285"/>
      <c r="I211" s="390" t="s">
        <v>68</v>
      </c>
      <c r="J211" s="391"/>
      <c r="K211" s="288">
        <f>G211</f>
        <v>8000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5"/>
        <v/>
      </c>
      <c r="X211" s="38"/>
      <c r="Y211" s="63" t="str">
        <f t="shared" si="46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13</v>
      </c>
      <c r="D212" s="270"/>
      <c r="E212" s="270"/>
      <c r="F212" s="302" t="s">
        <v>197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0"/>
      <c r="I212" s="395" t="s">
        <v>61</v>
      </c>
      <c r="J212" s="397"/>
      <c r="K212" s="229">
        <f>K210-K211</f>
        <v>20689.655172413793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5"/>
        <v/>
      </c>
      <c r="X212" s="38"/>
      <c r="Y212" s="63" t="str">
        <f t="shared" si="46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270"/>
      <c r="J213" s="270"/>
      <c r="K213" s="270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5"/>
        <v/>
      </c>
      <c r="X213" s="38"/>
      <c r="Y213" s="63" t="str">
        <f t="shared" si="46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268"/>
      <c r="J214" s="268"/>
      <c r="K214" s="268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5"/>
        <v/>
      </c>
      <c r="X214" s="38"/>
      <c r="Y214" s="63" t="str">
        <f t="shared" si="46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5"/>
        <v/>
      </c>
      <c r="X215" s="38"/>
      <c r="Y215" s="63" t="str">
        <f t="shared" si="46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392" t="s">
        <v>38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4"/>
      <c r="M217" s="24"/>
      <c r="N217" s="28"/>
      <c r="O217" s="387" t="s">
        <v>40</v>
      </c>
      <c r="P217" s="388"/>
      <c r="Q217" s="388"/>
      <c r="R217" s="389"/>
      <c r="S217" s="29"/>
      <c r="T217" s="387" t="s">
        <v>41</v>
      </c>
      <c r="U217" s="388"/>
      <c r="V217" s="388"/>
      <c r="W217" s="388"/>
      <c r="X217" s="388"/>
      <c r="Y217" s="389"/>
      <c r="Z217" s="30"/>
    </row>
    <row r="218" spans="1:26" s="25" customFormat="1" ht="18" customHeight="1" x14ac:dyDescent="0.2">
      <c r="A218" s="272"/>
      <c r="B218" s="270"/>
      <c r="C218" s="398" t="s">
        <v>206</v>
      </c>
      <c r="D218" s="398"/>
      <c r="E218" s="398"/>
      <c r="F218" s="398"/>
      <c r="G218" s="273" t="str">
        <f>$J$1</f>
        <v>February</v>
      </c>
      <c r="H218" s="401">
        <f>$K$1</f>
        <v>2024</v>
      </c>
      <c r="I218" s="401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139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56">
        <f>IF(Q220="","",R219-Q220)+9</f>
        <v>8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395" t="s">
        <v>41</v>
      </c>
      <c r="G221" s="397"/>
      <c r="H221" s="270"/>
      <c r="I221" s="395" t="s">
        <v>42</v>
      </c>
      <c r="J221" s="396"/>
      <c r="K221" s="397"/>
      <c r="L221" s="284"/>
      <c r="N221" s="35"/>
      <c r="O221" s="36" t="s">
        <v>44</v>
      </c>
      <c r="P221" s="36"/>
      <c r="Q221" s="36"/>
      <c r="R221" s="36" t="str">
        <f t="shared" ref="R221:R226" si="47">IF(Q221="","",R220-Q221)</f>
        <v/>
      </c>
      <c r="S221" s="27"/>
      <c r="T221" s="36" t="s">
        <v>44</v>
      </c>
      <c r="U221" s="63"/>
      <c r="V221" s="38"/>
      <c r="W221" s="63" t="str">
        <f t="shared" ref="W221:W230" si="48">IF(U221="","",U221+V221)</f>
        <v/>
      </c>
      <c r="X221" s="38"/>
      <c r="Y221" s="63" t="str">
        <f t="shared" ref="Y221:Y230" si="49">IF(W221="","",W221-X221)</f>
        <v/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/>
      <c r="Q222" s="36"/>
      <c r="R222" s="36" t="str">
        <f t="shared" si="47"/>
        <v/>
      </c>
      <c r="S222" s="27"/>
      <c r="T222" s="36" t="s">
        <v>45</v>
      </c>
      <c r="U222" s="63" t="str">
        <f>Y221</f>
        <v/>
      </c>
      <c r="V222" s="38"/>
      <c r="W222" s="63" t="str">
        <f t="shared" si="48"/>
        <v/>
      </c>
      <c r="X222" s="38"/>
      <c r="Y222" s="63" t="str">
        <f t="shared" si="49"/>
        <v/>
      </c>
      <c r="Z222" s="40"/>
    </row>
    <row r="223" spans="1:26" s="25" customFormat="1" ht="18" customHeight="1" x14ac:dyDescent="0.2">
      <c r="A223" s="272"/>
      <c r="B223" s="399" t="s">
        <v>40</v>
      </c>
      <c r="C223" s="400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4000</v>
      </c>
      <c r="H223" s="285"/>
      <c r="I223" s="333">
        <f>IF(C227&gt;=C226,$K$2,C225+C227)-8</f>
        <v>20</v>
      </c>
      <c r="J223" s="290" t="s">
        <v>59</v>
      </c>
      <c r="K223" s="291">
        <f>K219/$K$2*I223</f>
        <v>24137.931034482757</v>
      </c>
      <c r="L223" s="292"/>
      <c r="N223" s="35"/>
      <c r="O223" s="36" t="s">
        <v>46</v>
      </c>
      <c r="P223" s="36"/>
      <c r="Q223" s="36"/>
      <c r="R223" s="36" t="str">
        <f t="shared" si="47"/>
        <v/>
      </c>
      <c r="S223" s="27"/>
      <c r="T223" s="36" t="s">
        <v>46</v>
      </c>
      <c r="U223" s="63" t="str">
        <f>IF($J$1="May",Y222,Y222)</f>
        <v/>
      </c>
      <c r="V223" s="38"/>
      <c r="W223" s="63" t="str">
        <f t="shared" si="48"/>
        <v/>
      </c>
      <c r="X223" s="38"/>
      <c r="Y223" s="63" t="str">
        <f t="shared" si="49"/>
        <v/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3000</v>
      </c>
      <c r="H224" s="285"/>
      <c r="I224" s="289">
        <v>32</v>
      </c>
      <c r="J224" s="290" t="s">
        <v>60</v>
      </c>
      <c r="K224" s="294">
        <f>K219/$K$2/8*I224</f>
        <v>4827.5862068965516</v>
      </c>
      <c r="L224" s="295"/>
      <c r="N224" s="35"/>
      <c r="O224" s="36" t="s">
        <v>47</v>
      </c>
      <c r="P224" s="36"/>
      <c r="Q224" s="36"/>
      <c r="R224" s="36" t="str">
        <f t="shared" si="47"/>
        <v/>
      </c>
      <c r="S224" s="27"/>
      <c r="T224" s="36" t="s">
        <v>47</v>
      </c>
      <c r="U224" s="63" t="str">
        <f>IF($J$1="May",Y223,Y223)</f>
        <v/>
      </c>
      <c r="V224" s="38"/>
      <c r="W224" s="63" t="str">
        <f t="shared" si="48"/>
        <v/>
      </c>
      <c r="X224" s="38"/>
      <c r="Y224" s="63" t="str">
        <f t="shared" si="49"/>
        <v/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20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7000</v>
      </c>
      <c r="H225" s="285"/>
      <c r="I225" s="390" t="s">
        <v>67</v>
      </c>
      <c r="J225" s="391"/>
      <c r="K225" s="294">
        <f>K223+K224</f>
        <v>28965.517241379308</v>
      </c>
      <c r="L225" s="295"/>
      <c r="N225" s="35"/>
      <c r="O225" s="36" t="s">
        <v>48</v>
      </c>
      <c r="P225" s="36"/>
      <c r="Q225" s="36"/>
      <c r="R225" s="36" t="str">
        <f t="shared" si="47"/>
        <v/>
      </c>
      <c r="S225" s="27"/>
      <c r="T225" s="36" t="s">
        <v>48</v>
      </c>
      <c r="U225" s="63" t="str">
        <f t="shared" ref="U225:U230" si="50">Y224</f>
        <v/>
      </c>
      <c r="V225" s="38"/>
      <c r="W225" s="63" t="str">
        <f t="shared" si="48"/>
        <v/>
      </c>
      <c r="X225" s="38"/>
      <c r="Y225" s="63" t="str">
        <f t="shared" si="49"/>
        <v/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9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3000</v>
      </c>
      <c r="H226" s="285"/>
      <c r="I226" s="390" t="s">
        <v>68</v>
      </c>
      <c r="J226" s="391"/>
      <c r="K226" s="288">
        <f>G226</f>
        <v>3000</v>
      </c>
      <c r="L226" s="296"/>
      <c r="N226" s="35"/>
      <c r="O226" s="36" t="s">
        <v>49</v>
      </c>
      <c r="P226" s="36"/>
      <c r="Q226" s="36"/>
      <c r="R226" s="36" t="str">
        <f t="shared" si="47"/>
        <v/>
      </c>
      <c r="S226" s="27"/>
      <c r="T226" s="36" t="s">
        <v>49</v>
      </c>
      <c r="U226" s="63" t="str">
        <f t="shared" si="50"/>
        <v/>
      </c>
      <c r="V226" s="38"/>
      <c r="W226" s="63" t="str">
        <f t="shared" si="48"/>
        <v/>
      </c>
      <c r="X226" s="38"/>
      <c r="Y226" s="63" t="str">
        <f t="shared" si="49"/>
        <v/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8</v>
      </c>
      <c r="D227" s="270"/>
      <c r="E227" s="270"/>
      <c r="F227" s="302" t="s">
        <v>197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4000</v>
      </c>
      <c r="H227" s="270"/>
      <c r="I227" s="395" t="s">
        <v>61</v>
      </c>
      <c r="J227" s="397"/>
      <c r="K227" s="229">
        <f>K225-K226</f>
        <v>25965.517241379308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 t="str">
        <f t="shared" si="50"/>
        <v/>
      </c>
      <c r="V227" s="38"/>
      <c r="W227" s="63" t="str">
        <f t="shared" si="48"/>
        <v/>
      </c>
      <c r="X227" s="38"/>
      <c r="Y227" s="63" t="str">
        <f t="shared" si="49"/>
        <v/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270"/>
      <c r="J228" s="270"/>
      <c r="K228" s="270"/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 t="str">
        <f t="shared" si="50"/>
        <v/>
      </c>
      <c r="V228" s="38"/>
      <c r="W228" s="63" t="str">
        <f t="shared" si="48"/>
        <v/>
      </c>
      <c r="X228" s="38"/>
      <c r="Y228" s="63" t="str">
        <f t="shared" si="49"/>
        <v/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268"/>
      <c r="J229" s="268"/>
      <c r="K229" s="268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 t="str">
        <f t="shared" si="50"/>
        <v/>
      </c>
      <c r="V229" s="38"/>
      <c r="W229" s="63" t="str">
        <f t="shared" si="48"/>
        <v/>
      </c>
      <c r="X229" s="38"/>
      <c r="Y229" s="63" t="str">
        <f t="shared" si="49"/>
        <v/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5"/>
      <c r="Q230" s="345"/>
      <c r="R230" s="334"/>
      <c r="S230" s="27"/>
      <c r="T230" s="36" t="s">
        <v>56</v>
      </c>
      <c r="U230" s="63" t="str">
        <f t="shared" si="50"/>
        <v/>
      </c>
      <c r="V230" s="38"/>
      <c r="W230" s="63" t="str">
        <f t="shared" si="48"/>
        <v/>
      </c>
      <c r="X230" s="38"/>
      <c r="Y230" s="63" t="str">
        <f t="shared" si="49"/>
        <v/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392" t="s">
        <v>38</v>
      </c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4"/>
      <c r="M232" s="24"/>
      <c r="N232" s="28"/>
      <c r="O232" s="387" t="s">
        <v>40</v>
      </c>
      <c r="P232" s="388"/>
      <c r="Q232" s="388"/>
      <c r="R232" s="389"/>
      <c r="S232" s="29"/>
      <c r="T232" s="387" t="s">
        <v>41</v>
      </c>
      <c r="U232" s="388"/>
      <c r="V232" s="388"/>
      <c r="W232" s="388"/>
      <c r="X232" s="388"/>
      <c r="Y232" s="389"/>
      <c r="Z232" s="27"/>
    </row>
    <row r="233" spans="1:26" s="25" customFormat="1" ht="18" customHeight="1" x14ac:dyDescent="0.2">
      <c r="A233" s="272"/>
      <c r="B233" s="270"/>
      <c r="C233" s="398" t="s">
        <v>206</v>
      </c>
      <c r="D233" s="398"/>
      <c r="E233" s="398"/>
      <c r="F233" s="398"/>
      <c r="G233" s="273" t="str">
        <f>$J$1</f>
        <v>February</v>
      </c>
      <c r="H233" s="401">
        <f>$K$1</f>
        <v>2024</v>
      </c>
      <c r="I233" s="401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209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10">
        <v>45223</v>
      </c>
      <c r="D236" s="270"/>
      <c r="E236" s="270"/>
      <c r="F236" s="395" t="s">
        <v>41</v>
      </c>
      <c r="G236" s="397"/>
      <c r="H236" s="270"/>
      <c r="I236" s="395" t="s">
        <v>42</v>
      </c>
      <c r="J236" s="396"/>
      <c r="K236" s="397"/>
      <c r="L236" s="284"/>
      <c r="N236" s="35"/>
      <c r="O236" s="36" t="s">
        <v>44</v>
      </c>
      <c r="P236" s="36"/>
      <c r="Q236" s="36"/>
      <c r="R236" s="36"/>
      <c r="S236" s="27"/>
      <c r="T236" s="36" t="s">
        <v>44</v>
      </c>
      <c r="U236" s="63"/>
      <c r="V236" s="38"/>
      <c r="W236" s="63" t="str">
        <f t="shared" ref="W236:W245" si="51">IF(U236="","",U236+V236)</f>
        <v/>
      </c>
      <c r="X236" s="38"/>
      <c r="Y236" s="63" t="str">
        <f t="shared" ref="Y236:Y245" si="52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/>
      <c r="Q237" s="36"/>
      <c r="R237" s="36"/>
      <c r="S237" s="27"/>
      <c r="T237" s="36" t="s">
        <v>45</v>
      </c>
      <c r="U237" s="63"/>
      <c r="V237" s="38"/>
      <c r="W237" s="63" t="str">
        <f t="shared" si="51"/>
        <v/>
      </c>
      <c r="X237" s="38"/>
      <c r="Y237" s="63" t="str">
        <f t="shared" si="52"/>
        <v/>
      </c>
      <c r="Z237" s="27"/>
    </row>
    <row r="238" spans="1:26" s="25" customFormat="1" ht="18" customHeight="1" x14ac:dyDescent="0.2">
      <c r="A238" s="272"/>
      <c r="B238" s="399" t="s">
        <v>40</v>
      </c>
      <c r="C238" s="400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28</v>
      </c>
      <c r="J238" s="290" t="s">
        <v>59</v>
      </c>
      <c r="K238" s="291">
        <f>K234/$K$2*I238</f>
        <v>30896.551724137935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51"/>
        <v/>
      </c>
      <c r="X238" s="38"/>
      <c r="Y238" s="63" t="str">
        <f t="shared" si="52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72</v>
      </c>
      <c r="J239" s="290" t="s">
        <v>60</v>
      </c>
      <c r="K239" s="294">
        <f>K234/$K$2/8*I239</f>
        <v>9931.0344827586214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2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28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0" t="s">
        <v>67</v>
      </c>
      <c r="J240" s="391"/>
      <c r="K240" s="294">
        <f>K238+K239</f>
        <v>40827.586206896558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1"/>
        <v/>
      </c>
      <c r="X240" s="38"/>
      <c r="Y240" s="63" t="str">
        <f t="shared" si="52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1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0" t="s">
        <v>68</v>
      </c>
      <c r="J241" s="391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1"/>
        <v/>
      </c>
      <c r="X241" s="38"/>
      <c r="Y241" s="63" t="str">
        <f t="shared" si="52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197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95" t="s">
        <v>61</v>
      </c>
      <c r="J242" s="397"/>
      <c r="K242" s="229">
        <f>K240-K241</f>
        <v>40827.586206896558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1"/>
        <v/>
      </c>
      <c r="X242" s="38"/>
      <c r="Y242" s="63" t="str">
        <f t="shared" si="52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270"/>
      <c r="J243" s="270"/>
      <c r="K243" s="270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1"/>
        <v/>
      </c>
      <c r="X243" s="38"/>
      <c r="Y243" s="63" t="str">
        <f t="shared" si="52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268"/>
      <c r="J244" s="268"/>
      <c r="K244" s="268"/>
      <c r="L244" s="284"/>
      <c r="N244" s="35"/>
      <c r="O244" s="36" t="s">
        <v>55</v>
      </c>
      <c r="P244" s="344"/>
      <c r="Q244" s="344"/>
      <c r="R244" s="36"/>
      <c r="S244" s="27"/>
      <c r="T244" s="36" t="s">
        <v>55</v>
      </c>
      <c r="U244" s="63"/>
      <c r="V244" s="38"/>
      <c r="W244" s="63" t="str">
        <f t="shared" si="51"/>
        <v/>
      </c>
      <c r="X244" s="38"/>
      <c r="Y244" s="63" t="str">
        <f t="shared" si="52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1"/>
        <v/>
      </c>
      <c r="X245" s="38"/>
      <c r="Y245" s="63" t="str">
        <f t="shared" si="52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392" t="s">
        <v>38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4"/>
      <c r="M247" s="24"/>
      <c r="N247" s="28"/>
      <c r="O247" s="387" t="s">
        <v>40</v>
      </c>
      <c r="P247" s="388"/>
      <c r="Q247" s="388"/>
      <c r="R247" s="389"/>
      <c r="S247" s="29"/>
      <c r="T247" s="387" t="s">
        <v>41</v>
      </c>
      <c r="U247" s="388"/>
      <c r="V247" s="388"/>
      <c r="W247" s="388"/>
      <c r="X247" s="388"/>
      <c r="Y247" s="389"/>
      <c r="Z247" s="27"/>
    </row>
    <row r="248" spans="1:26" s="25" customFormat="1" ht="18" customHeight="1" x14ac:dyDescent="0.2">
      <c r="A248" s="272"/>
      <c r="B248" s="270"/>
      <c r="C248" s="398" t="s">
        <v>206</v>
      </c>
      <c r="D248" s="398"/>
      <c r="E248" s="398"/>
      <c r="F248" s="398"/>
      <c r="G248" s="273" t="str">
        <f>$J$1</f>
        <v>February</v>
      </c>
      <c r="H248" s="401">
        <f>$K$1</f>
        <v>2024</v>
      </c>
      <c r="I248" s="401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196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395" t="s">
        <v>41</v>
      </c>
      <c r="G251" s="397"/>
      <c r="H251" s="270"/>
      <c r="I251" s="395" t="s">
        <v>42</v>
      </c>
      <c r="J251" s="396"/>
      <c r="K251" s="397"/>
      <c r="L251" s="284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399" t="s">
        <v>40</v>
      </c>
      <c r="C253" s="400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29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75</v>
      </c>
      <c r="J254" s="290" t="s">
        <v>60</v>
      </c>
      <c r="K254" s="294">
        <f>K249/$K$2/8*I254</f>
        <v>14547.413793103447</v>
      </c>
      <c r="L254" s="295"/>
      <c r="N254" s="35"/>
      <c r="O254" s="36" t="s">
        <v>47</v>
      </c>
      <c r="P254" s="344"/>
      <c r="Q254" s="344"/>
      <c r="R254" s="36">
        <v>0</v>
      </c>
      <c r="S254" s="27"/>
      <c r="T254" s="36" t="s">
        <v>47</v>
      </c>
      <c r="U254" s="63">
        <f t="shared" ref="U254" si="53">Y253</f>
        <v>0</v>
      </c>
      <c r="V254" s="38"/>
      <c r="W254" s="63">
        <f t="shared" ref="W254" si="54">IF(U254="","",U254+V254)</f>
        <v>0</v>
      </c>
      <c r="X254" s="38"/>
      <c r="Y254" s="63">
        <f t="shared" ref="Y254" si="55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29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0" t="s">
        <v>67</v>
      </c>
      <c r="J255" s="391"/>
      <c r="K255" s="294">
        <f>K253+K254</f>
        <v>59547.413793103449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0" t="s">
        <v>68</v>
      </c>
      <c r="J256" s="391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197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5" t="s">
        <v>61</v>
      </c>
      <c r="J257" s="397"/>
      <c r="K257" s="229">
        <f>K255-K256</f>
        <v>59547.413793103449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6">IF(U257="","",U257+V257)</f>
        <v/>
      </c>
      <c r="X257" s="38"/>
      <c r="Y257" s="63" t="str">
        <f t="shared" ref="Y257:Y258" si="57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270"/>
      <c r="J258" s="270"/>
      <c r="K258" s="270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6"/>
        <v/>
      </c>
      <c r="X258" s="38"/>
      <c r="Y258" s="63" t="str">
        <f t="shared" si="57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268"/>
      <c r="J259" s="268"/>
      <c r="K259" s="268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8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392" t="s">
        <v>38</v>
      </c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4"/>
      <c r="M262" s="24"/>
      <c r="N262" s="28"/>
      <c r="O262" s="387" t="s">
        <v>40</v>
      </c>
      <c r="P262" s="388"/>
      <c r="Q262" s="388"/>
      <c r="R262" s="389"/>
      <c r="S262" s="29"/>
      <c r="T262" s="387" t="s">
        <v>41</v>
      </c>
      <c r="U262" s="388"/>
      <c r="V262" s="388"/>
      <c r="W262" s="388"/>
      <c r="X262" s="388"/>
      <c r="Y262" s="389"/>
      <c r="Z262" s="30"/>
    </row>
    <row r="263" spans="1:26" s="25" customFormat="1" ht="18" customHeight="1" x14ac:dyDescent="0.2">
      <c r="A263" s="272"/>
      <c r="B263" s="270"/>
      <c r="C263" s="398" t="s">
        <v>206</v>
      </c>
      <c r="D263" s="398"/>
      <c r="E263" s="398"/>
      <c r="F263" s="398"/>
      <c r="G263" s="273" t="str">
        <f>$J$1</f>
        <v>February</v>
      </c>
      <c r="H263" s="401">
        <f>$K$1</f>
        <v>2024</v>
      </c>
      <c r="I263" s="401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195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9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395" t="s">
        <v>41</v>
      </c>
      <c r="G266" s="397"/>
      <c r="H266" s="270"/>
      <c r="I266" s="395" t="s">
        <v>42</v>
      </c>
      <c r="J266" s="396"/>
      <c r="K266" s="397"/>
      <c r="L266" s="284"/>
      <c r="N266" s="35"/>
      <c r="O266" s="36" t="s">
        <v>44</v>
      </c>
      <c r="P266" s="36"/>
      <c r="Q266" s="36"/>
      <c r="R266" s="36">
        <v>0</v>
      </c>
      <c r="S266" s="27"/>
      <c r="T266" s="36" t="s">
        <v>44</v>
      </c>
      <c r="U266" s="63">
        <f t="shared" si="59"/>
        <v>0</v>
      </c>
      <c r="V266" s="38"/>
      <c r="W266" s="63">
        <f t="shared" ref="W266:W275" si="60">IF(U266="","",U266+V266)</f>
        <v>0</v>
      </c>
      <c r="X266" s="38"/>
      <c r="Y266" s="63">
        <f t="shared" ref="Y266:Y275" si="61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/>
      <c r="Q267" s="36"/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60"/>
        <v>0</v>
      </c>
      <c r="X267" s="38"/>
      <c r="Y267" s="63">
        <f t="shared" si="61"/>
        <v>0</v>
      </c>
      <c r="Z267" s="40"/>
    </row>
    <row r="268" spans="1:26" s="25" customFormat="1" ht="18" customHeight="1" x14ac:dyDescent="0.2">
      <c r="A268" s="272"/>
      <c r="B268" s="399" t="s">
        <v>40</v>
      </c>
      <c r="C268" s="400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27</v>
      </c>
      <c r="J268" s="290" t="s">
        <v>59</v>
      </c>
      <c r="K268" s="291">
        <f>K264/$K$2*I268</f>
        <v>32586.206896551725</v>
      </c>
      <c r="L268" s="292"/>
      <c r="N268" s="35"/>
      <c r="O268" s="36" t="s">
        <v>46</v>
      </c>
      <c r="P268" s="36"/>
      <c r="Q268" s="36"/>
      <c r="R268" s="36">
        <v>0</v>
      </c>
      <c r="S268" s="27"/>
      <c r="T268" s="36" t="s">
        <v>46</v>
      </c>
      <c r="U268" s="63">
        <v>0</v>
      </c>
      <c r="V268" s="38"/>
      <c r="W268" s="63">
        <f t="shared" si="60"/>
        <v>0</v>
      </c>
      <c r="X268" s="38"/>
      <c r="Y268" s="63">
        <f t="shared" si="61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46</v>
      </c>
      <c r="J269" s="290" t="s">
        <v>60</v>
      </c>
      <c r="K269" s="294">
        <f>K264/$K$2/8*I269</f>
        <v>6939.6551724137926</v>
      </c>
      <c r="L269" s="295"/>
      <c r="N269" s="35"/>
      <c r="O269" s="36" t="s">
        <v>47</v>
      </c>
      <c r="P269" s="344"/>
      <c r="Q269" s="344"/>
      <c r="R269" s="36">
        <v>0</v>
      </c>
      <c r="S269" s="27"/>
      <c r="T269" s="36" t="s">
        <v>47</v>
      </c>
      <c r="U269" s="63">
        <f t="shared" si="59"/>
        <v>0</v>
      </c>
      <c r="V269" s="38"/>
      <c r="W269" s="63">
        <f t="shared" si="60"/>
        <v>0</v>
      </c>
      <c r="X269" s="38"/>
      <c r="Y269" s="63">
        <f t="shared" si="61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27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0" t="s">
        <v>67</v>
      </c>
      <c r="J270" s="391"/>
      <c r="K270" s="294">
        <f>K268+K269</f>
        <v>39525.862068965514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9"/>
        <v>0</v>
      </c>
      <c r="V270" s="38"/>
      <c r="W270" s="63">
        <f t="shared" si="60"/>
        <v>0</v>
      </c>
      <c r="X270" s="38"/>
      <c r="Y270" s="63">
        <f t="shared" si="61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2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0" t="s">
        <v>68</v>
      </c>
      <c r="J271" s="391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9"/>
        <v>0</v>
      </c>
      <c r="V271" s="38"/>
      <c r="W271" s="63">
        <f t="shared" si="60"/>
        <v>0</v>
      </c>
      <c r="X271" s="38"/>
      <c r="Y271" s="63">
        <f t="shared" si="61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197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5" t="s">
        <v>61</v>
      </c>
      <c r="J272" s="397"/>
      <c r="K272" s="229">
        <f>K270-K271</f>
        <v>39525.862068965514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60"/>
        <v>0</v>
      </c>
      <c r="X272" s="38"/>
      <c r="Y272" s="63">
        <f t="shared" si="61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270"/>
      <c r="J273" s="270"/>
      <c r="K273" s="270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60"/>
        <v>0</v>
      </c>
      <c r="X273" s="38"/>
      <c r="Y273" s="63">
        <f t="shared" si="61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268"/>
      <c r="J274" s="268"/>
      <c r="K274" s="268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60"/>
        <v>0</v>
      </c>
      <c r="X274" s="38"/>
      <c r="Y274" s="63">
        <f t="shared" si="61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60"/>
        <v>0</v>
      </c>
      <c r="X275" s="38"/>
      <c r="Y275" s="63">
        <f t="shared" si="61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392" t="s">
        <v>38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4"/>
      <c r="M277" s="24"/>
      <c r="N277" s="28"/>
      <c r="O277" s="387" t="s">
        <v>40</v>
      </c>
      <c r="P277" s="388"/>
      <c r="Q277" s="388"/>
      <c r="R277" s="389"/>
      <c r="S277" s="29"/>
      <c r="T277" s="387" t="s">
        <v>41</v>
      </c>
      <c r="U277" s="388"/>
      <c r="V277" s="388"/>
      <c r="W277" s="388"/>
      <c r="X277" s="388"/>
      <c r="Y277" s="389"/>
      <c r="Z277" s="30"/>
      <c r="AA277" s="24"/>
    </row>
    <row r="278" spans="1:27" s="25" customFormat="1" ht="18" customHeight="1" x14ac:dyDescent="0.2">
      <c r="A278" s="272"/>
      <c r="B278" s="270"/>
      <c r="C278" s="398" t="s">
        <v>206</v>
      </c>
      <c r="D278" s="398"/>
      <c r="E278" s="398"/>
      <c r="F278" s="398"/>
      <c r="G278" s="273" t="str">
        <f>$J$1</f>
        <v>February</v>
      </c>
      <c r="H278" s="401">
        <f>$K$1</f>
        <v>2024</v>
      </c>
      <c r="I278" s="401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151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395" t="s">
        <v>41</v>
      </c>
      <c r="G281" s="397"/>
      <c r="H281" s="270"/>
      <c r="I281" s="395" t="s">
        <v>42</v>
      </c>
      <c r="J281" s="396"/>
      <c r="K281" s="397"/>
      <c r="L281" s="284"/>
      <c r="N281" s="35"/>
      <c r="O281" s="36" t="s">
        <v>44</v>
      </c>
      <c r="P281" s="36"/>
      <c r="Q281" s="36"/>
      <c r="R281" s="36">
        <f t="shared" ref="R281:R290" si="62">R280-Q281</f>
        <v>8</v>
      </c>
      <c r="S281" s="27"/>
      <c r="T281" s="36" t="s">
        <v>44</v>
      </c>
      <c r="U281" s="63"/>
      <c r="V281" s="38"/>
      <c r="W281" s="63" t="str">
        <f t="shared" ref="W281:W288" si="63">IF(U281="","",U281+V281)</f>
        <v/>
      </c>
      <c r="X281" s="38"/>
      <c r="Y281" s="63" t="str">
        <f t="shared" ref="Y281:Y288" si="64">IF(W281="","",W281-X281)</f>
        <v/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/>
      <c r="Q282" s="36"/>
      <c r="R282" s="36">
        <f t="shared" si="62"/>
        <v>8</v>
      </c>
      <c r="S282" s="27"/>
      <c r="T282" s="36" t="s">
        <v>45</v>
      </c>
      <c r="U282" s="63"/>
      <c r="V282" s="38"/>
      <c r="W282" s="63" t="str">
        <f t="shared" si="63"/>
        <v/>
      </c>
      <c r="X282" s="38"/>
      <c r="Y282" s="63" t="str">
        <f t="shared" si="64"/>
        <v/>
      </c>
      <c r="Z282" s="40"/>
    </row>
    <row r="283" spans="1:27" s="25" customFormat="1" ht="18" customHeight="1" x14ac:dyDescent="0.2">
      <c r="A283" s="272"/>
      <c r="B283" s="399" t="s">
        <v>40</v>
      </c>
      <c r="C283" s="400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56870</v>
      </c>
      <c r="H283" s="285"/>
      <c r="I283" s="289">
        <f>IF(C287&gt;=C286,$K$2,C285+C287)</f>
        <v>29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f t="shared" si="62"/>
        <v>8</v>
      </c>
      <c r="S283" s="27"/>
      <c r="T283" s="36" t="s">
        <v>46</v>
      </c>
      <c r="U283" s="63"/>
      <c r="V283" s="38"/>
      <c r="W283" s="63" t="str">
        <f t="shared" si="63"/>
        <v/>
      </c>
      <c r="X283" s="38"/>
      <c r="Y283" s="63" t="str">
        <f t="shared" si="64"/>
        <v/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4000</v>
      </c>
      <c r="H284" s="285"/>
      <c r="I284" s="307">
        <v>39</v>
      </c>
      <c r="J284" s="290" t="s">
        <v>60</v>
      </c>
      <c r="K284" s="294">
        <f>K279/$K$2/8*I284</f>
        <v>8405.1724137931033</v>
      </c>
      <c r="L284" s="295"/>
      <c r="N284" s="35"/>
      <c r="O284" s="36" t="s">
        <v>47</v>
      </c>
      <c r="P284" s="36"/>
      <c r="Q284" s="36"/>
      <c r="R284" s="36">
        <f t="shared" si="62"/>
        <v>8</v>
      </c>
      <c r="S284" s="27"/>
      <c r="T284" s="36" t="s">
        <v>47</v>
      </c>
      <c r="U284" s="63"/>
      <c r="V284" s="38"/>
      <c r="W284" s="63" t="str">
        <f t="shared" si="63"/>
        <v/>
      </c>
      <c r="X284" s="38"/>
      <c r="Y284" s="63" t="str">
        <f t="shared" si="64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60870</v>
      </c>
      <c r="H285" s="285"/>
      <c r="I285" s="390" t="s">
        <v>67</v>
      </c>
      <c r="J285" s="391"/>
      <c r="K285" s="294">
        <f>K283+K284</f>
        <v>58405.172413793101</v>
      </c>
      <c r="L285" s="295"/>
      <c r="N285" s="35"/>
      <c r="O285" s="36" t="s">
        <v>48</v>
      </c>
      <c r="P285" s="36"/>
      <c r="Q285" s="36"/>
      <c r="R285" s="36">
        <f t="shared" si="62"/>
        <v>8</v>
      </c>
      <c r="S285" s="27"/>
      <c r="T285" s="36" t="s">
        <v>48</v>
      </c>
      <c r="U285" s="63"/>
      <c r="V285" s="38"/>
      <c r="W285" s="63" t="str">
        <f t="shared" si="63"/>
        <v/>
      </c>
      <c r="X285" s="38"/>
      <c r="Y285" s="63" t="str">
        <f t="shared" si="64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0" t="s">
        <v>68</v>
      </c>
      <c r="J286" s="391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62"/>
        <v>8</v>
      </c>
      <c r="S286" s="27"/>
      <c r="T286" s="36" t="s">
        <v>49</v>
      </c>
      <c r="U286" s="63"/>
      <c r="V286" s="38"/>
      <c r="W286" s="63" t="str">
        <f t="shared" si="63"/>
        <v/>
      </c>
      <c r="X286" s="38"/>
      <c r="Y286" s="63" t="str">
        <f t="shared" si="64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8</v>
      </c>
      <c r="D287" s="270"/>
      <c r="E287" s="270"/>
      <c r="F287" s="302" t="s">
        <v>197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55870</v>
      </c>
      <c r="H287" s="270"/>
      <c r="I287" s="395" t="s">
        <v>61</v>
      </c>
      <c r="J287" s="397"/>
      <c r="K287" s="229">
        <f>K285-K286</f>
        <v>53405.172413793101</v>
      </c>
      <c r="L287" s="297"/>
      <c r="N287" s="35"/>
      <c r="O287" s="36" t="s">
        <v>54</v>
      </c>
      <c r="P287" s="36"/>
      <c r="Q287" s="36"/>
      <c r="R287" s="36">
        <f t="shared" si="62"/>
        <v>8</v>
      </c>
      <c r="S287" s="27"/>
      <c r="T287" s="36" t="s">
        <v>54</v>
      </c>
      <c r="U287" s="63"/>
      <c r="V287" s="38"/>
      <c r="W287" s="63" t="str">
        <f t="shared" si="63"/>
        <v/>
      </c>
      <c r="X287" s="38"/>
      <c r="Y287" s="63" t="str">
        <f t="shared" si="64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270"/>
      <c r="J288" s="304"/>
      <c r="K288" s="304"/>
      <c r="L288" s="284"/>
      <c r="N288" s="35"/>
      <c r="O288" s="36" t="s">
        <v>50</v>
      </c>
      <c r="P288" s="344"/>
      <c r="Q288" s="344"/>
      <c r="R288" s="36">
        <f t="shared" si="62"/>
        <v>8</v>
      </c>
      <c r="S288" s="27"/>
      <c r="T288" s="36" t="s">
        <v>50</v>
      </c>
      <c r="U288" s="63"/>
      <c r="V288" s="38"/>
      <c r="W288" s="63" t="str">
        <f t="shared" si="63"/>
        <v/>
      </c>
      <c r="X288" s="38"/>
      <c r="Y288" s="63" t="str">
        <f t="shared" si="64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268"/>
      <c r="J289" s="268"/>
      <c r="K289" s="268"/>
      <c r="L289" s="284"/>
      <c r="N289" s="35"/>
      <c r="O289" s="36" t="s">
        <v>55</v>
      </c>
      <c r="P289" s="36"/>
      <c r="Q289" s="36"/>
      <c r="R289" s="36">
        <f t="shared" si="62"/>
        <v>8</v>
      </c>
      <c r="S289" s="27"/>
      <c r="T289" s="36" t="s">
        <v>55</v>
      </c>
      <c r="U289" s="63"/>
      <c r="V289" s="38"/>
      <c r="W289" s="63" t="str">
        <f t="shared" ref="W289:W290" si="65">IF(U289="","",U289+V289)</f>
        <v/>
      </c>
      <c r="X289" s="38"/>
      <c r="Y289" s="63" t="str">
        <f t="shared" ref="Y289:Y290" si="66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300"/>
      <c r="N290" s="35"/>
      <c r="O290" s="36" t="s">
        <v>56</v>
      </c>
      <c r="P290" s="36"/>
      <c r="Q290" s="36"/>
      <c r="R290" s="36">
        <f t="shared" si="62"/>
        <v>8</v>
      </c>
      <c r="S290" s="27"/>
      <c r="T290" s="36" t="s">
        <v>56</v>
      </c>
      <c r="U290" s="63"/>
      <c r="V290" s="38"/>
      <c r="W290" s="63" t="str">
        <f t="shared" si="65"/>
        <v/>
      </c>
      <c r="X290" s="38"/>
      <c r="Y290" s="63" t="str">
        <f t="shared" si="66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392" t="s">
        <v>38</v>
      </c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4"/>
      <c r="M292" s="24"/>
      <c r="N292" s="28"/>
      <c r="O292" s="387" t="s">
        <v>40</v>
      </c>
      <c r="P292" s="388"/>
      <c r="Q292" s="388"/>
      <c r="R292" s="389"/>
      <c r="S292" s="29"/>
      <c r="T292" s="387" t="s">
        <v>41</v>
      </c>
      <c r="U292" s="388"/>
      <c r="V292" s="388"/>
      <c r="W292" s="388"/>
      <c r="X292" s="388"/>
      <c r="Y292" s="389"/>
      <c r="Z292" s="30"/>
      <c r="AA292" s="24"/>
    </row>
    <row r="293" spans="1:27" s="25" customFormat="1" ht="18" customHeight="1" x14ac:dyDescent="0.2">
      <c r="A293" s="272"/>
      <c r="B293" s="270"/>
      <c r="C293" s="398" t="s">
        <v>206</v>
      </c>
      <c r="D293" s="398"/>
      <c r="E293" s="398"/>
      <c r="F293" s="398"/>
      <c r="G293" s="273" t="str">
        <f>$J$1</f>
        <v>February</v>
      </c>
      <c r="H293" s="401">
        <f>$K$1</f>
        <v>2024</v>
      </c>
      <c r="I293" s="401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</f>
        <v>65000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163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395" t="s">
        <v>41</v>
      </c>
      <c r="G296" s="397"/>
      <c r="H296" s="270"/>
      <c r="I296" s="395" t="s">
        <v>42</v>
      </c>
      <c r="J296" s="396"/>
      <c r="K296" s="397"/>
      <c r="L296" s="284"/>
      <c r="N296" s="35"/>
      <c r="O296" s="36" t="s">
        <v>44</v>
      </c>
      <c r="P296" s="36"/>
      <c r="Q296" s="36"/>
      <c r="R296" s="36">
        <f t="shared" ref="R296:R304" si="67">R295-Q296</f>
        <v>15</v>
      </c>
      <c r="S296" s="27"/>
      <c r="T296" s="36" t="s">
        <v>44</v>
      </c>
      <c r="U296" s="63"/>
      <c r="V296" s="38"/>
      <c r="W296" s="38">
        <f>V296+U296</f>
        <v>0</v>
      </c>
      <c r="X296" s="38"/>
      <c r="Y296" s="63">
        <f t="shared" ref="Y296:Y305" si="68">IF(W296="","",W296-X296)</f>
        <v>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/>
      <c r="Q297" s="36"/>
      <c r="R297" s="36">
        <f t="shared" si="67"/>
        <v>15</v>
      </c>
      <c r="S297" s="27"/>
      <c r="T297" s="36" t="s">
        <v>45</v>
      </c>
      <c r="U297" s="63"/>
      <c r="V297" s="38"/>
      <c r="W297" s="63" t="str">
        <f t="shared" ref="W297:W305" si="69">IF(U297="","",U297+V297)</f>
        <v/>
      </c>
      <c r="X297" s="38"/>
      <c r="Y297" s="63" t="str">
        <f t="shared" si="68"/>
        <v/>
      </c>
      <c r="Z297" s="40"/>
    </row>
    <row r="298" spans="1:27" s="25" customFormat="1" ht="18" customHeight="1" x14ac:dyDescent="0.2">
      <c r="A298" s="272"/>
      <c r="B298" s="399" t="s">
        <v>40</v>
      </c>
      <c r="C298" s="400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7000</v>
      </c>
      <c r="H298" s="285"/>
      <c r="I298" s="289">
        <v>1</v>
      </c>
      <c r="J298" s="290" t="s">
        <v>59</v>
      </c>
      <c r="K298" s="291">
        <f>K294/$K$2*I298</f>
        <v>2241.3793103448274</v>
      </c>
      <c r="L298" s="292"/>
      <c r="N298" s="35"/>
      <c r="O298" s="36" t="s">
        <v>46</v>
      </c>
      <c r="P298" s="36"/>
      <c r="Q298" s="36"/>
      <c r="R298" s="36">
        <f t="shared" si="67"/>
        <v>15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8"/>
        <v/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15000</v>
      </c>
      <c r="H299" s="285"/>
      <c r="I299" s="307"/>
      <c r="J299" s="290" t="s">
        <v>60</v>
      </c>
      <c r="K299" s="294">
        <f>K294/$K$2/8*I299</f>
        <v>0</v>
      </c>
      <c r="L299" s="295"/>
      <c r="N299" s="35"/>
      <c r="O299" s="36" t="s">
        <v>47</v>
      </c>
      <c r="P299" s="36"/>
      <c r="Q299" s="36"/>
      <c r="R299" s="36">
        <f t="shared" si="67"/>
        <v>15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8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1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22000</v>
      </c>
      <c r="H300" s="285"/>
      <c r="I300" s="390" t="s">
        <v>67</v>
      </c>
      <c r="J300" s="391"/>
      <c r="K300" s="294">
        <f>K298+K299</f>
        <v>2241.3793103448274</v>
      </c>
      <c r="L300" s="295"/>
      <c r="N300" s="35"/>
      <c r="O300" s="36" t="s">
        <v>48</v>
      </c>
      <c r="P300" s="36"/>
      <c r="Q300" s="36"/>
      <c r="R300" s="36">
        <f t="shared" si="67"/>
        <v>15</v>
      </c>
      <c r="S300" s="27"/>
      <c r="T300" s="36" t="s">
        <v>48</v>
      </c>
      <c r="U300" s="63"/>
      <c r="V300" s="38"/>
      <c r="W300" s="63" t="str">
        <f t="shared" si="69"/>
        <v/>
      </c>
      <c r="X300" s="38"/>
      <c r="Y300" s="63" t="str">
        <f t="shared" si="68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85"/>
      <c r="I301" s="390" t="s">
        <v>68</v>
      </c>
      <c r="J301" s="391"/>
      <c r="K301" s="288">
        <f>G301</f>
        <v>0</v>
      </c>
      <c r="L301" s="296"/>
      <c r="N301" s="35"/>
      <c r="O301" s="36" t="s">
        <v>49</v>
      </c>
      <c r="P301" s="36"/>
      <c r="Q301" s="36"/>
      <c r="R301" s="36">
        <f t="shared" si="67"/>
        <v>15</v>
      </c>
      <c r="S301" s="27"/>
      <c r="T301" s="36" t="s">
        <v>49</v>
      </c>
      <c r="U301" s="63" t="str">
        <f t="shared" ref="U301" si="70">Y300</f>
        <v/>
      </c>
      <c r="V301" s="38"/>
      <c r="W301" s="63" t="str">
        <f t="shared" si="69"/>
        <v/>
      </c>
      <c r="X301" s="38"/>
      <c r="Y301" s="63" t="str">
        <f t="shared" si="68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270"/>
      <c r="E302" s="270"/>
      <c r="F302" s="302" t="s">
        <v>197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22000</v>
      </c>
      <c r="H302" s="270"/>
      <c r="I302" s="395" t="s">
        <v>61</v>
      </c>
      <c r="J302" s="397"/>
      <c r="K302" s="229"/>
      <c r="L302" s="297"/>
      <c r="N302" s="35"/>
      <c r="O302" s="36" t="s">
        <v>54</v>
      </c>
      <c r="P302" s="36"/>
      <c r="Q302" s="36"/>
      <c r="R302" s="36">
        <f t="shared" si="67"/>
        <v>15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1">IF(U302="","",U302+V302)</f>
        <v/>
      </c>
      <c r="X302" s="38"/>
      <c r="Y302" s="63" t="str">
        <f t="shared" si="68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270"/>
      <c r="J303" s="270"/>
      <c r="K303" s="304"/>
      <c r="L303" s="284"/>
      <c r="N303" s="35"/>
      <c r="O303" s="36" t="s">
        <v>50</v>
      </c>
      <c r="P303" s="36"/>
      <c r="Q303" s="36"/>
      <c r="R303" s="36">
        <f t="shared" si="67"/>
        <v>15</v>
      </c>
      <c r="S303" s="27"/>
      <c r="T303" s="36" t="s">
        <v>50</v>
      </c>
      <c r="U303" s="63" t="str">
        <f>Y302</f>
        <v/>
      </c>
      <c r="V303" s="38"/>
      <c r="W303" s="63" t="str">
        <f t="shared" si="71"/>
        <v/>
      </c>
      <c r="X303" s="38"/>
      <c r="Y303" s="63" t="str">
        <f t="shared" si="68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268"/>
      <c r="J304" s="268"/>
      <c r="K304" s="268"/>
      <c r="L304" s="284"/>
      <c r="N304" s="35"/>
      <c r="O304" s="36" t="s">
        <v>55</v>
      </c>
      <c r="P304" s="36"/>
      <c r="Q304" s="36"/>
      <c r="R304" s="36">
        <f t="shared" si="67"/>
        <v>15</v>
      </c>
      <c r="S304" s="27"/>
      <c r="T304" s="36" t="s">
        <v>55</v>
      </c>
      <c r="U304" s="63" t="str">
        <f>Y303</f>
        <v/>
      </c>
      <c r="V304" s="38"/>
      <c r="W304" s="63" t="str">
        <f t="shared" si="69"/>
        <v/>
      </c>
      <c r="X304" s="38"/>
      <c r="Y304" s="63" t="str">
        <f t="shared" si="68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9"/>
        <v/>
      </c>
      <c r="X305" s="38"/>
      <c r="Y305" s="63" t="str">
        <f t="shared" si="68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392" t="s">
        <v>38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4"/>
      <c r="M307" s="24"/>
      <c r="N307" s="28"/>
      <c r="O307" s="387" t="s">
        <v>40</v>
      </c>
      <c r="P307" s="388"/>
      <c r="Q307" s="388"/>
      <c r="R307" s="389"/>
      <c r="S307" s="29"/>
      <c r="T307" s="387" t="s">
        <v>41</v>
      </c>
      <c r="U307" s="388"/>
      <c r="V307" s="388"/>
      <c r="W307" s="388"/>
      <c r="X307" s="388"/>
      <c r="Y307" s="389"/>
      <c r="Z307" s="30"/>
      <c r="AA307" s="24"/>
    </row>
    <row r="308" spans="1:27" s="25" customFormat="1" ht="18" customHeight="1" x14ac:dyDescent="0.2">
      <c r="A308" s="272"/>
      <c r="B308" s="270"/>
      <c r="C308" s="398" t="s">
        <v>206</v>
      </c>
      <c r="D308" s="398"/>
      <c r="E308" s="398"/>
      <c r="F308" s="398"/>
      <c r="G308" s="273" t="str">
        <f>$J$1</f>
        <v>February</v>
      </c>
      <c r="H308" s="401">
        <f>$K$1</f>
        <v>2024</v>
      </c>
      <c r="I308" s="401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162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395" t="s">
        <v>41</v>
      </c>
      <c r="G311" s="397"/>
      <c r="H311" s="270"/>
      <c r="I311" s="395" t="s">
        <v>42</v>
      </c>
      <c r="J311" s="396"/>
      <c r="K311" s="397"/>
      <c r="L311" s="284"/>
      <c r="N311" s="35"/>
      <c r="O311" s="36" t="s">
        <v>44</v>
      </c>
      <c r="P311" s="36"/>
      <c r="Q311" s="36"/>
      <c r="R311" s="36">
        <f t="shared" ref="R311:R320" si="72">R310-Q311</f>
        <v>14</v>
      </c>
      <c r="S311" s="27"/>
      <c r="T311" s="36" t="s">
        <v>44</v>
      </c>
      <c r="U311" s="63"/>
      <c r="V311" s="38"/>
      <c r="W311" s="63" t="str">
        <f t="shared" ref="W311:W320" si="73">IF(U311="","",U311+V311)</f>
        <v/>
      </c>
      <c r="X311" s="38"/>
      <c r="Y311" s="63" t="str">
        <f t="shared" ref="Y311:Y320" si="74">IF(W311="","",W311-X311)</f>
        <v/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/>
      <c r="Q312" s="36"/>
      <c r="R312" s="36">
        <f t="shared" si="72"/>
        <v>14</v>
      </c>
      <c r="S312" s="27"/>
      <c r="T312" s="36" t="s">
        <v>45</v>
      </c>
      <c r="U312" s="63"/>
      <c r="V312" s="38"/>
      <c r="W312" s="63" t="str">
        <f t="shared" si="73"/>
        <v/>
      </c>
      <c r="X312" s="38"/>
      <c r="Y312" s="63" t="str">
        <f t="shared" si="74"/>
        <v/>
      </c>
      <c r="Z312" s="40"/>
    </row>
    <row r="313" spans="1:27" s="25" customFormat="1" ht="18" customHeight="1" x14ac:dyDescent="0.2">
      <c r="A313" s="272"/>
      <c r="B313" s="399" t="s">
        <v>40</v>
      </c>
      <c r="C313" s="400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12760</v>
      </c>
      <c r="H313" s="285"/>
      <c r="I313" s="289">
        <f>IF(C317&gt;=C316,$K$2,C315+C317)</f>
        <v>29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2"/>
        <v>14</v>
      </c>
      <c r="S313" s="27"/>
      <c r="T313" s="36" t="s">
        <v>46</v>
      </c>
      <c r="U313" s="63"/>
      <c r="V313" s="38"/>
      <c r="W313" s="63" t="str">
        <f t="shared" si="73"/>
        <v/>
      </c>
      <c r="X313" s="38"/>
      <c r="Y313" s="63" t="str">
        <f t="shared" si="74"/>
        <v/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4000</v>
      </c>
      <c r="H314" s="285"/>
      <c r="I314" s="289">
        <v>68</v>
      </c>
      <c r="J314" s="290" t="s">
        <v>60</v>
      </c>
      <c r="K314" s="294">
        <f>K309/$K$2/8*I314</f>
        <v>10258.620689655172</v>
      </c>
      <c r="L314" s="295"/>
      <c r="N314" s="35"/>
      <c r="O314" s="36" t="s">
        <v>47</v>
      </c>
      <c r="P314" s="36"/>
      <c r="Q314" s="36"/>
      <c r="R314" s="36">
        <f t="shared" si="72"/>
        <v>14</v>
      </c>
      <c r="S314" s="27"/>
      <c r="T314" s="36" t="s">
        <v>47</v>
      </c>
      <c r="U314" s="63"/>
      <c r="V314" s="38"/>
      <c r="W314" s="63" t="str">
        <f t="shared" si="73"/>
        <v/>
      </c>
      <c r="X314" s="38"/>
      <c r="Y314" s="63" t="str">
        <f t="shared" si="74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28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16760</v>
      </c>
      <c r="H315" s="285"/>
      <c r="I315" s="390" t="s">
        <v>67</v>
      </c>
      <c r="J315" s="391"/>
      <c r="K315" s="294">
        <f>K313+K314</f>
        <v>45258.620689655174</v>
      </c>
      <c r="L315" s="295"/>
      <c r="N315" s="35"/>
      <c r="O315" s="36" t="s">
        <v>48</v>
      </c>
      <c r="P315" s="36"/>
      <c r="Q315" s="36"/>
      <c r="R315" s="36">
        <f t="shared" si="72"/>
        <v>14</v>
      </c>
      <c r="S315" s="27"/>
      <c r="T315" s="36" t="s">
        <v>48</v>
      </c>
      <c r="U315" s="63"/>
      <c r="V315" s="38"/>
      <c r="W315" s="63" t="str">
        <f t="shared" si="73"/>
        <v/>
      </c>
      <c r="X315" s="38"/>
      <c r="Y315" s="63" t="str">
        <f t="shared" si="74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1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0" t="s">
        <v>68</v>
      </c>
      <c r="J316" s="391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2"/>
        <v>14</v>
      </c>
      <c r="S316" s="27"/>
      <c r="T316" s="36" t="s">
        <v>49</v>
      </c>
      <c r="U316" s="63"/>
      <c r="V316" s="38"/>
      <c r="W316" s="63" t="str">
        <f t="shared" si="73"/>
        <v/>
      </c>
      <c r="X316" s="38"/>
      <c r="Y316" s="63" t="str">
        <f t="shared" si="74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197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14760</v>
      </c>
      <c r="H317" s="270"/>
      <c r="I317" s="395" t="s">
        <v>61</v>
      </c>
      <c r="J317" s="397"/>
      <c r="K317" s="229">
        <f>K315-K316</f>
        <v>43258.620689655174</v>
      </c>
      <c r="L317" s="297"/>
      <c r="N317" s="35"/>
      <c r="O317" s="36" t="s">
        <v>54</v>
      </c>
      <c r="P317" s="36"/>
      <c r="Q317" s="36"/>
      <c r="R317" s="36">
        <f t="shared" si="72"/>
        <v>14</v>
      </c>
      <c r="S317" s="27"/>
      <c r="T317" s="36" t="s">
        <v>54</v>
      </c>
      <c r="U317" s="63"/>
      <c r="V317" s="38"/>
      <c r="W317" s="63" t="str">
        <f t="shared" si="73"/>
        <v/>
      </c>
      <c r="X317" s="38"/>
      <c r="Y317" s="63" t="str">
        <f t="shared" si="74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270"/>
      <c r="J318" s="270"/>
      <c r="K318" s="270"/>
      <c r="L318" s="284"/>
      <c r="N318" s="35"/>
      <c r="O318" s="36" t="s">
        <v>50</v>
      </c>
      <c r="P318" s="36"/>
      <c r="Q318" s="36"/>
      <c r="R318" s="36">
        <f t="shared" si="72"/>
        <v>14</v>
      </c>
      <c r="S318" s="27"/>
      <c r="T318" s="36" t="s">
        <v>50</v>
      </c>
      <c r="U318" s="63"/>
      <c r="V318" s="38"/>
      <c r="W318" s="63" t="str">
        <f t="shared" si="73"/>
        <v/>
      </c>
      <c r="X318" s="38"/>
      <c r="Y318" s="63" t="str">
        <f t="shared" si="74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268"/>
      <c r="J319" s="268"/>
      <c r="K319" s="268"/>
      <c r="L319" s="284"/>
      <c r="N319" s="35"/>
      <c r="O319" s="36" t="s">
        <v>55</v>
      </c>
      <c r="P319" s="36"/>
      <c r="Q319" s="36"/>
      <c r="R319" s="36">
        <f t="shared" si="72"/>
        <v>14</v>
      </c>
      <c r="S319" s="27"/>
      <c r="T319" s="36" t="s">
        <v>55</v>
      </c>
      <c r="U319" s="63"/>
      <c r="V319" s="38"/>
      <c r="W319" s="63" t="str">
        <f t="shared" si="73"/>
        <v/>
      </c>
      <c r="X319" s="38"/>
      <c r="Y319" s="63" t="str">
        <f t="shared" si="74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2"/>
        <v>14</v>
      </c>
      <c r="S320" s="27"/>
      <c r="T320" s="36" t="s">
        <v>56</v>
      </c>
      <c r="U320" s="63"/>
      <c r="V320" s="38"/>
      <c r="W320" s="63" t="str">
        <f t="shared" si="73"/>
        <v/>
      </c>
      <c r="X320" s="38"/>
      <c r="Y320" s="63" t="str">
        <f t="shared" si="74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392" t="s">
        <v>38</v>
      </c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4"/>
      <c r="M322" s="24"/>
      <c r="N322" s="28"/>
      <c r="O322" s="387" t="s">
        <v>40</v>
      </c>
      <c r="P322" s="388"/>
      <c r="Q322" s="388"/>
      <c r="R322" s="389"/>
      <c r="S322" s="29"/>
      <c r="T322" s="387" t="s">
        <v>41</v>
      </c>
      <c r="U322" s="388"/>
      <c r="V322" s="388"/>
      <c r="W322" s="388"/>
      <c r="X322" s="388"/>
      <c r="Y322" s="389"/>
      <c r="Z322" s="30"/>
      <c r="AA322" s="24"/>
    </row>
    <row r="323" spans="1:27" s="25" customFormat="1" ht="18" customHeight="1" x14ac:dyDescent="0.2">
      <c r="A323" s="272"/>
      <c r="B323" s="270"/>
      <c r="C323" s="398" t="s">
        <v>206</v>
      </c>
      <c r="D323" s="398"/>
      <c r="E323" s="398"/>
      <c r="F323" s="398"/>
      <c r="G323" s="273" t="str">
        <f>$J$1</f>
        <v>February</v>
      </c>
      <c r="H323" s="401">
        <f>$K$1</f>
        <v>2024</v>
      </c>
      <c r="I323" s="401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130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5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395" t="s">
        <v>41</v>
      </c>
      <c r="G326" s="397"/>
      <c r="H326" s="270"/>
      <c r="I326" s="395" t="s">
        <v>42</v>
      </c>
      <c r="J326" s="396"/>
      <c r="K326" s="397"/>
      <c r="L326" s="284"/>
      <c r="N326" s="35"/>
      <c r="O326" s="36" t="s">
        <v>44</v>
      </c>
      <c r="P326" s="36"/>
      <c r="Q326" s="36"/>
      <c r="R326" s="36" t="str">
        <f t="shared" si="75"/>
        <v/>
      </c>
      <c r="S326" s="27"/>
      <c r="T326" s="36" t="s">
        <v>44</v>
      </c>
      <c r="U326" s="63"/>
      <c r="V326" s="38"/>
      <c r="W326" s="63" t="str">
        <f t="shared" ref="W326:W335" si="76">IF(U326="","",U326+V326)</f>
        <v/>
      </c>
      <c r="X326" s="38"/>
      <c r="Y326" s="63" t="str">
        <f t="shared" ref="Y326:Y335" si="77">IF(W326="","",W326-X326)</f>
        <v/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/>
      <c r="Q327" s="36"/>
      <c r="R327" s="36" t="str">
        <f t="shared" si="75"/>
        <v/>
      </c>
      <c r="S327" s="27"/>
      <c r="T327" s="36" t="s">
        <v>45</v>
      </c>
      <c r="U327" s="63" t="str">
        <f>IF($J$1="March","",Y326)</f>
        <v/>
      </c>
      <c r="V327" s="38"/>
      <c r="W327" s="63" t="str">
        <f t="shared" si="76"/>
        <v/>
      </c>
      <c r="X327" s="38"/>
      <c r="Y327" s="63" t="str">
        <f t="shared" si="77"/>
        <v/>
      </c>
      <c r="Z327" s="40"/>
    </row>
    <row r="328" spans="1:27" s="25" customFormat="1" ht="18" customHeight="1" x14ac:dyDescent="0.2">
      <c r="A328" s="272"/>
      <c r="B328" s="399" t="s">
        <v>40</v>
      </c>
      <c r="C328" s="400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15000</v>
      </c>
      <c r="H328" s="285"/>
      <c r="I328" s="289">
        <f>IF(C332&gt;=C331,$K$2,C330+C332)</f>
        <v>29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/>
      <c r="Q328" s="36"/>
      <c r="R328" s="36" t="str">
        <f t="shared" si="75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6"/>
        <v/>
      </c>
      <c r="X328" s="38"/>
      <c r="Y328" s="63" t="str">
        <f t="shared" si="77"/>
        <v/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11</v>
      </c>
      <c r="J329" s="290" t="s">
        <v>60</v>
      </c>
      <c r="K329" s="294">
        <f>K324/$K$2/8*I329</f>
        <v>1280.1724137931035</v>
      </c>
      <c r="L329" s="295"/>
      <c r="N329" s="35"/>
      <c r="O329" s="36" t="s">
        <v>47</v>
      </c>
      <c r="P329" s="36"/>
      <c r="Q329" s="36"/>
      <c r="R329" s="36" t="str">
        <f t="shared" si="75"/>
        <v/>
      </c>
      <c r="S329" s="27"/>
      <c r="T329" s="36" t="s">
        <v>47</v>
      </c>
      <c r="U329" s="63" t="str">
        <f t="shared" ref="U329" si="78">Y328</f>
        <v/>
      </c>
      <c r="V329" s="38"/>
      <c r="W329" s="63" t="str">
        <f t="shared" si="76"/>
        <v/>
      </c>
      <c r="X329" s="38"/>
      <c r="Y329" s="63" t="str">
        <f t="shared" si="77"/>
        <v/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28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15000</v>
      </c>
      <c r="H330" s="285"/>
      <c r="I330" s="390" t="s">
        <v>67</v>
      </c>
      <c r="J330" s="391"/>
      <c r="K330" s="294">
        <f>K328+K329</f>
        <v>28280.172413793105</v>
      </c>
      <c r="L330" s="295"/>
      <c r="N330" s="35"/>
      <c r="O330" s="36" t="s">
        <v>48</v>
      </c>
      <c r="P330" s="36"/>
      <c r="Q330" s="36"/>
      <c r="R330" s="36" t="str">
        <f t="shared" si="75"/>
        <v/>
      </c>
      <c r="S330" s="27"/>
      <c r="T330" s="36" t="s">
        <v>48</v>
      </c>
      <c r="U330" s="63"/>
      <c r="V330" s="38"/>
      <c r="W330" s="63" t="str">
        <f t="shared" ref="W330:W333" si="79">IF(U330="","",U330+V330)</f>
        <v/>
      </c>
      <c r="X330" s="38"/>
      <c r="Y330" s="63" t="str">
        <f t="shared" ref="Y330:Y333" si="80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0" t="s">
        <v>68</v>
      </c>
      <c r="J331" s="391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5"/>
        <v/>
      </c>
      <c r="S331" s="27"/>
      <c r="T331" s="36" t="s">
        <v>49</v>
      </c>
      <c r="U331" s="63"/>
      <c r="V331" s="38"/>
      <c r="W331" s="63" t="str">
        <f t="shared" si="79"/>
        <v/>
      </c>
      <c r="X331" s="38"/>
      <c r="Y331" s="63" t="str">
        <f t="shared" si="80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12</v>
      </c>
      <c r="D332" s="270"/>
      <c r="E332" s="270"/>
      <c r="F332" s="302" t="s">
        <v>197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12000</v>
      </c>
      <c r="H332" s="270"/>
      <c r="I332" s="395" t="s">
        <v>61</v>
      </c>
      <c r="J332" s="397"/>
      <c r="K332" s="229">
        <f>K330-K331</f>
        <v>25280.172413793105</v>
      </c>
      <c r="L332" s="297"/>
      <c r="N332" s="35"/>
      <c r="O332" s="36" t="s">
        <v>54</v>
      </c>
      <c r="P332" s="36"/>
      <c r="Q332" s="36"/>
      <c r="R332" s="36" t="str">
        <f t="shared" si="75"/>
        <v/>
      </c>
      <c r="S332" s="27"/>
      <c r="T332" s="36" t="s">
        <v>54</v>
      </c>
      <c r="U332" s="63"/>
      <c r="V332" s="38"/>
      <c r="W332" s="63" t="str">
        <f t="shared" si="79"/>
        <v/>
      </c>
      <c r="X332" s="38"/>
      <c r="Y332" s="63" t="str">
        <f t="shared" si="80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270"/>
      <c r="J333" s="270"/>
      <c r="K333" s="270"/>
      <c r="L333" s="284"/>
      <c r="N333" s="35"/>
      <c r="O333" s="36" t="s">
        <v>50</v>
      </c>
      <c r="P333" s="36"/>
      <c r="Q333" s="36"/>
      <c r="R333" s="36" t="str">
        <f t="shared" si="75"/>
        <v/>
      </c>
      <c r="S333" s="27"/>
      <c r="T333" s="36" t="s">
        <v>50</v>
      </c>
      <c r="U333" s="63"/>
      <c r="V333" s="38"/>
      <c r="W333" s="63" t="str">
        <f t="shared" si="79"/>
        <v/>
      </c>
      <c r="X333" s="38"/>
      <c r="Y333" s="63" t="str">
        <f t="shared" si="80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268"/>
      <c r="J334" s="268"/>
      <c r="K334" s="268"/>
      <c r="L334" s="284"/>
      <c r="N334" s="35"/>
      <c r="O334" s="36" t="s">
        <v>55</v>
      </c>
      <c r="P334" s="36"/>
      <c r="Q334" s="36"/>
      <c r="R334" s="36" t="str">
        <f t="shared" si="75"/>
        <v/>
      </c>
      <c r="S334" s="27"/>
      <c r="T334" s="36" t="s">
        <v>55</v>
      </c>
      <c r="U334" s="63"/>
      <c r="V334" s="38"/>
      <c r="W334" s="63" t="str">
        <f t="shared" si="76"/>
        <v/>
      </c>
      <c r="X334" s="38"/>
      <c r="Y334" s="63" t="str">
        <f t="shared" si="77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5"/>
        <v/>
      </c>
      <c r="S335" s="27"/>
      <c r="T335" s="36" t="s">
        <v>56</v>
      </c>
      <c r="U335" s="63"/>
      <c r="V335" s="38"/>
      <c r="W335" s="63" t="str">
        <f t="shared" si="76"/>
        <v/>
      </c>
      <c r="X335" s="38"/>
      <c r="Y335" s="63" t="str">
        <f t="shared" si="77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392" t="s">
        <v>38</v>
      </c>
      <c r="B337" s="393"/>
      <c r="C337" s="393"/>
      <c r="D337" s="393"/>
      <c r="E337" s="393"/>
      <c r="F337" s="393"/>
      <c r="G337" s="393"/>
      <c r="H337" s="393"/>
      <c r="I337" s="393"/>
      <c r="J337" s="393"/>
      <c r="K337" s="393"/>
      <c r="L337" s="394"/>
      <c r="M337" s="24"/>
      <c r="N337" s="28"/>
      <c r="O337" s="387" t="s">
        <v>40</v>
      </c>
      <c r="P337" s="388"/>
      <c r="Q337" s="388"/>
      <c r="R337" s="389"/>
      <c r="S337" s="29"/>
      <c r="T337" s="387" t="s">
        <v>41</v>
      </c>
      <c r="U337" s="388"/>
      <c r="V337" s="388"/>
      <c r="W337" s="388"/>
      <c r="X337" s="388"/>
      <c r="Y337" s="389"/>
      <c r="Z337" s="30"/>
    </row>
    <row r="338" spans="1:27" s="25" customFormat="1" ht="18" customHeight="1" x14ac:dyDescent="0.2">
      <c r="A338" s="272"/>
      <c r="B338" s="270"/>
      <c r="C338" s="398" t="s">
        <v>206</v>
      </c>
      <c r="D338" s="398"/>
      <c r="E338" s="398"/>
      <c r="F338" s="398"/>
      <c r="G338" s="273" t="str">
        <f>$J$1</f>
        <v>February</v>
      </c>
      <c r="H338" s="401">
        <f>$K$1</f>
        <v>2024</v>
      </c>
      <c r="I338" s="401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231</v>
      </c>
    </row>
    <row r="340" spans="1:27" s="25" customFormat="1" ht="18" customHeight="1" x14ac:dyDescent="0.2">
      <c r="A340" s="272"/>
      <c r="B340" s="270" t="s">
        <v>0</v>
      </c>
      <c r="C340" s="269" t="s">
        <v>155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81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395" t="s">
        <v>41</v>
      </c>
      <c r="G341" s="397"/>
      <c r="H341" s="270"/>
      <c r="I341" s="395" t="s">
        <v>42</v>
      </c>
      <c r="J341" s="396"/>
      <c r="K341" s="397"/>
      <c r="L341" s="284"/>
      <c r="N341" s="35"/>
      <c r="O341" s="36" t="s">
        <v>44</v>
      </c>
      <c r="P341" s="36"/>
      <c r="Q341" s="36"/>
      <c r="R341" s="36" t="str">
        <f t="shared" si="81"/>
        <v/>
      </c>
      <c r="S341" s="27"/>
      <c r="T341" s="36" t="s">
        <v>44</v>
      </c>
      <c r="U341" s="63"/>
      <c r="V341" s="38"/>
      <c r="W341" s="63" t="str">
        <f t="shared" ref="W341:W344" si="82">IF(U341="","",U341+V341)</f>
        <v/>
      </c>
      <c r="X341" s="38"/>
      <c r="Y341" s="63" t="str">
        <f t="shared" ref="Y341:Y344" si="83">IF(W341="","",W341-X341)</f>
        <v/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/>
      <c r="Q342" s="36"/>
      <c r="R342" s="36" t="str">
        <f t="shared" si="81"/>
        <v/>
      </c>
      <c r="S342" s="27"/>
      <c r="T342" s="36" t="s">
        <v>45</v>
      </c>
      <c r="U342" s="63" t="str">
        <f>IF($J$1="March","",Y341)</f>
        <v/>
      </c>
      <c r="V342" s="38"/>
      <c r="W342" s="63" t="str">
        <f t="shared" si="82"/>
        <v/>
      </c>
      <c r="X342" s="38"/>
      <c r="Y342" s="63" t="str">
        <f t="shared" si="83"/>
        <v/>
      </c>
      <c r="Z342" s="40"/>
    </row>
    <row r="343" spans="1:27" s="25" customFormat="1" ht="18" customHeight="1" x14ac:dyDescent="0.2">
      <c r="A343" s="272"/>
      <c r="B343" s="399" t="s">
        <v>40</v>
      </c>
      <c r="C343" s="400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3000</v>
      </c>
      <c r="H343" s="285"/>
      <c r="I343" s="289">
        <f>IF(C347&gt;=C346,$K$2,C345+C347)</f>
        <v>29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/>
      <c r="Q343" s="36"/>
      <c r="R343" s="36" t="str">
        <f t="shared" si="81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2"/>
        <v/>
      </c>
      <c r="X343" s="38"/>
      <c r="Y343" s="63" t="str">
        <f t="shared" si="83"/>
        <v/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35</v>
      </c>
      <c r="J344" s="290" t="s">
        <v>60</v>
      </c>
      <c r="K344" s="294">
        <f>K339/$K$2/8*I344</f>
        <v>5280.1724137931033</v>
      </c>
      <c r="L344" s="295"/>
      <c r="N344" s="35"/>
      <c r="O344" s="36" t="s">
        <v>47</v>
      </c>
      <c r="P344" s="36"/>
      <c r="Q344" s="36"/>
      <c r="R344" s="36" t="str">
        <f t="shared" si="81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2"/>
        <v/>
      </c>
      <c r="X344" s="38"/>
      <c r="Y344" s="63" t="str">
        <f t="shared" si="83"/>
        <v/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28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3000</v>
      </c>
      <c r="H345" s="285"/>
      <c r="I345" s="390" t="s">
        <v>67</v>
      </c>
      <c r="J345" s="391"/>
      <c r="K345" s="294">
        <f>K343+K344</f>
        <v>40280.172413793101</v>
      </c>
      <c r="L345" s="295"/>
      <c r="N345" s="35"/>
      <c r="O345" s="36" t="s">
        <v>48</v>
      </c>
      <c r="P345" s="36"/>
      <c r="Q345" s="36"/>
      <c r="R345" s="36" t="str">
        <f t="shared" si="81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4">IF(U345="","",U345+V345)</f>
        <v/>
      </c>
      <c r="X345" s="38"/>
      <c r="Y345" s="63" t="str">
        <f t="shared" ref="Y345:Y350" si="85">IF(W345="","",W345-X345)</f>
        <v/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1500</v>
      </c>
      <c r="H346" s="285"/>
      <c r="I346" s="390" t="s">
        <v>68</v>
      </c>
      <c r="J346" s="391"/>
      <c r="K346" s="288">
        <f>G346</f>
        <v>1500</v>
      </c>
      <c r="L346" s="296"/>
      <c r="N346" s="35"/>
      <c r="O346" s="36" t="s">
        <v>49</v>
      </c>
      <c r="P346" s="36"/>
      <c r="Q346" s="36"/>
      <c r="R346" s="36" t="str">
        <f t="shared" si="81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4"/>
        <v/>
      </c>
      <c r="X346" s="38"/>
      <c r="Y346" s="63" t="str">
        <f t="shared" si="85"/>
        <v/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13</v>
      </c>
      <c r="D347" s="270"/>
      <c r="E347" s="270"/>
      <c r="F347" s="302" t="s">
        <v>197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1500</v>
      </c>
      <c r="H347" s="270"/>
      <c r="I347" s="395" t="s">
        <v>61</v>
      </c>
      <c r="J347" s="397"/>
      <c r="K347" s="229">
        <f>K345-K346</f>
        <v>38780.172413793101</v>
      </c>
      <c r="L347" s="297"/>
      <c r="N347" s="35"/>
      <c r="O347" s="36" t="s">
        <v>54</v>
      </c>
      <c r="P347" s="36"/>
      <c r="Q347" s="36"/>
      <c r="R347" s="36" t="str">
        <f t="shared" si="81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4"/>
        <v/>
      </c>
      <c r="X347" s="38"/>
      <c r="Y347" s="63" t="str">
        <f t="shared" si="85"/>
        <v/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270"/>
      <c r="J348" s="270"/>
      <c r="K348" s="270"/>
      <c r="L348" s="284"/>
      <c r="N348" s="35"/>
      <c r="O348" s="36" t="s">
        <v>50</v>
      </c>
      <c r="P348" s="36"/>
      <c r="Q348" s="36"/>
      <c r="R348" s="36" t="str">
        <f t="shared" si="81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4"/>
        <v/>
      </c>
      <c r="X348" s="38"/>
      <c r="Y348" s="63" t="str">
        <f t="shared" si="85"/>
        <v/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268"/>
      <c r="J349" s="268"/>
      <c r="K349" s="268"/>
      <c r="L349" s="284"/>
      <c r="N349" s="35"/>
      <c r="O349" s="36" t="s">
        <v>55</v>
      </c>
      <c r="P349" s="36"/>
      <c r="Q349" s="36"/>
      <c r="R349" s="36" t="str">
        <f t="shared" si="81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4"/>
        <v/>
      </c>
      <c r="X349" s="38"/>
      <c r="Y349" s="63" t="str">
        <f t="shared" si="85"/>
        <v/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81"/>
        <v/>
      </c>
      <c r="S350" s="27"/>
      <c r="T350" s="36" t="s">
        <v>56</v>
      </c>
      <c r="U350" s="63">
        <v>0</v>
      </c>
      <c r="V350" s="38"/>
      <c r="W350" s="63">
        <f t="shared" si="84"/>
        <v>0</v>
      </c>
      <c r="X350" s="38"/>
      <c r="Y350" s="63">
        <f t="shared" si="85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392" t="s">
        <v>38</v>
      </c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4"/>
      <c r="M352" s="24"/>
      <c r="N352" s="28"/>
      <c r="O352" s="387" t="s">
        <v>40</v>
      </c>
      <c r="P352" s="388"/>
      <c r="Q352" s="388"/>
      <c r="R352" s="389"/>
      <c r="S352" s="29"/>
      <c r="T352" s="387" t="s">
        <v>41</v>
      </c>
      <c r="U352" s="388"/>
      <c r="V352" s="388"/>
      <c r="W352" s="388"/>
      <c r="X352" s="388"/>
      <c r="Y352" s="389"/>
      <c r="Z352" s="30"/>
    </row>
    <row r="353" spans="1:26" s="25" customFormat="1" ht="18" customHeight="1" x14ac:dyDescent="0.2">
      <c r="A353" s="272"/>
      <c r="B353" s="270"/>
      <c r="C353" s="398" t="s">
        <v>206</v>
      </c>
      <c r="D353" s="398"/>
      <c r="E353" s="398"/>
      <c r="F353" s="398"/>
      <c r="G353" s="273" t="str">
        <f>$J$1</f>
        <v>February</v>
      </c>
      <c r="H353" s="401">
        <f>$K$1</f>
        <v>2024</v>
      </c>
      <c r="I353" s="401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100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6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395" t="s">
        <v>41</v>
      </c>
      <c r="G356" s="397"/>
      <c r="H356" s="270"/>
      <c r="I356" s="395" t="s">
        <v>42</v>
      </c>
      <c r="J356" s="396"/>
      <c r="K356" s="397"/>
      <c r="L356" s="284"/>
      <c r="N356" s="35"/>
      <c r="O356" s="36" t="s">
        <v>44</v>
      </c>
      <c r="P356" s="36"/>
      <c r="Q356" s="36"/>
      <c r="R356" s="36" t="str">
        <f t="shared" si="86"/>
        <v/>
      </c>
      <c r="S356" s="27"/>
      <c r="T356" s="36" t="s">
        <v>44</v>
      </c>
      <c r="U356" s="63" t="str">
        <f>IF($J$1="February","",Y355)</f>
        <v/>
      </c>
      <c r="V356" s="38"/>
      <c r="W356" s="63" t="str">
        <f t="shared" ref="W356:W359" si="87">IF(U356="","",U356+V356)</f>
        <v/>
      </c>
      <c r="X356" s="38"/>
      <c r="Y356" s="63" t="str">
        <f t="shared" ref="Y356:Y359" si="88">IF(W356="","",W356-X356)</f>
        <v/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/>
      <c r="Q357" s="36"/>
      <c r="R357" s="36" t="str">
        <f t="shared" si="86"/>
        <v/>
      </c>
      <c r="S357" s="27"/>
      <c r="T357" s="36" t="s">
        <v>45</v>
      </c>
      <c r="U357" s="63" t="str">
        <f>IF($J$1="March","",Y356)</f>
        <v/>
      </c>
      <c r="V357" s="38"/>
      <c r="W357" s="63" t="str">
        <f t="shared" si="87"/>
        <v/>
      </c>
      <c r="X357" s="38"/>
      <c r="Y357" s="63" t="str">
        <f t="shared" si="88"/>
        <v/>
      </c>
      <c r="Z357" s="40"/>
    </row>
    <row r="358" spans="1:26" s="25" customFormat="1" ht="18" customHeight="1" x14ac:dyDescent="0.2">
      <c r="A358" s="272"/>
      <c r="B358" s="399" t="s">
        <v>40</v>
      </c>
      <c r="C358" s="400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29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/>
      <c r="Q358" s="36"/>
      <c r="R358" s="36" t="str">
        <f t="shared" si="86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7"/>
        <v/>
      </c>
      <c r="X358" s="38"/>
      <c r="Y358" s="63" t="str">
        <f t="shared" si="88"/>
        <v/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6</v>
      </c>
      <c r="J359" s="290" t="s">
        <v>60</v>
      </c>
      <c r="K359" s="294">
        <f>K354/$K$2/8*I359</f>
        <v>698.27586206896558</v>
      </c>
      <c r="L359" s="295"/>
      <c r="N359" s="35"/>
      <c r="O359" s="36" t="s">
        <v>47</v>
      </c>
      <c r="P359" s="36"/>
      <c r="Q359" s="36"/>
      <c r="R359" s="36" t="str">
        <f t="shared" si="86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7"/>
        <v/>
      </c>
      <c r="X359" s="38"/>
      <c r="Y359" s="63" t="str">
        <f t="shared" si="88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27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5"/>
      <c r="I360" s="390" t="s">
        <v>67</v>
      </c>
      <c r="J360" s="391"/>
      <c r="K360" s="294">
        <f>K358+K359</f>
        <v>27698.275862068964</v>
      </c>
      <c r="L360" s="295"/>
      <c r="N360" s="35"/>
      <c r="O360" s="36" t="s">
        <v>48</v>
      </c>
      <c r="P360" s="36"/>
      <c r="Q360" s="36"/>
      <c r="R360" s="36" t="str">
        <f t="shared" si="86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9">IF(U360="","",U360+V360)</f>
        <v/>
      </c>
      <c r="X360" s="38"/>
      <c r="Y360" s="63" t="str">
        <f t="shared" ref="Y360:Y363" si="90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2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5"/>
      <c r="I361" s="390" t="s">
        <v>68</v>
      </c>
      <c r="J361" s="391"/>
      <c r="K361" s="288">
        <f>G361</f>
        <v>0</v>
      </c>
      <c r="L361" s="296"/>
      <c r="N361" s="35"/>
      <c r="O361" s="36" t="s">
        <v>49</v>
      </c>
      <c r="P361" s="36"/>
      <c r="Q361" s="36"/>
      <c r="R361" s="36" t="str">
        <f t="shared" si="86"/>
        <v/>
      </c>
      <c r="S361" s="27"/>
      <c r="T361" s="36" t="s">
        <v>49</v>
      </c>
      <c r="U361" s="63"/>
      <c r="V361" s="38"/>
      <c r="W361" s="63" t="str">
        <f t="shared" si="89"/>
        <v/>
      </c>
      <c r="X361" s="38"/>
      <c r="Y361" s="63" t="str">
        <f t="shared" si="90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12</v>
      </c>
      <c r="D362" s="270"/>
      <c r="E362" s="270"/>
      <c r="F362" s="302" t="s">
        <v>197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0"/>
      <c r="I362" s="395" t="s">
        <v>61</v>
      </c>
      <c r="J362" s="397"/>
      <c r="K362" s="229">
        <f>K360-K361</f>
        <v>27698.275862068964</v>
      </c>
      <c r="L362" s="297"/>
      <c r="N362" s="35"/>
      <c r="O362" s="36" t="s">
        <v>54</v>
      </c>
      <c r="P362" s="36"/>
      <c r="Q362" s="36"/>
      <c r="R362" s="36" t="str">
        <f t="shared" si="86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9"/>
        <v/>
      </c>
      <c r="X362" s="38"/>
      <c r="Y362" s="63" t="str">
        <f t="shared" si="90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270"/>
      <c r="J363" s="270"/>
      <c r="K363" s="270"/>
      <c r="L363" s="284"/>
      <c r="N363" s="35"/>
      <c r="O363" s="36" t="s">
        <v>50</v>
      </c>
      <c r="P363" s="36"/>
      <c r="Q363" s="36"/>
      <c r="R363" s="36" t="str">
        <f t="shared" si="86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9"/>
        <v/>
      </c>
      <c r="X363" s="38"/>
      <c r="Y363" s="63" t="str">
        <f t="shared" si="90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268"/>
      <c r="J364" s="268"/>
      <c r="K364" s="268"/>
      <c r="L364" s="284"/>
      <c r="N364" s="35"/>
      <c r="O364" s="36" t="s">
        <v>55</v>
      </c>
      <c r="P364" s="36"/>
      <c r="Q364" s="36"/>
      <c r="R364" s="36" t="str">
        <f t="shared" si="86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91">IF(U364="","",U364+V364)</f>
        <v/>
      </c>
      <c r="X364" s="38"/>
      <c r="Y364" s="63" t="str">
        <f t="shared" ref="Y364:Y365" si="92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91"/>
        <v>0</v>
      </c>
      <c r="X365" s="38"/>
      <c r="Y365" s="63">
        <f t="shared" si="92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392" t="s">
        <v>38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4"/>
      <c r="M367" s="24"/>
      <c r="N367" s="28"/>
      <c r="O367" s="387" t="s">
        <v>40</v>
      </c>
      <c r="P367" s="388"/>
      <c r="Q367" s="388"/>
      <c r="R367" s="389"/>
      <c r="S367" s="29"/>
      <c r="T367" s="387" t="s">
        <v>41</v>
      </c>
      <c r="U367" s="388"/>
      <c r="V367" s="388"/>
      <c r="W367" s="388"/>
      <c r="X367" s="388"/>
      <c r="Y367" s="389"/>
      <c r="Z367" s="30"/>
    </row>
    <row r="368" spans="1:26" s="25" customFormat="1" ht="18" customHeight="1" x14ac:dyDescent="0.2">
      <c r="A368" s="272"/>
      <c r="B368" s="270"/>
      <c r="C368" s="398" t="s">
        <v>206</v>
      </c>
      <c r="D368" s="398"/>
      <c r="E368" s="398"/>
      <c r="F368" s="398"/>
      <c r="G368" s="273" t="str">
        <f>$J$1</f>
        <v>February</v>
      </c>
      <c r="H368" s="401">
        <f>$K$1</f>
        <v>2024</v>
      </c>
      <c r="I368" s="401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226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>
        <v>29</v>
      </c>
      <c r="Q370" s="36">
        <v>0</v>
      </c>
      <c r="R370" s="36">
        <v>0</v>
      </c>
      <c r="S370" s="27"/>
      <c r="T370" s="36" t="s">
        <v>69</v>
      </c>
      <c r="U370" s="63">
        <f>IF($J$1="January","",Y369)</f>
        <v>0</v>
      </c>
      <c r="V370" s="38">
        <v>2000</v>
      </c>
      <c r="W370" s="63">
        <f>IF(U370="","",U370+V370)</f>
        <v>2000</v>
      </c>
      <c r="X370" s="38">
        <v>2000</v>
      </c>
      <c r="Y370" s="63">
        <f>IF(W370="","",W370-X370)</f>
        <v>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395" t="s">
        <v>41</v>
      </c>
      <c r="G371" s="397"/>
      <c r="H371" s="270"/>
      <c r="I371" s="395" t="s">
        <v>42</v>
      </c>
      <c r="J371" s="396"/>
      <c r="K371" s="397"/>
      <c r="L371" s="284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 t="str">
        <f>IF($J$1="February","",Y370)</f>
        <v/>
      </c>
      <c r="V371" s="38"/>
      <c r="W371" s="63" t="str">
        <f t="shared" ref="W371:W374" si="93">IF(U371="","",U371+V371)</f>
        <v/>
      </c>
      <c r="X371" s="38"/>
      <c r="Y371" s="63" t="str">
        <f t="shared" ref="Y371:Y374" si="94">IF(W371="","",W371-X371)</f>
        <v/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 t="str">
        <f>IF($J$1="March","",Y371)</f>
        <v/>
      </c>
      <c r="V372" s="38"/>
      <c r="W372" s="63" t="str">
        <f t="shared" si="93"/>
        <v/>
      </c>
      <c r="X372" s="38"/>
      <c r="Y372" s="63" t="str">
        <f t="shared" si="94"/>
        <v/>
      </c>
      <c r="Z372" s="40"/>
    </row>
    <row r="373" spans="1:27" s="25" customFormat="1" ht="18" customHeight="1" x14ac:dyDescent="0.2">
      <c r="A373" s="272"/>
      <c r="B373" s="399" t="s">
        <v>40</v>
      </c>
      <c r="C373" s="400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5"/>
      <c r="I373" s="289">
        <f>IF(C377&gt;=C376,$K$2,C375+C377)</f>
        <v>29</v>
      </c>
      <c r="J373" s="290" t="s">
        <v>59</v>
      </c>
      <c r="K373" s="291">
        <f>K369/$K$2*I373</f>
        <v>25000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3"/>
        <v/>
      </c>
      <c r="X373" s="38"/>
      <c r="Y373" s="63" t="str">
        <f t="shared" si="94"/>
        <v/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2000</v>
      </c>
      <c r="H374" s="285"/>
      <c r="I374" s="289">
        <v>8</v>
      </c>
      <c r="J374" s="290" t="s">
        <v>60</v>
      </c>
      <c r="K374" s="294">
        <f>K369/$K$2/8*I374</f>
        <v>862.06896551724139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3"/>
        <v/>
      </c>
      <c r="X374" s="38"/>
      <c r="Y374" s="63" t="str">
        <f t="shared" si="94"/>
        <v/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29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2000</v>
      </c>
      <c r="H375" s="285"/>
      <c r="I375" s="390" t="s">
        <v>67</v>
      </c>
      <c r="J375" s="391"/>
      <c r="K375" s="294">
        <f>K373+K374</f>
        <v>25862.068965517243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5">IF(U375="","",U375+V375)</f>
        <v/>
      </c>
      <c r="X375" s="38"/>
      <c r="Y375" s="63" t="str">
        <f t="shared" ref="Y375:Y380" si="96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2000</v>
      </c>
      <c r="H376" s="285"/>
      <c r="I376" s="390" t="s">
        <v>68</v>
      </c>
      <c r="J376" s="391"/>
      <c r="K376" s="288">
        <f>G376</f>
        <v>2000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5"/>
        <v/>
      </c>
      <c r="X376" s="38"/>
      <c r="Y376" s="63" t="str">
        <f t="shared" si="96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197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0"/>
      <c r="I377" s="395" t="s">
        <v>61</v>
      </c>
      <c r="J377" s="397"/>
      <c r="K377" s="229">
        <f>K375-K376</f>
        <v>23862.068965517243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5"/>
        <v/>
      </c>
      <c r="X377" s="38"/>
      <c r="Y377" s="63" t="str">
        <f t="shared" si="96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270"/>
      <c r="H378" s="270"/>
      <c r="I378" s="270"/>
      <c r="J378" s="270"/>
      <c r="K378" s="270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5"/>
        <v/>
      </c>
      <c r="X378" s="38"/>
      <c r="Y378" s="63" t="str">
        <f t="shared" si="96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268"/>
      <c r="J379" s="268"/>
      <c r="K379" s="268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5"/>
        <v/>
      </c>
      <c r="X379" s="38"/>
      <c r="Y379" s="63" t="str">
        <f t="shared" si="96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5"/>
        <v>0</v>
      </c>
      <c r="X380" s="38"/>
      <c r="Y380" s="63">
        <f t="shared" si="96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392" t="s">
        <v>38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4"/>
      <c r="M382" s="24"/>
      <c r="N382" s="28"/>
      <c r="O382" s="387" t="s">
        <v>40</v>
      </c>
      <c r="P382" s="388"/>
      <c r="Q382" s="388"/>
      <c r="R382" s="389"/>
      <c r="S382" s="29"/>
      <c r="T382" s="387" t="s">
        <v>41</v>
      </c>
      <c r="U382" s="388"/>
      <c r="V382" s="388"/>
      <c r="W382" s="388"/>
      <c r="X382" s="388"/>
      <c r="Y382" s="389"/>
      <c r="Z382" s="30"/>
      <c r="AA382" s="24"/>
    </row>
    <row r="383" spans="1:27" s="25" customFormat="1" ht="18" customHeight="1" x14ac:dyDescent="0.2">
      <c r="A383" s="272"/>
      <c r="B383" s="270"/>
      <c r="C383" s="398" t="s">
        <v>206</v>
      </c>
      <c r="D383" s="398"/>
      <c r="E383" s="398"/>
      <c r="F383" s="398"/>
      <c r="G383" s="273" t="str">
        <f>$J$1</f>
        <v>February</v>
      </c>
      <c r="H383" s="401">
        <f>$K$1</f>
        <v>2024</v>
      </c>
      <c r="I383" s="401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7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395" t="s">
        <v>41</v>
      </c>
      <c r="G386" s="397"/>
      <c r="H386" s="270"/>
      <c r="I386" s="395" t="s">
        <v>42</v>
      </c>
      <c r="J386" s="396"/>
      <c r="K386" s="397"/>
      <c r="L386" s="284"/>
      <c r="N386" s="35"/>
      <c r="O386" s="36" t="s">
        <v>44</v>
      </c>
      <c r="P386" s="36"/>
      <c r="Q386" s="36"/>
      <c r="R386" s="36" t="str">
        <f t="shared" si="97"/>
        <v/>
      </c>
      <c r="S386" s="27"/>
      <c r="T386" s="36" t="s">
        <v>44</v>
      </c>
      <c r="U386" s="63"/>
      <c r="V386" s="38"/>
      <c r="W386" s="63" t="str">
        <f t="shared" ref="W386:W395" si="98">IF(U386="","",U386+V386)</f>
        <v/>
      </c>
      <c r="X386" s="38"/>
      <c r="Y386" s="63" t="str">
        <f t="shared" ref="Y386:Y395" si="99">IF(W386="","",W386-X386)</f>
        <v/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/>
      <c r="Q387" s="36"/>
      <c r="R387" s="36" t="str">
        <f t="shared" si="97"/>
        <v/>
      </c>
      <c r="S387" s="27"/>
      <c r="T387" s="36" t="s">
        <v>45</v>
      </c>
      <c r="U387" s="63"/>
      <c r="V387" s="38"/>
      <c r="W387" s="63" t="str">
        <f t="shared" si="98"/>
        <v/>
      </c>
      <c r="X387" s="38"/>
      <c r="Y387" s="63" t="str">
        <f t="shared" si="99"/>
        <v/>
      </c>
      <c r="Z387" s="40"/>
    </row>
    <row r="388" spans="1:27" s="25" customFormat="1" ht="18" customHeight="1" x14ac:dyDescent="0.2">
      <c r="A388" s="272"/>
      <c r="B388" s="399" t="s">
        <v>40</v>
      </c>
      <c r="C388" s="400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18000</v>
      </c>
      <c r="H388" s="285"/>
      <c r="I388" s="289">
        <f>IF(C392&gt;=C391,$K$2,C390+C392)</f>
        <v>29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/>
      <c r="Q388" s="36"/>
      <c r="R388" s="36" t="str">
        <f t="shared" si="97"/>
        <v/>
      </c>
      <c r="S388" s="27"/>
      <c r="T388" s="36" t="s">
        <v>46</v>
      </c>
      <c r="U388" s="63"/>
      <c r="V388" s="38"/>
      <c r="W388" s="63" t="str">
        <f t="shared" si="98"/>
        <v/>
      </c>
      <c r="X388" s="38"/>
      <c r="Y388" s="63" t="str">
        <f t="shared" si="99"/>
        <v/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4</v>
      </c>
      <c r="J389" s="290" t="s">
        <v>60</v>
      </c>
      <c r="K389" s="294">
        <f>K384/$K$2/8*I389</f>
        <v>431.0344827586207</v>
      </c>
      <c r="L389" s="295"/>
      <c r="N389" s="35"/>
      <c r="O389" s="36" t="s">
        <v>47</v>
      </c>
      <c r="P389" s="36"/>
      <c r="Q389" s="36"/>
      <c r="R389" s="36" t="str">
        <f t="shared" si="97"/>
        <v/>
      </c>
      <c r="S389" s="27"/>
      <c r="T389" s="36" t="s">
        <v>47</v>
      </c>
      <c r="U389" s="63"/>
      <c r="V389" s="38"/>
      <c r="W389" s="63" t="str">
        <f t="shared" si="98"/>
        <v/>
      </c>
      <c r="X389" s="38"/>
      <c r="Y389" s="63" t="str">
        <f t="shared" si="99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28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18000</v>
      </c>
      <c r="H390" s="285"/>
      <c r="I390" s="390" t="s">
        <v>67</v>
      </c>
      <c r="J390" s="391"/>
      <c r="K390" s="294">
        <f>K388+K389</f>
        <v>25431.03448275862</v>
      </c>
      <c r="L390" s="295"/>
      <c r="N390" s="35"/>
      <c r="O390" s="36" t="s">
        <v>48</v>
      </c>
      <c r="P390" s="36"/>
      <c r="Q390" s="36"/>
      <c r="R390" s="36" t="str">
        <f t="shared" si="97"/>
        <v/>
      </c>
      <c r="S390" s="27"/>
      <c r="T390" s="36" t="s">
        <v>48</v>
      </c>
      <c r="U390" s="63"/>
      <c r="V390" s="38"/>
      <c r="W390" s="63" t="str">
        <f t="shared" si="98"/>
        <v/>
      </c>
      <c r="X390" s="38"/>
      <c r="Y390" s="63" t="str">
        <f t="shared" si="99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0" t="s">
        <v>68</v>
      </c>
      <c r="J391" s="391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7"/>
        <v/>
      </c>
      <c r="S391" s="27"/>
      <c r="T391" s="36" t="s">
        <v>49</v>
      </c>
      <c r="U391" s="63"/>
      <c r="V391" s="38"/>
      <c r="W391" s="63" t="str">
        <f t="shared" si="98"/>
        <v/>
      </c>
      <c r="X391" s="38"/>
      <c r="Y391" s="63" t="str">
        <f t="shared" si="99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13</v>
      </c>
      <c r="D392" s="270"/>
      <c r="E392" s="270"/>
      <c r="F392" s="302" t="s">
        <v>197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16000</v>
      </c>
      <c r="H392" s="270"/>
      <c r="I392" s="395" t="s">
        <v>61</v>
      </c>
      <c r="J392" s="397"/>
      <c r="K392" s="229">
        <f>K390-K391</f>
        <v>23431.03448275862</v>
      </c>
      <c r="L392" s="297"/>
      <c r="N392" s="35"/>
      <c r="O392" s="36" t="s">
        <v>54</v>
      </c>
      <c r="P392" s="36"/>
      <c r="Q392" s="36"/>
      <c r="R392" s="36" t="str">
        <f t="shared" si="97"/>
        <v/>
      </c>
      <c r="S392" s="27"/>
      <c r="T392" s="36" t="s">
        <v>54</v>
      </c>
      <c r="U392" s="63"/>
      <c r="V392" s="38"/>
      <c r="W392" s="63" t="str">
        <f t="shared" si="98"/>
        <v/>
      </c>
      <c r="X392" s="38"/>
      <c r="Y392" s="63" t="str">
        <f t="shared" si="99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270"/>
      <c r="J393" s="270"/>
      <c r="K393" s="270"/>
      <c r="L393" s="284"/>
      <c r="N393" s="35"/>
      <c r="O393" s="36" t="s">
        <v>50</v>
      </c>
      <c r="P393" s="36"/>
      <c r="Q393" s="36"/>
      <c r="R393" s="36" t="str">
        <f t="shared" si="97"/>
        <v/>
      </c>
      <c r="S393" s="27"/>
      <c r="T393" s="36" t="s">
        <v>50</v>
      </c>
      <c r="U393" s="63"/>
      <c r="V393" s="38"/>
      <c r="W393" s="63" t="str">
        <f t="shared" si="98"/>
        <v/>
      </c>
      <c r="X393" s="38"/>
      <c r="Y393" s="63" t="str">
        <f t="shared" si="99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268"/>
      <c r="J394" s="268"/>
      <c r="K394" s="268"/>
      <c r="L394" s="284"/>
      <c r="N394" s="35"/>
      <c r="O394" s="36" t="s">
        <v>55</v>
      </c>
      <c r="P394" s="36"/>
      <c r="Q394" s="36"/>
      <c r="R394" s="36" t="str">
        <f t="shared" si="97"/>
        <v/>
      </c>
      <c r="S394" s="27"/>
      <c r="T394" s="36" t="s">
        <v>55</v>
      </c>
      <c r="U394" s="63"/>
      <c r="V394" s="38"/>
      <c r="W394" s="63" t="str">
        <f t="shared" si="98"/>
        <v/>
      </c>
      <c r="X394" s="38"/>
      <c r="Y394" s="63" t="str">
        <f t="shared" si="99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7"/>
        <v/>
      </c>
      <c r="S395" s="27"/>
      <c r="T395" s="36" t="s">
        <v>56</v>
      </c>
      <c r="U395" s="63"/>
      <c r="V395" s="38"/>
      <c r="W395" s="63" t="str">
        <f t="shared" si="98"/>
        <v/>
      </c>
      <c r="X395" s="38"/>
      <c r="Y395" s="63" t="str">
        <f t="shared" si="99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25" t="s">
        <v>38</v>
      </c>
      <c r="B397" s="426"/>
      <c r="C397" s="426"/>
      <c r="D397" s="426"/>
      <c r="E397" s="426"/>
      <c r="F397" s="426"/>
      <c r="G397" s="426"/>
      <c r="H397" s="426"/>
      <c r="I397" s="426"/>
      <c r="J397" s="426"/>
      <c r="K397" s="426"/>
      <c r="L397" s="427"/>
      <c r="M397" s="24"/>
      <c r="N397" s="28"/>
      <c r="O397" s="387" t="s">
        <v>40</v>
      </c>
      <c r="P397" s="388"/>
      <c r="Q397" s="388"/>
      <c r="R397" s="389"/>
      <c r="S397" s="29"/>
      <c r="T397" s="387" t="s">
        <v>41</v>
      </c>
      <c r="U397" s="388"/>
      <c r="V397" s="388"/>
      <c r="W397" s="388"/>
      <c r="X397" s="388"/>
      <c r="Y397" s="389"/>
      <c r="Z397" s="27"/>
    </row>
    <row r="398" spans="1:27" s="25" customFormat="1" ht="18" customHeight="1" x14ac:dyDescent="0.2">
      <c r="A398" s="272"/>
      <c r="B398" s="270"/>
      <c r="C398" s="398" t="s">
        <v>206</v>
      </c>
      <c r="D398" s="398"/>
      <c r="E398" s="398"/>
      <c r="F398" s="398"/>
      <c r="G398" s="273" t="str">
        <f>$J$1</f>
        <v>February</v>
      </c>
      <c r="H398" s="401">
        <f>$K$1</f>
        <v>2024</v>
      </c>
      <c r="I398" s="401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227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405" t="s">
        <v>41</v>
      </c>
      <c r="G401" s="405"/>
      <c r="H401" s="270"/>
      <c r="I401" s="405" t="s">
        <v>42</v>
      </c>
      <c r="J401" s="405"/>
      <c r="K401" s="405"/>
      <c r="L401" s="284"/>
      <c r="N401" s="35"/>
      <c r="O401" s="36" t="s">
        <v>44</v>
      </c>
      <c r="P401" s="36"/>
      <c r="Q401" s="36"/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100">IF(U401="","",U401+V401)</f>
        <v>0</v>
      </c>
      <c r="X401" s="38"/>
      <c r="Y401" s="63">
        <f t="shared" ref="Y401:Y410" si="101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/>
      <c r="Q402" s="36"/>
      <c r="R402" s="36" t="str">
        <f t="shared" ref="R402:R410" si="102">IF(Q402="","",R401-Q402)</f>
        <v/>
      </c>
      <c r="S402" s="27"/>
      <c r="T402" s="36" t="s">
        <v>45</v>
      </c>
      <c r="U402" s="63">
        <f>IF($J$1="April",Y401,Y401)</f>
        <v>0</v>
      </c>
      <c r="V402" s="38"/>
      <c r="W402" s="63">
        <f t="shared" si="100"/>
        <v>0</v>
      </c>
      <c r="X402" s="38"/>
      <c r="Y402" s="63">
        <f t="shared" si="101"/>
        <v>0</v>
      </c>
      <c r="Z402" s="27"/>
    </row>
    <row r="403" spans="1:27" s="25" customFormat="1" ht="18" customHeight="1" x14ac:dyDescent="0.2">
      <c r="A403" s="272"/>
      <c r="B403" s="399" t="s">
        <v>40</v>
      </c>
      <c r="C403" s="400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29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/>
      <c r="Q403" s="36"/>
      <c r="R403" s="36" t="str">
        <f t="shared" si="102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100"/>
        <v>0</v>
      </c>
      <c r="X403" s="38"/>
      <c r="Y403" s="63">
        <f t="shared" si="101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6</v>
      </c>
      <c r="J404" s="290" t="s">
        <v>60</v>
      </c>
      <c r="K404" s="294">
        <f>K399/$K$2/8*I404</f>
        <v>646.55172413793105</v>
      </c>
      <c r="L404" s="295"/>
      <c r="N404" s="35"/>
      <c r="O404" s="36" t="s">
        <v>47</v>
      </c>
      <c r="P404" s="36"/>
      <c r="Q404" s="36"/>
      <c r="R404" s="36" t="str">
        <f t="shared" si="102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100"/>
        <v>0</v>
      </c>
      <c r="X404" s="38"/>
      <c r="Y404" s="63">
        <f t="shared" si="101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29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0" t="s">
        <v>67</v>
      </c>
      <c r="J405" s="391"/>
      <c r="K405" s="294">
        <f>K403+K404</f>
        <v>25646.551724137931</v>
      </c>
      <c r="L405" s="295"/>
      <c r="N405" s="35"/>
      <c r="O405" s="36" t="s">
        <v>48</v>
      </c>
      <c r="P405" s="36"/>
      <c r="Q405" s="36"/>
      <c r="R405" s="36" t="str">
        <f t="shared" si="102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100"/>
        <v/>
      </c>
      <c r="X405" s="38"/>
      <c r="Y405" s="63" t="str">
        <f t="shared" si="101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0" t="s">
        <v>68</v>
      </c>
      <c r="J406" s="391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2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100"/>
        <v/>
      </c>
      <c r="X406" s="38"/>
      <c r="Y406" s="63" t="str">
        <f t="shared" si="101"/>
        <v/>
      </c>
      <c r="Z406" s="27"/>
    </row>
    <row r="407" spans="1:27" s="25" customFormat="1" ht="18" customHeight="1" x14ac:dyDescent="0.2">
      <c r="A407" s="272"/>
      <c r="B407" s="305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5" t="s">
        <v>61</v>
      </c>
      <c r="J407" s="397"/>
      <c r="K407" s="229">
        <f>K405-K406</f>
        <v>25646.551724137931</v>
      </c>
      <c r="L407" s="297"/>
      <c r="N407" s="35"/>
      <c r="O407" s="36" t="s">
        <v>54</v>
      </c>
      <c r="P407" s="36"/>
      <c r="Q407" s="36"/>
      <c r="R407" s="36" t="str">
        <f t="shared" si="102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100"/>
        <v/>
      </c>
      <c r="X407" s="38"/>
      <c r="Y407" s="63" t="str">
        <f t="shared" si="101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270"/>
      <c r="J408" s="270"/>
      <c r="K408" s="270"/>
      <c r="L408" s="284"/>
      <c r="N408" s="35"/>
      <c r="O408" s="36" t="s">
        <v>50</v>
      </c>
      <c r="P408" s="36"/>
      <c r="Q408" s="36"/>
      <c r="R408" s="36" t="str">
        <f t="shared" si="102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100"/>
        <v/>
      </c>
      <c r="X408" s="38"/>
      <c r="Y408" s="63" t="str">
        <f t="shared" si="101"/>
        <v/>
      </c>
      <c r="Z408" s="27"/>
    </row>
    <row r="409" spans="1:27" s="25" customFormat="1" ht="18" customHeight="1" x14ac:dyDescent="0.2">
      <c r="A409" s="272"/>
      <c r="B409" s="406" t="s">
        <v>81</v>
      </c>
      <c r="C409" s="406"/>
      <c r="D409" s="406"/>
      <c r="E409" s="406"/>
      <c r="F409" s="406"/>
      <c r="G409" s="406"/>
      <c r="H409" s="406"/>
      <c r="I409" s="406"/>
      <c r="J409" s="406"/>
      <c r="K409" s="406"/>
      <c r="L409" s="284"/>
      <c r="N409" s="35"/>
      <c r="O409" s="36" t="s">
        <v>55</v>
      </c>
      <c r="P409" s="36"/>
      <c r="Q409" s="36"/>
      <c r="R409" s="36" t="str">
        <f t="shared" si="102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100"/>
        <v/>
      </c>
      <c r="X409" s="38"/>
      <c r="Y409" s="63" t="str">
        <f t="shared" si="101"/>
        <v/>
      </c>
      <c r="Z409" s="27"/>
    </row>
    <row r="410" spans="1:27" s="25" customFormat="1" ht="18" customHeight="1" x14ac:dyDescent="0.2">
      <c r="A410" s="272"/>
      <c r="B410" s="406"/>
      <c r="C410" s="406"/>
      <c r="D410" s="406"/>
      <c r="E410" s="406"/>
      <c r="F410" s="406"/>
      <c r="G410" s="406"/>
      <c r="H410" s="406"/>
      <c r="I410" s="406"/>
      <c r="J410" s="406"/>
      <c r="K410" s="406"/>
      <c r="L410" s="284"/>
      <c r="N410" s="35"/>
      <c r="O410" s="36" t="s">
        <v>56</v>
      </c>
      <c r="P410" s="36"/>
      <c r="Q410" s="36"/>
      <c r="R410" s="36" t="str">
        <f t="shared" si="102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100"/>
        <v/>
      </c>
      <c r="X410" s="38"/>
      <c r="Y410" s="63" t="str">
        <f t="shared" si="101"/>
        <v/>
      </c>
      <c r="Z410" s="27"/>
    </row>
    <row r="411" spans="1:27" s="25" customFormat="1" ht="18" customHeight="1" thickBot="1" x14ac:dyDescent="0.25">
      <c r="A411" s="298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392" t="s">
        <v>38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4"/>
      <c r="M413" s="24"/>
      <c r="N413" s="28"/>
      <c r="O413" s="387" t="s">
        <v>40</v>
      </c>
      <c r="P413" s="388"/>
      <c r="Q413" s="388"/>
      <c r="R413" s="389"/>
      <c r="S413" s="29"/>
      <c r="T413" s="387" t="s">
        <v>41</v>
      </c>
      <c r="U413" s="388"/>
      <c r="V413" s="388"/>
      <c r="W413" s="388"/>
      <c r="X413" s="388"/>
      <c r="Y413" s="389"/>
      <c r="Z413" s="30"/>
      <c r="AA413" s="24"/>
    </row>
    <row r="414" spans="1:27" s="25" customFormat="1" ht="18" customHeight="1" x14ac:dyDescent="0.2">
      <c r="A414" s="272"/>
      <c r="B414" s="270"/>
      <c r="C414" s="398" t="s">
        <v>206</v>
      </c>
      <c r="D414" s="398"/>
      <c r="E414" s="398"/>
      <c r="F414" s="398"/>
      <c r="G414" s="273" t="str">
        <f>$J$1</f>
        <v>February</v>
      </c>
      <c r="H414" s="401">
        <f>$K$1</f>
        <v>2024</v>
      </c>
      <c r="I414" s="401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103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103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395" t="s">
        <v>41</v>
      </c>
      <c r="G417" s="397"/>
      <c r="H417" s="270"/>
      <c r="I417" s="395" t="s">
        <v>42</v>
      </c>
      <c r="J417" s="396"/>
      <c r="K417" s="397"/>
      <c r="L417" s="284"/>
      <c r="N417" s="35"/>
      <c r="O417" s="36" t="s">
        <v>44</v>
      </c>
      <c r="P417" s="36"/>
      <c r="Q417" s="36"/>
      <c r="R417" s="36" t="str">
        <f t="shared" si="103"/>
        <v/>
      </c>
      <c r="S417" s="27"/>
      <c r="T417" s="36" t="s">
        <v>44</v>
      </c>
      <c r="U417" s="63"/>
      <c r="V417" s="38"/>
      <c r="W417" s="63" t="str">
        <f t="shared" ref="W417:W426" si="104">IF(U417="","",U417+V417)</f>
        <v/>
      </c>
      <c r="X417" s="38"/>
      <c r="Y417" s="63" t="str">
        <f t="shared" ref="Y417:Y426" si="105">IF(W417="","",W417-X417)</f>
        <v/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/>
      <c r="Q418" s="36"/>
      <c r="R418" s="36" t="str">
        <f t="shared" si="103"/>
        <v/>
      </c>
      <c r="S418" s="27"/>
      <c r="T418" s="36" t="s">
        <v>45</v>
      </c>
      <c r="U418" s="63" t="str">
        <f>IF($J$1="March","",Y417)</f>
        <v/>
      </c>
      <c r="V418" s="38"/>
      <c r="W418" s="63" t="str">
        <f t="shared" si="104"/>
        <v/>
      </c>
      <c r="X418" s="38"/>
      <c r="Y418" s="63" t="str">
        <f t="shared" si="105"/>
        <v/>
      </c>
      <c r="Z418" s="40"/>
    </row>
    <row r="419" spans="1:26" s="25" customFormat="1" ht="18" customHeight="1" x14ac:dyDescent="0.2">
      <c r="A419" s="272"/>
      <c r="B419" s="399" t="s">
        <v>40</v>
      </c>
      <c r="C419" s="400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19000</v>
      </c>
      <c r="H419" s="285"/>
      <c r="I419" s="289">
        <f>IF(C423&gt;=C422,$K$2,C421+C423)</f>
        <v>29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/>
      <c r="Q419" s="36"/>
      <c r="R419" s="36" t="str">
        <f t="shared" si="103"/>
        <v/>
      </c>
      <c r="S419" s="27"/>
      <c r="T419" s="36" t="s">
        <v>46</v>
      </c>
      <c r="U419" s="63" t="str">
        <f t="shared" ref="U419:U425" si="106">Y418</f>
        <v/>
      </c>
      <c r="V419" s="38"/>
      <c r="W419" s="63" t="str">
        <f t="shared" si="104"/>
        <v/>
      </c>
      <c r="X419" s="38"/>
      <c r="Y419" s="63" t="str">
        <f t="shared" si="105"/>
        <v/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3000</v>
      </c>
      <c r="H420" s="285"/>
      <c r="I420" s="289">
        <v>30</v>
      </c>
      <c r="J420" s="290" t="s">
        <v>60</v>
      </c>
      <c r="K420" s="294">
        <f>K415/$K$2/8*I420</f>
        <v>3491.3793103448274</v>
      </c>
      <c r="L420" s="295"/>
      <c r="N420" s="35"/>
      <c r="O420" s="36" t="s">
        <v>47</v>
      </c>
      <c r="P420" s="36"/>
      <c r="Q420" s="36"/>
      <c r="R420" s="36" t="str">
        <f t="shared" si="103"/>
        <v/>
      </c>
      <c r="S420" s="27"/>
      <c r="T420" s="36" t="s">
        <v>47</v>
      </c>
      <c r="U420" s="63" t="str">
        <f t="shared" si="106"/>
        <v/>
      </c>
      <c r="V420" s="38"/>
      <c r="W420" s="63" t="str">
        <f t="shared" si="104"/>
        <v/>
      </c>
      <c r="X420" s="38"/>
      <c r="Y420" s="63" t="str">
        <f t="shared" si="105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26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22000</v>
      </c>
      <c r="H421" s="285"/>
      <c r="I421" s="390" t="s">
        <v>67</v>
      </c>
      <c r="J421" s="391"/>
      <c r="K421" s="294">
        <f>K419+K420</f>
        <v>30491.379310344826</v>
      </c>
      <c r="L421" s="295"/>
      <c r="N421" s="35"/>
      <c r="O421" s="36" t="s">
        <v>48</v>
      </c>
      <c r="P421" s="36"/>
      <c r="Q421" s="36"/>
      <c r="R421" s="36" t="str">
        <f t="shared" si="103"/>
        <v/>
      </c>
      <c r="S421" s="27"/>
      <c r="T421" s="36" t="s">
        <v>48</v>
      </c>
      <c r="U421" s="63" t="str">
        <f t="shared" si="106"/>
        <v/>
      </c>
      <c r="V421" s="38"/>
      <c r="W421" s="63" t="str">
        <f t="shared" si="104"/>
        <v/>
      </c>
      <c r="X421" s="38"/>
      <c r="Y421" s="63" t="str">
        <f t="shared" si="105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3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0" t="s">
        <v>68</v>
      </c>
      <c r="J422" s="391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3"/>
        <v/>
      </c>
      <c r="S422" s="27"/>
      <c r="T422" s="36" t="s">
        <v>49</v>
      </c>
      <c r="U422" s="63" t="str">
        <f t="shared" si="106"/>
        <v/>
      </c>
      <c r="V422" s="38"/>
      <c r="W422" s="63" t="str">
        <f t="shared" si="104"/>
        <v/>
      </c>
      <c r="X422" s="38"/>
      <c r="Y422" s="63" t="str">
        <f t="shared" si="105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12</v>
      </c>
      <c r="D423" s="270"/>
      <c r="E423" s="270"/>
      <c r="F423" s="302" t="s">
        <v>197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20000</v>
      </c>
      <c r="H423" s="270"/>
      <c r="I423" s="395" t="s">
        <v>61</v>
      </c>
      <c r="J423" s="397"/>
      <c r="K423" s="229">
        <f>K421-K422</f>
        <v>28491.379310344826</v>
      </c>
      <c r="L423" s="297"/>
      <c r="N423" s="35"/>
      <c r="O423" s="36" t="s">
        <v>54</v>
      </c>
      <c r="P423" s="36"/>
      <c r="Q423" s="36"/>
      <c r="R423" s="36" t="str">
        <f t="shared" si="103"/>
        <v/>
      </c>
      <c r="S423" s="27"/>
      <c r="T423" s="36" t="s">
        <v>54</v>
      </c>
      <c r="U423" s="63" t="str">
        <f t="shared" si="106"/>
        <v/>
      </c>
      <c r="V423" s="38"/>
      <c r="W423" s="63" t="str">
        <f t="shared" si="104"/>
        <v/>
      </c>
      <c r="X423" s="38"/>
      <c r="Y423" s="63" t="str">
        <f t="shared" si="105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270"/>
      <c r="J424" s="270"/>
      <c r="K424" s="270"/>
      <c r="L424" s="284"/>
      <c r="N424" s="35"/>
      <c r="O424" s="36" t="s">
        <v>50</v>
      </c>
      <c r="P424" s="36"/>
      <c r="Q424" s="36"/>
      <c r="R424" s="36" t="str">
        <f t="shared" si="103"/>
        <v/>
      </c>
      <c r="S424" s="27"/>
      <c r="T424" s="36" t="s">
        <v>50</v>
      </c>
      <c r="U424" s="63" t="str">
        <f t="shared" si="106"/>
        <v/>
      </c>
      <c r="V424" s="38"/>
      <c r="W424" s="63" t="str">
        <f t="shared" si="104"/>
        <v/>
      </c>
      <c r="X424" s="38"/>
      <c r="Y424" s="63" t="str">
        <f t="shared" si="105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268"/>
      <c r="J425" s="268"/>
      <c r="K425" s="268"/>
      <c r="L425" s="284"/>
      <c r="N425" s="35"/>
      <c r="O425" s="36" t="s">
        <v>55</v>
      </c>
      <c r="P425" s="36"/>
      <c r="Q425" s="36"/>
      <c r="R425" s="36" t="str">
        <f t="shared" si="103"/>
        <v/>
      </c>
      <c r="S425" s="27"/>
      <c r="T425" s="36" t="s">
        <v>55</v>
      </c>
      <c r="U425" s="63" t="str">
        <f t="shared" si="106"/>
        <v/>
      </c>
      <c r="V425" s="38"/>
      <c r="W425" s="63" t="str">
        <f t="shared" si="104"/>
        <v/>
      </c>
      <c r="X425" s="38"/>
      <c r="Y425" s="63" t="str">
        <f t="shared" si="105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3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4"/>
        <v/>
      </c>
      <c r="X426" s="38"/>
      <c r="Y426" s="63" t="str">
        <f t="shared" si="105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392" t="s">
        <v>38</v>
      </c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4"/>
      <c r="M428" s="24"/>
      <c r="N428" s="28"/>
      <c r="O428" s="387" t="s">
        <v>40</v>
      </c>
      <c r="P428" s="388"/>
      <c r="Q428" s="388"/>
      <c r="R428" s="389"/>
      <c r="S428" s="29"/>
      <c r="T428" s="387" t="s">
        <v>41</v>
      </c>
      <c r="U428" s="388"/>
      <c r="V428" s="388"/>
      <c r="W428" s="388"/>
      <c r="X428" s="388"/>
      <c r="Y428" s="389"/>
      <c r="Z428" s="30"/>
    </row>
    <row r="429" spans="1:26" s="25" customFormat="1" ht="18" customHeight="1" x14ac:dyDescent="0.2">
      <c r="A429" s="272"/>
      <c r="B429" s="270"/>
      <c r="C429" s="398" t="s">
        <v>206</v>
      </c>
      <c r="D429" s="398"/>
      <c r="E429" s="398"/>
      <c r="F429" s="398"/>
      <c r="G429" s="273" t="str">
        <f>$J$1</f>
        <v>February</v>
      </c>
      <c r="H429" s="401">
        <f>$K$1</f>
        <v>2024</v>
      </c>
      <c r="I429" s="401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188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f>IF(Q431="","",R430-Q431)</f>
        <v>-4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395" t="s">
        <v>41</v>
      </c>
      <c r="G432" s="397"/>
      <c r="H432" s="270"/>
      <c r="I432" s="395" t="s">
        <v>42</v>
      </c>
      <c r="J432" s="396"/>
      <c r="K432" s="397"/>
      <c r="L432" s="284"/>
      <c r="N432" s="35"/>
      <c r="O432" s="36" t="s">
        <v>44</v>
      </c>
      <c r="P432" s="36"/>
      <c r="Q432" s="36"/>
      <c r="R432" s="36" t="str">
        <f t="shared" ref="R432:R433" si="107">IF(Q432="","",R431-Q432)</f>
        <v/>
      </c>
      <c r="S432" s="27"/>
      <c r="T432" s="36" t="s">
        <v>44</v>
      </c>
      <c r="U432" s="63"/>
      <c r="V432" s="38"/>
      <c r="W432" s="63" t="str">
        <f t="shared" ref="W432:W441" si="108">IF(U432="","",U432+V432)</f>
        <v/>
      </c>
      <c r="X432" s="38"/>
      <c r="Y432" s="63" t="str">
        <f t="shared" ref="Y432:Y441" si="109">IF(W432="","",W432-X432)</f>
        <v/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/>
      <c r="Q433" s="36"/>
      <c r="R433" s="36" t="str">
        <f t="shared" si="107"/>
        <v/>
      </c>
      <c r="S433" s="27"/>
      <c r="T433" s="36" t="s">
        <v>45</v>
      </c>
      <c r="U433" s="63" t="str">
        <f>IF($J$1="March","",Y432)</f>
        <v/>
      </c>
      <c r="V433" s="38"/>
      <c r="W433" s="63" t="str">
        <f t="shared" si="108"/>
        <v/>
      </c>
      <c r="X433" s="38"/>
      <c r="Y433" s="63" t="str">
        <f t="shared" si="109"/>
        <v/>
      </c>
      <c r="Z433" s="40"/>
    </row>
    <row r="434" spans="1:29" s="25" customFormat="1" ht="18" customHeight="1" x14ac:dyDescent="0.2">
      <c r="A434" s="272"/>
      <c r="B434" s="399" t="s">
        <v>40</v>
      </c>
      <c r="C434" s="400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34500</v>
      </c>
      <c r="H434" s="285"/>
      <c r="I434" s="289">
        <f>IF(C438&gt;=C437,$K$2,C436+C438)</f>
        <v>21</v>
      </c>
      <c r="J434" s="290" t="s">
        <v>59</v>
      </c>
      <c r="K434" s="291">
        <f>K430/$K$2*I434</f>
        <v>21724.137931034486</v>
      </c>
      <c r="L434" s="292"/>
      <c r="N434" s="35"/>
      <c r="O434" s="36" t="s">
        <v>46</v>
      </c>
      <c r="P434" s="345"/>
      <c r="Q434" s="345"/>
      <c r="R434" s="345"/>
      <c r="S434" s="27"/>
      <c r="T434" s="36" t="s">
        <v>46</v>
      </c>
      <c r="U434" s="63" t="str">
        <f t="shared" ref="U434:U440" si="110">Y433</f>
        <v/>
      </c>
      <c r="V434" s="38"/>
      <c r="W434" s="63" t="str">
        <f t="shared" si="108"/>
        <v/>
      </c>
      <c r="X434" s="38"/>
      <c r="Y434" s="63" t="str">
        <f t="shared" si="109"/>
        <v/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10000</v>
      </c>
      <c r="H435" s="285"/>
      <c r="I435" s="289">
        <v>16</v>
      </c>
      <c r="J435" s="290" t="s">
        <v>60</v>
      </c>
      <c r="K435" s="294">
        <f>K430/$K$2/8*I435</f>
        <v>2068.9655172413795</v>
      </c>
      <c r="L435" s="295"/>
      <c r="N435" s="35"/>
      <c r="O435" s="36" t="s">
        <v>47</v>
      </c>
      <c r="P435" s="36"/>
      <c r="Q435" s="36"/>
      <c r="R435" s="36"/>
      <c r="S435" s="27"/>
      <c r="T435" s="36" t="s">
        <v>47</v>
      </c>
      <c r="U435" s="63" t="str">
        <f t="shared" si="110"/>
        <v/>
      </c>
      <c r="V435" s="38"/>
      <c r="W435" s="63" t="str">
        <f t="shared" si="108"/>
        <v/>
      </c>
      <c r="X435" s="38"/>
      <c r="Y435" s="63" t="str">
        <f t="shared" si="109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25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44500</v>
      </c>
      <c r="H436" s="285"/>
      <c r="I436" s="390" t="s">
        <v>67</v>
      </c>
      <c r="J436" s="391"/>
      <c r="K436" s="294">
        <f>K434+K435</f>
        <v>23793.103448275866</v>
      </c>
      <c r="L436" s="295"/>
      <c r="N436" s="35"/>
      <c r="O436" s="36" t="s">
        <v>48</v>
      </c>
      <c r="P436" s="36"/>
      <c r="Q436" s="36"/>
      <c r="R436" s="36"/>
      <c r="S436" s="27"/>
      <c r="T436" s="36" t="s">
        <v>48</v>
      </c>
      <c r="U436" s="63" t="str">
        <f t="shared" si="110"/>
        <v/>
      </c>
      <c r="V436" s="38"/>
      <c r="W436" s="63" t="str">
        <f t="shared" si="108"/>
        <v/>
      </c>
      <c r="X436" s="38"/>
      <c r="Y436" s="63" t="str">
        <f t="shared" si="109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4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10000</v>
      </c>
      <c r="H437" s="285"/>
      <c r="I437" s="390" t="s">
        <v>68</v>
      </c>
      <c r="J437" s="391"/>
      <c r="K437" s="288">
        <f>G437</f>
        <v>10000</v>
      </c>
      <c r="L437" s="296"/>
      <c r="N437" s="35"/>
      <c r="O437" s="36" t="s">
        <v>49</v>
      </c>
      <c r="P437" s="36"/>
      <c r="Q437" s="36"/>
      <c r="R437" s="36"/>
      <c r="S437" s="27"/>
      <c r="T437" s="36" t="s">
        <v>49</v>
      </c>
      <c r="U437" s="63" t="str">
        <f t="shared" si="110"/>
        <v/>
      </c>
      <c r="V437" s="38"/>
      <c r="W437" s="63" t="str">
        <f t="shared" si="108"/>
        <v/>
      </c>
      <c r="X437" s="38"/>
      <c r="Y437" s="63" t="str">
        <f t="shared" si="109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-4</v>
      </c>
      <c r="D438" s="270"/>
      <c r="E438" s="270"/>
      <c r="F438" s="302" t="s">
        <v>197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34500</v>
      </c>
      <c r="H438" s="270"/>
      <c r="I438" s="395" t="s">
        <v>61</v>
      </c>
      <c r="J438" s="397"/>
      <c r="K438" s="229">
        <f>K436-K437</f>
        <v>13793.103448275866</v>
      </c>
      <c r="L438" s="297"/>
      <c r="N438" s="35"/>
      <c r="O438" s="36" t="s">
        <v>54</v>
      </c>
      <c r="P438" s="36"/>
      <c r="Q438" s="36"/>
      <c r="R438" s="36"/>
      <c r="S438" s="27"/>
      <c r="T438" s="36" t="s">
        <v>54</v>
      </c>
      <c r="U438" s="63" t="str">
        <f t="shared" si="110"/>
        <v/>
      </c>
      <c r="V438" s="38"/>
      <c r="W438" s="63" t="str">
        <f t="shared" si="108"/>
        <v/>
      </c>
      <c r="X438" s="38"/>
      <c r="Y438" s="63" t="str">
        <f t="shared" si="109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270"/>
      <c r="J439" s="270"/>
      <c r="K439" s="270"/>
      <c r="L439" s="284"/>
      <c r="N439" s="35"/>
      <c r="O439" s="36" t="s">
        <v>50</v>
      </c>
      <c r="P439" s="36"/>
      <c r="Q439" s="36"/>
      <c r="R439" s="36"/>
      <c r="S439" s="27"/>
      <c r="T439" s="36" t="s">
        <v>50</v>
      </c>
      <c r="U439" s="63" t="str">
        <f t="shared" si="110"/>
        <v/>
      </c>
      <c r="V439" s="38"/>
      <c r="W439" s="63" t="str">
        <f t="shared" si="108"/>
        <v/>
      </c>
      <c r="X439" s="38"/>
      <c r="Y439" s="63" t="str">
        <f t="shared" si="109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268"/>
      <c r="J440" s="268"/>
      <c r="K440" s="268"/>
      <c r="L440" s="284"/>
      <c r="N440" s="35"/>
      <c r="O440" s="36" t="s">
        <v>55</v>
      </c>
      <c r="P440" s="36"/>
      <c r="Q440" s="36"/>
      <c r="R440" s="36"/>
      <c r="S440" s="27"/>
      <c r="T440" s="36" t="s">
        <v>55</v>
      </c>
      <c r="U440" s="63" t="str">
        <f t="shared" si="110"/>
        <v/>
      </c>
      <c r="V440" s="38"/>
      <c r="W440" s="63" t="str">
        <f t="shared" si="108"/>
        <v/>
      </c>
      <c r="X440" s="38"/>
      <c r="Y440" s="63" t="str">
        <f t="shared" si="109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/>
      <c r="S441" s="27"/>
      <c r="T441" s="36" t="s">
        <v>56</v>
      </c>
      <c r="U441" s="63" t="str">
        <f>Y440</f>
        <v/>
      </c>
      <c r="V441" s="38"/>
      <c r="W441" s="63" t="str">
        <f t="shared" si="108"/>
        <v/>
      </c>
      <c r="X441" s="38"/>
      <c r="Y441" s="63" t="str">
        <f t="shared" si="109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392" t="s">
        <v>38</v>
      </c>
      <c r="B443" s="393"/>
      <c r="C443" s="393"/>
      <c r="D443" s="393"/>
      <c r="E443" s="393"/>
      <c r="F443" s="393"/>
      <c r="G443" s="393"/>
      <c r="H443" s="393"/>
      <c r="I443" s="393"/>
      <c r="J443" s="393"/>
      <c r="K443" s="393"/>
      <c r="L443" s="394"/>
      <c r="M443" s="24"/>
      <c r="N443" s="28"/>
      <c r="O443" s="387" t="s">
        <v>40</v>
      </c>
      <c r="P443" s="388"/>
      <c r="Q443" s="388"/>
      <c r="R443" s="389"/>
      <c r="S443" s="29"/>
      <c r="T443" s="387" t="s">
        <v>41</v>
      </c>
      <c r="U443" s="388"/>
      <c r="V443" s="388"/>
      <c r="W443" s="388"/>
      <c r="X443" s="388"/>
      <c r="Y443" s="389"/>
      <c r="Z443" s="30"/>
      <c r="AA443" s="24"/>
    </row>
    <row r="444" spans="1:29" s="25" customFormat="1" ht="18" customHeight="1" x14ac:dyDescent="0.2">
      <c r="A444" s="272"/>
      <c r="B444" s="270"/>
      <c r="C444" s="398" t="s">
        <v>206</v>
      </c>
      <c r="D444" s="398"/>
      <c r="E444" s="398"/>
      <c r="F444" s="398"/>
      <c r="G444" s="273" t="str">
        <f>$J$1</f>
        <v>February</v>
      </c>
      <c r="H444" s="401">
        <f>$K$1</f>
        <v>2024</v>
      </c>
      <c r="I444" s="401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123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395" t="s">
        <v>41</v>
      </c>
      <c r="G447" s="397"/>
      <c r="H447" s="270"/>
      <c r="I447" s="395" t="s">
        <v>42</v>
      </c>
      <c r="J447" s="396"/>
      <c r="K447" s="397"/>
      <c r="L447" s="284"/>
      <c r="N447" s="35"/>
      <c r="O447" s="36" t="s">
        <v>44</v>
      </c>
      <c r="P447" s="36"/>
      <c r="Q447" s="36"/>
      <c r="R447" s="36">
        <v>0</v>
      </c>
      <c r="S447" s="27"/>
      <c r="T447" s="36" t="s">
        <v>44</v>
      </c>
      <c r="U447" s="63" t="str">
        <f>IF($J$1="February","",Y446)</f>
        <v/>
      </c>
      <c r="V447" s="38"/>
      <c r="W447" s="63" t="str">
        <f t="shared" ref="W447:W456" si="111">IF(U447="","",U447+V447)</f>
        <v/>
      </c>
      <c r="X447" s="38"/>
      <c r="Y447" s="63" t="str">
        <f t="shared" ref="Y447:Y456" si="112">IF(W447="","",W447-X447)</f>
        <v/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/>
      <c r="Q448" s="36"/>
      <c r="R448" s="36">
        <v>0</v>
      </c>
      <c r="S448" s="27"/>
      <c r="T448" s="36" t="s">
        <v>45</v>
      </c>
      <c r="U448" s="63" t="str">
        <f>IF($J$1="March","",Y447)</f>
        <v/>
      </c>
      <c r="V448" s="38"/>
      <c r="W448" s="63" t="str">
        <f t="shared" si="111"/>
        <v/>
      </c>
      <c r="X448" s="38"/>
      <c r="Y448" s="63" t="str">
        <f t="shared" si="112"/>
        <v/>
      </c>
      <c r="Z448" s="40"/>
    </row>
    <row r="449" spans="1:26" s="25" customFormat="1" ht="18" customHeight="1" x14ac:dyDescent="0.2">
      <c r="A449" s="272"/>
      <c r="B449" s="399" t="s">
        <v>40</v>
      </c>
      <c r="C449" s="400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29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11"/>
        <v/>
      </c>
      <c r="X449" s="38"/>
      <c r="Y449" s="63" t="str">
        <f t="shared" si="112"/>
        <v/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91</v>
      </c>
      <c r="J450" s="290" t="s">
        <v>60</v>
      </c>
      <c r="K450" s="294">
        <f>K445/$K$2/8*I450</f>
        <v>10394.396551724138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11"/>
        <v/>
      </c>
      <c r="X450" s="38"/>
      <c r="Y450" s="63" t="str">
        <f t="shared" si="112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29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0" t="s">
        <v>67</v>
      </c>
      <c r="J451" s="391"/>
      <c r="K451" s="294">
        <f>K449+K450</f>
        <v>36894.396551724138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11"/>
        <v/>
      </c>
      <c r="X451" s="38"/>
      <c r="Y451" s="63" t="str">
        <f t="shared" si="112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0" t="s">
        <v>68</v>
      </c>
      <c r="J452" s="391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11"/>
        <v/>
      </c>
      <c r="X452" s="38"/>
      <c r="Y452" s="63" t="str">
        <f t="shared" si="112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197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5" t="s">
        <v>61</v>
      </c>
      <c r="J453" s="397"/>
      <c r="K453" s="229">
        <f>K451-K452</f>
        <v>36894.396551724138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11"/>
        <v/>
      </c>
      <c r="X453" s="38"/>
      <c r="Y453" s="63" t="str">
        <f t="shared" si="112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270"/>
      <c r="J454" s="270"/>
      <c r="K454" s="270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11"/>
        <v/>
      </c>
      <c r="X454" s="38"/>
      <c r="Y454" s="63" t="str">
        <f t="shared" si="112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268"/>
      <c r="J455" s="268"/>
      <c r="K455" s="268"/>
      <c r="L455" s="284"/>
      <c r="N455" s="35"/>
      <c r="O455" s="36" t="s">
        <v>55</v>
      </c>
      <c r="P455" s="36"/>
      <c r="Q455" s="36"/>
      <c r="R455" s="36" t="str">
        <f t="shared" ref="R455:R456" si="113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11"/>
        <v/>
      </c>
      <c r="X455" s="38"/>
      <c r="Y455" s="63" t="str">
        <f t="shared" si="112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3"/>
        <v/>
      </c>
      <c r="S456" s="27"/>
      <c r="T456" s="36" t="s">
        <v>56</v>
      </c>
      <c r="U456" s="63">
        <v>0</v>
      </c>
      <c r="V456" s="38"/>
      <c r="W456" s="63">
        <f t="shared" si="111"/>
        <v>0</v>
      </c>
      <c r="X456" s="38"/>
      <c r="Y456" s="63">
        <f t="shared" si="112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392" t="s">
        <v>38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4"/>
      <c r="M458" s="24"/>
      <c r="N458" s="28"/>
      <c r="O458" s="387" t="s">
        <v>40</v>
      </c>
      <c r="P458" s="388"/>
      <c r="Q458" s="388"/>
      <c r="R458" s="389"/>
      <c r="S458" s="29"/>
      <c r="T458" s="387" t="s">
        <v>41</v>
      </c>
      <c r="U458" s="388"/>
      <c r="V458" s="388"/>
      <c r="W458" s="388"/>
      <c r="X458" s="388"/>
      <c r="Y458" s="389"/>
      <c r="Z458" s="30"/>
    </row>
    <row r="459" spans="1:26" s="25" customFormat="1" ht="18" customHeight="1" x14ac:dyDescent="0.2">
      <c r="A459" s="272"/>
      <c r="B459" s="270"/>
      <c r="C459" s="398" t="s">
        <v>206</v>
      </c>
      <c r="D459" s="398"/>
      <c r="E459" s="398"/>
      <c r="F459" s="398"/>
      <c r="G459" s="273" t="str">
        <f>$J$1</f>
        <v>February</v>
      </c>
      <c r="H459" s="401">
        <f>$K$1</f>
        <v>2024</v>
      </c>
      <c r="I459" s="401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152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395" t="s">
        <v>41</v>
      </c>
      <c r="G462" s="397"/>
      <c r="H462" s="270"/>
      <c r="I462" s="395" t="s">
        <v>42</v>
      </c>
      <c r="J462" s="396"/>
      <c r="K462" s="397"/>
      <c r="L462" s="284"/>
      <c r="N462" s="35"/>
      <c r="O462" s="36" t="s">
        <v>44</v>
      </c>
      <c r="P462" s="36"/>
      <c r="Q462" s="36"/>
      <c r="R462" s="36">
        <v>0</v>
      </c>
      <c r="S462" s="27"/>
      <c r="T462" s="36" t="s">
        <v>44</v>
      </c>
      <c r="U462" s="63" t="str">
        <f>IF($J$1="February","",Y461)</f>
        <v/>
      </c>
      <c r="V462" s="38"/>
      <c r="W462" s="63" t="str">
        <f t="shared" ref="W462:W471" si="114">IF(U462="","",U462+V462)</f>
        <v/>
      </c>
      <c r="X462" s="38"/>
      <c r="Y462" s="63" t="str">
        <f t="shared" ref="Y462:Y471" si="115">IF(W462="","",W462-X462)</f>
        <v/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/>
      <c r="Q463" s="36"/>
      <c r="R463" s="36">
        <v>0</v>
      </c>
      <c r="S463" s="27"/>
      <c r="T463" s="36" t="s">
        <v>45</v>
      </c>
      <c r="U463" s="63" t="str">
        <f>IF($J$1="March","",Y462)</f>
        <v/>
      </c>
      <c r="V463" s="38"/>
      <c r="W463" s="63" t="str">
        <f t="shared" si="114"/>
        <v/>
      </c>
      <c r="X463" s="38"/>
      <c r="Y463" s="63" t="str">
        <f t="shared" si="115"/>
        <v/>
      </c>
      <c r="Z463" s="40"/>
    </row>
    <row r="464" spans="1:26" s="25" customFormat="1" ht="18" customHeight="1" x14ac:dyDescent="0.2">
      <c r="A464" s="272"/>
      <c r="B464" s="399" t="s">
        <v>40</v>
      </c>
      <c r="C464" s="400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29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4"/>
        <v/>
      </c>
      <c r="X464" s="38"/>
      <c r="Y464" s="63" t="str">
        <f t="shared" si="115"/>
        <v/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64</v>
      </c>
      <c r="J465" s="290" t="s">
        <v>60</v>
      </c>
      <c r="K465" s="294">
        <f>K460/$K$2/8*I465</f>
        <v>7310.3448275862065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4"/>
        <v/>
      </c>
      <c r="X465" s="38"/>
      <c r="Y465" s="63" t="str">
        <f t="shared" si="115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29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0" t="s">
        <v>67</v>
      </c>
      <c r="J466" s="391"/>
      <c r="K466" s="294">
        <f>K464+K465</f>
        <v>33810.344827586203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4"/>
        <v/>
      </c>
      <c r="X466" s="38"/>
      <c r="Y466" s="63" t="str">
        <f t="shared" si="115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0" t="s">
        <v>68</v>
      </c>
      <c r="J467" s="391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4"/>
        <v/>
      </c>
      <c r="X467" s="38"/>
      <c r="Y467" s="63" t="str">
        <f t="shared" si="115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197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5" t="s">
        <v>61</v>
      </c>
      <c r="J468" s="397"/>
      <c r="K468" s="229">
        <f>K466-K467</f>
        <v>33810.344827586203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4"/>
        <v/>
      </c>
      <c r="X468" s="38"/>
      <c r="Y468" s="63" t="str">
        <f t="shared" si="115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270"/>
      <c r="J469" s="270"/>
      <c r="K469" s="270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4"/>
        <v/>
      </c>
      <c r="X469" s="38"/>
      <c r="Y469" s="63" t="str">
        <f t="shared" si="115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268"/>
      <c r="J470" s="268"/>
      <c r="K470" s="268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4"/>
        <v/>
      </c>
      <c r="X470" s="38"/>
      <c r="Y470" s="63" t="str">
        <f t="shared" si="115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299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4"/>
        <v>0</v>
      </c>
      <c r="X471" s="38"/>
      <c r="Y471" s="63">
        <f t="shared" si="115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392" t="s">
        <v>38</v>
      </c>
      <c r="B473" s="393"/>
      <c r="C473" s="393"/>
      <c r="D473" s="393"/>
      <c r="E473" s="393"/>
      <c r="F473" s="393"/>
      <c r="G473" s="393"/>
      <c r="H473" s="393"/>
      <c r="I473" s="393"/>
      <c r="J473" s="393"/>
      <c r="K473" s="393"/>
      <c r="L473" s="394"/>
      <c r="M473" s="24"/>
      <c r="N473" s="28"/>
      <c r="O473" s="387" t="s">
        <v>40</v>
      </c>
      <c r="P473" s="388"/>
      <c r="Q473" s="388"/>
      <c r="R473" s="389"/>
      <c r="S473" s="29"/>
      <c r="T473" s="387" t="s">
        <v>41</v>
      </c>
      <c r="U473" s="388"/>
      <c r="V473" s="388"/>
      <c r="W473" s="388"/>
      <c r="X473" s="388"/>
      <c r="Y473" s="389"/>
      <c r="Z473" s="30"/>
      <c r="AA473" s="24"/>
    </row>
    <row r="474" spans="1:27" s="25" customFormat="1" ht="18" customHeight="1" x14ac:dyDescent="0.2">
      <c r="A474" s="272"/>
      <c r="B474" s="270"/>
      <c r="C474" s="398" t="s">
        <v>206</v>
      </c>
      <c r="D474" s="398"/>
      <c r="E474" s="398"/>
      <c r="F474" s="398"/>
      <c r="G474" s="273" t="str">
        <f>$J$1</f>
        <v>February</v>
      </c>
      <c r="H474" s="401">
        <f>$K$1</f>
        <v>2024</v>
      </c>
      <c r="I474" s="401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194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6">IF(Q476="","",R475-Q476)</f>
        <v>0</v>
      </c>
      <c r="S476" s="27"/>
      <c r="T476" s="36" t="s">
        <v>69</v>
      </c>
      <c r="U476" s="63"/>
      <c r="V476" s="38"/>
      <c r="W476" s="63" t="str">
        <f>IF(U476="","",U476+V476)</f>
        <v/>
      </c>
      <c r="X476" s="38"/>
      <c r="Y476" s="63" t="str">
        <f>IF(W476="","",W476-X476)</f>
        <v/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395" t="s">
        <v>41</v>
      </c>
      <c r="G477" s="397"/>
      <c r="H477" s="270"/>
      <c r="I477" s="395" t="s">
        <v>42</v>
      </c>
      <c r="J477" s="396"/>
      <c r="K477" s="397"/>
      <c r="L477" s="284"/>
      <c r="N477" s="35"/>
      <c r="O477" s="36" t="s">
        <v>44</v>
      </c>
      <c r="P477" s="36"/>
      <c r="Q477" s="36"/>
      <c r="R477" s="36">
        <v>0</v>
      </c>
      <c r="S477" s="27"/>
      <c r="T477" s="36" t="s">
        <v>44</v>
      </c>
      <c r="U477" s="63"/>
      <c r="V477" s="38"/>
      <c r="W477" s="63" t="str">
        <f t="shared" ref="W477:W486" si="117">IF(U477="","",U477+V477)</f>
        <v/>
      </c>
      <c r="X477" s="38"/>
      <c r="Y477" s="63" t="str">
        <f t="shared" ref="Y477:Y486" si="118">IF(W477="","",W477-X477)</f>
        <v/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/>
      <c r="Q478" s="36"/>
      <c r="R478" s="36" t="str">
        <f t="shared" si="116"/>
        <v/>
      </c>
      <c r="S478" s="27"/>
      <c r="T478" s="36" t="s">
        <v>45</v>
      </c>
      <c r="U478" s="63"/>
      <c r="V478" s="38"/>
      <c r="W478" s="63" t="str">
        <f t="shared" si="117"/>
        <v/>
      </c>
      <c r="X478" s="38"/>
      <c r="Y478" s="63" t="str">
        <f t="shared" si="118"/>
        <v/>
      </c>
      <c r="Z478" s="40"/>
    </row>
    <row r="479" spans="1:27" s="25" customFormat="1" ht="18" customHeight="1" x14ac:dyDescent="0.2">
      <c r="A479" s="272"/>
      <c r="B479" s="399" t="s">
        <v>40</v>
      </c>
      <c r="C479" s="400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285"/>
      <c r="I479" s="289">
        <f>IF(C483&gt;=C482,$K$2,C481+C483)</f>
        <v>29</v>
      </c>
      <c r="J479" s="290" t="s">
        <v>59</v>
      </c>
      <c r="K479" s="291">
        <f>K475/$K$2*I479</f>
        <v>32000.000000000004</v>
      </c>
      <c r="L479" s="292"/>
      <c r="N479" s="35"/>
      <c r="O479" s="36" t="s">
        <v>46</v>
      </c>
      <c r="P479" s="36"/>
      <c r="Q479" s="36"/>
      <c r="R479" s="36" t="str">
        <f t="shared" si="116"/>
        <v/>
      </c>
      <c r="S479" s="27"/>
      <c r="T479" s="36" t="s">
        <v>46</v>
      </c>
      <c r="U479" s="63"/>
      <c r="V479" s="38"/>
      <c r="W479" s="63" t="str">
        <f t="shared" si="117"/>
        <v/>
      </c>
      <c r="X479" s="38"/>
      <c r="Y479" s="63" t="str">
        <f t="shared" si="118"/>
        <v/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11</v>
      </c>
      <c r="J480" s="290" t="s">
        <v>60</v>
      </c>
      <c r="K480" s="294">
        <f>K475/$K$2/8*I480</f>
        <v>1517.2413793103449</v>
      </c>
      <c r="L480" s="295"/>
      <c r="N480" s="35"/>
      <c r="O480" s="36" t="s">
        <v>47</v>
      </c>
      <c r="P480" s="36"/>
      <c r="Q480" s="36"/>
      <c r="R480" s="36" t="str">
        <f t="shared" si="116"/>
        <v/>
      </c>
      <c r="S480" s="27"/>
      <c r="T480" s="36" t="s">
        <v>47</v>
      </c>
      <c r="U480" s="63"/>
      <c r="V480" s="38"/>
      <c r="W480" s="63" t="str">
        <f t="shared" si="117"/>
        <v/>
      </c>
      <c r="X480" s="38"/>
      <c r="Y480" s="63" t="str">
        <f t="shared" si="118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29</v>
      </c>
      <c r="D481" s="270"/>
      <c r="E481" s="270"/>
      <c r="F481" s="287" t="s">
        <v>63</v>
      </c>
      <c r="G481" s="288" t="str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/>
      </c>
      <c r="H481" s="285"/>
      <c r="I481" s="390" t="s">
        <v>67</v>
      </c>
      <c r="J481" s="391"/>
      <c r="K481" s="294">
        <f>K479+K480</f>
        <v>33517.241379310348</v>
      </c>
      <c r="L481" s="295"/>
      <c r="N481" s="35"/>
      <c r="O481" s="36" t="s">
        <v>48</v>
      </c>
      <c r="P481" s="36"/>
      <c r="Q481" s="36"/>
      <c r="R481" s="36" t="str">
        <f t="shared" si="116"/>
        <v/>
      </c>
      <c r="S481" s="27"/>
      <c r="T481" s="36" t="s">
        <v>48</v>
      </c>
      <c r="U481" s="63"/>
      <c r="V481" s="38"/>
      <c r="W481" s="63" t="str">
        <f t="shared" si="117"/>
        <v/>
      </c>
      <c r="X481" s="38"/>
      <c r="Y481" s="63" t="str">
        <f t="shared" si="118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285"/>
      <c r="I482" s="390" t="s">
        <v>68</v>
      </c>
      <c r="J482" s="391"/>
      <c r="K482" s="288">
        <f>G482</f>
        <v>0</v>
      </c>
      <c r="L482" s="296"/>
      <c r="N482" s="35"/>
      <c r="O482" s="36" t="s">
        <v>49</v>
      </c>
      <c r="P482" s="36"/>
      <c r="Q482" s="36"/>
      <c r="R482" s="36" t="str">
        <f t="shared" si="116"/>
        <v/>
      </c>
      <c r="S482" s="27"/>
      <c r="T482" s="36" t="s">
        <v>49</v>
      </c>
      <c r="U482" s="63">
        <v>0</v>
      </c>
      <c r="V482" s="38"/>
      <c r="W482" s="63">
        <f t="shared" si="117"/>
        <v>0</v>
      </c>
      <c r="X482" s="38"/>
      <c r="Y482" s="63">
        <f t="shared" si="118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197</v>
      </c>
      <c r="G483" s="288" t="str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/>
      </c>
      <c r="H483" s="270"/>
      <c r="I483" s="395" t="s">
        <v>61</v>
      </c>
      <c r="J483" s="397"/>
      <c r="K483" s="229">
        <f>K481-K482</f>
        <v>33517.241379310348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7"/>
        <v/>
      </c>
      <c r="X483" s="38"/>
      <c r="Y483" s="63" t="str">
        <f t="shared" si="118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270"/>
      <c r="J484" s="270"/>
      <c r="K484" s="270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7"/>
        <v/>
      </c>
      <c r="X484" s="38"/>
      <c r="Y484" s="63" t="str">
        <f t="shared" si="118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268"/>
      <c r="J485" s="268"/>
      <c r="K485" s="268"/>
      <c r="L485" s="284"/>
      <c r="N485" s="35"/>
      <c r="O485" s="36" t="s">
        <v>55</v>
      </c>
      <c r="P485" s="36"/>
      <c r="Q485" s="36"/>
      <c r="R485" s="36" t="str">
        <f t="shared" si="116"/>
        <v/>
      </c>
      <c r="S485" s="27"/>
      <c r="T485" s="36" t="s">
        <v>55</v>
      </c>
      <c r="U485" s="63"/>
      <c r="V485" s="38"/>
      <c r="W485" s="63" t="str">
        <f t="shared" si="117"/>
        <v/>
      </c>
      <c r="X485" s="38"/>
      <c r="Y485" s="63" t="str">
        <f t="shared" si="118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7"/>
        <v/>
      </c>
      <c r="X486" s="38"/>
      <c r="Y486" s="63" t="str">
        <f t="shared" si="118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392" t="s">
        <v>38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4"/>
      <c r="M488" s="24"/>
      <c r="N488" s="28"/>
      <c r="O488" s="387" t="s">
        <v>40</v>
      </c>
      <c r="P488" s="388"/>
      <c r="Q488" s="388"/>
      <c r="R488" s="389"/>
      <c r="S488" s="29"/>
      <c r="T488" s="387" t="s">
        <v>41</v>
      </c>
      <c r="U488" s="388"/>
      <c r="V488" s="388"/>
      <c r="W488" s="388"/>
      <c r="X488" s="388"/>
      <c r="Y488" s="389"/>
      <c r="Z488" s="30"/>
    </row>
    <row r="489" spans="1:26" s="25" customFormat="1" ht="18" customHeight="1" x14ac:dyDescent="0.2">
      <c r="A489" s="272"/>
      <c r="B489" s="270"/>
      <c r="C489" s="398" t="s">
        <v>206</v>
      </c>
      <c r="D489" s="398"/>
      <c r="E489" s="398"/>
      <c r="F489" s="398"/>
      <c r="G489" s="273" t="str">
        <f>$J$1</f>
        <v>February</v>
      </c>
      <c r="H489" s="401">
        <f>$K$1</f>
        <v>2024</v>
      </c>
      <c r="I489" s="401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102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395" t="s">
        <v>41</v>
      </c>
      <c r="G492" s="397"/>
      <c r="H492" s="270"/>
      <c r="I492" s="395" t="s">
        <v>42</v>
      </c>
      <c r="J492" s="396"/>
      <c r="K492" s="397"/>
      <c r="L492" s="284"/>
      <c r="N492" s="35"/>
      <c r="O492" s="36" t="s">
        <v>44</v>
      </c>
      <c r="P492" s="36"/>
      <c r="Q492" s="36"/>
      <c r="R492" s="36">
        <v>0</v>
      </c>
      <c r="S492" s="27"/>
      <c r="T492" s="36" t="s">
        <v>44</v>
      </c>
      <c r="U492" s="63" t="str">
        <f>IF($J$1="February","",Y491)</f>
        <v/>
      </c>
      <c r="V492" s="38"/>
      <c r="W492" s="63" t="str">
        <f t="shared" ref="W492:W501" si="119">IF(U492="","",U492+V492)</f>
        <v/>
      </c>
      <c r="X492" s="38"/>
      <c r="Y492" s="63" t="str">
        <f t="shared" ref="Y492:Y501" si="120">IF(W492="","",W492-X492)</f>
        <v/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/>
      <c r="Q493" s="36"/>
      <c r="R493" s="36">
        <v>0</v>
      </c>
      <c r="S493" s="27"/>
      <c r="T493" s="36" t="s">
        <v>45</v>
      </c>
      <c r="U493" s="63" t="str">
        <f>IF($J$1="March","",Y492)</f>
        <v/>
      </c>
      <c r="V493" s="38"/>
      <c r="W493" s="63" t="str">
        <f t="shared" si="119"/>
        <v/>
      </c>
      <c r="X493" s="38"/>
      <c r="Y493" s="63" t="str">
        <f t="shared" si="120"/>
        <v/>
      </c>
      <c r="Z493" s="40"/>
    </row>
    <row r="494" spans="1:26" s="25" customFormat="1" ht="18" customHeight="1" x14ac:dyDescent="0.2">
      <c r="A494" s="272"/>
      <c r="B494" s="399" t="s">
        <v>40</v>
      </c>
      <c r="C494" s="400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29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19"/>
        <v/>
      </c>
      <c r="X494" s="38"/>
      <c r="Y494" s="63" t="str">
        <f t="shared" si="120"/>
        <v/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34</v>
      </c>
      <c r="J495" s="290" t="s">
        <v>60</v>
      </c>
      <c r="K495" s="294">
        <f>K490/$K$2/8*I495</f>
        <v>4616.3793103448279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9"/>
        <v/>
      </c>
      <c r="X495" s="38"/>
      <c r="Y495" s="63" t="str">
        <f t="shared" si="120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29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0" t="s">
        <v>67</v>
      </c>
      <c r="J496" s="391"/>
      <c r="K496" s="294">
        <f>K494+K495</f>
        <v>36116.379310344826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9"/>
        <v/>
      </c>
      <c r="X496" s="38"/>
      <c r="Y496" s="63" t="str">
        <f t="shared" si="120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0" t="s">
        <v>68</v>
      </c>
      <c r="J497" s="391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9"/>
        <v/>
      </c>
      <c r="X497" s="38"/>
      <c r="Y497" s="63" t="str">
        <f t="shared" si="120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197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5" t="s">
        <v>61</v>
      </c>
      <c r="J498" s="397"/>
      <c r="K498" s="229">
        <f>K496-K497</f>
        <v>36116.379310344826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9"/>
        <v/>
      </c>
      <c r="X498" s="38"/>
      <c r="Y498" s="63" t="str">
        <f t="shared" si="120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270"/>
      <c r="J499" s="270"/>
      <c r="K499" s="270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9"/>
        <v/>
      </c>
      <c r="X499" s="38"/>
      <c r="Y499" s="63" t="str">
        <f t="shared" si="120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268"/>
      <c r="J500" s="268"/>
      <c r="K500" s="268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9"/>
        <v/>
      </c>
      <c r="X500" s="38"/>
      <c r="Y500" s="63" t="str">
        <f t="shared" si="120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9"/>
        <v/>
      </c>
      <c r="X501" s="38"/>
      <c r="Y501" s="63" t="str">
        <f t="shared" si="120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392" t="s">
        <v>38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4"/>
      <c r="M503" s="24"/>
      <c r="N503" s="28"/>
      <c r="O503" s="387" t="s">
        <v>40</v>
      </c>
      <c r="P503" s="388"/>
      <c r="Q503" s="388"/>
      <c r="R503" s="389"/>
      <c r="S503" s="29"/>
      <c r="T503" s="387" t="s">
        <v>41</v>
      </c>
      <c r="U503" s="388"/>
      <c r="V503" s="388"/>
      <c r="W503" s="388"/>
      <c r="X503" s="388"/>
      <c r="Y503" s="389"/>
      <c r="Z503" s="30"/>
      <c r="AA503" s="24"/>
    </row>
    <row r="504" spans="1:27" s="25" customFormat="1" ht="18" customHeight="1" x14ac:dyDescent="0.2">
      <c r="A504" s="272"/>
      <c r="B504" s="270"/>
      <c r="C504" s="398" t="s">
        <v>206</v>
      </c>
      <c r="D504" s="398"/>
      <c r="E504" s="398"/>
      <c r="F504" s="398"/>
      <c r="G504" s="273" t="str">
        <f>$J$1</f>
        <v>February</v>
      </c>
      <c r="H504" s="401">
        <f>$K$1</f>
        <v>2024</v>
      </c>
      <c r="I504" s="401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137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395" t="s">
        <v>41</v>
      </c>
      <c r="G507" s="397"/>
      <c r="H507" s="270"/>
      <c r="I507" s="395" t="s">
        <v>42</v>
      </c>
      <c r="J507" s="396"/>
      <c r="K507" s="397"/>
      <c r="L507" s="284"/>
      <c r="N507" s="35"/>
      <c r="O507" s="36" t="s">
        <v>44</v>
      </c>
      <c r="P507" s="36"/>
      <c r="Q507" s="36"/>
      <c r="R507" s="36">
        <v>0</v>
      </c>
      <c r="S507" s="27"/>
      <c r="T507" s="36" t="s">
        <v>44</v>
      </c>
      <c r="U507" s="63"/>
      <c r="V507" s="38"/>
      <c r="W507" s="63" t="str">
        <f t="shared" ref="W507:W516" si="121">IF(U507="","",U507+V507)</f>
        <v/>
      </c>
      <c r="X507" s="38"/>
      <c r="Y507" s="63" t="str">
        <f t="shared" ref="Y507:Y516" si="122">IF(W507="","",W507-X507)</f>
        <v/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/>
      <c r="Q508" s="36"/>
      <c r="R508" s="36">
        <v>0</v>
      </c>
      <c r="S508" s="27"/>
      <c r="T508" s="36" t="s">
        <v>45</v>
      </c>
      <c r="U508" s="63"/>
      <c r="V508" s="38"/>
      <c r="W508" s="63" t="str">
        <f t="shared" si="121"/>
        <v/>
      </c>
      <c r="X508" s="38"/>
      <c r="Y508" s="63" t="str">
        <f t="shared" si="122"/>
        <v/>
      </c>
      <c r="Z508" s="40"/>
    </row>
    <row r="509" spans="1:27" s="25" customFormat="1" ht="18" customHeight="1" x14ac:dyDescent="0.2">
      <c r="A509" s="272"/>
      <c r="B509" s="399" t="s">
        <v>40</v>
      </c>
      <c r="C509" s="400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55000</v>
      </c>
      <c r="H509" s="285"/>
      <c r="I509" s="289">
        <f>IF(C513&gt;=C512,$K$2,C511+C513)</f>
        <v>29</v>
      </c>
      <c r="J509" s="290" t="s">
        <v>59</v>
      </c>
      <c r="K509" s="291">
        <f>K505/$K$2*I509</f>
        <v>30000.000000000004</v>
      </c>
      <c r="L509" s="292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21"/>
        <v/>
      </c>
      <c r="X509" s="38"/>
      <c r="Y509" s="63" t="str">
        <f t="shared" si="122"/>
        <v/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53</v>
      </c>
      <c r="J510" s="290" t="s">
        <v>60</v>
      </c>
      <c r="K510" s="294">
        <f>K505/$K$2/8*I510</f>
        <v>6853.4482758620697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1"/>
        <v/>
      </c>
      <c r="X510" s="38"/>
      <c r="Y510" s="63" t="str">
        <f t="shared" si="122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29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55000</v>
      </c>
      <c r="H511" s="285"/>
      <c r="I511" s="390" t="s">
        <v>67</v>
      </c>
      <c r="J511" s="391"/>
      <c r="K511" s="294">
        <f>K509+K510</f>
        <v>36853.448275862072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1"/>
        <v/>
      </c>
      <c r="X511" s="38"/>
      <c r="Y511" s="63" t="str">
        <f t="shared" si="122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90" t="s">
        <v>68</v>
      </c>
      <c r="J512" s="391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1"/>
        <v/>
      </c>
      <c r="X512" s="38"/>
      <c r="Y512" s="63" t="str">
        <f t="shared" si="122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197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50000</v>
      </c>
      <c r="H513" s="270"/>
      <c r="I513" s="395" t="s">
        <v>61</v>
      </c>
      <c r="J513" s="397"/>
      <c r="K513" s="229">
        <f>K511-K512</f>
        <v>31853.448275862072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1"/>
        <v/>
      </c>
      <c r="X513" s="38"/>
      <c r="Y513" s="63" t="str">
        <f t="shared" si="122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270"/>
      <c r="J514" s="270"/>
      <c r="K514" s="270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1"/>
        <v/>
      </c>
      <c r="X514" s="38"/>
      <c r="Y514" s="63" t="str">
        <f t="shared" si="122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268"/>
      <c r="J515" s="268"/>
      <c r="K515" s="268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1"/>
        <v/>
      </c>
      <c r="X515" s="38"/>
      <c r="Y515" s="63" t="str">
        <f t="shared" si="122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1"/>
        <v/>
      </c>
      <c r="X516" s="38"/>
      <c r="Y516" s="63" t="str">
        <f t="shared" si="122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392" t="s">
        <v>38</v>
      </c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4"/>
      <c r="M518" s="24"/>
      <c r="N518" s="28"/>
      <c r="O518" s="387" t="s">
        <v>40</v>
      </c>
      <c r="P518" s="388"/>
      <c r="Q518" s="388"/>
      <c r="R518" s="389"/>
      <c r="S518" s="29"/>
      <c r="T518" s="387" t="s">
        <v>41</v>
      </c>
      <c r="U518" s="388"/>
      <c r="V518" s="388"/>
      <c r="W518" s="388"/>
      <c r="X518" s="388"/>
      <c r="Y518" s="389"/>
      <c r="Z518" s="30"/>
      <c r="AA518" s="24"/>
    </row>
    <row r="519" spans="1:27" s="25" customFormat="1" ht="18" customHeight="1" x14ac:dyDescent="0.2">
      <c r="A519" s="272"/>
      <c r="B519" s="270"/>
      <c r="C519" s="398" t="s">
        <v>206</v>
      </c>
      <c r="D519" s="398"/>
      <c r="E519" s="398"/>
      <c r="F519" s="398"/>
      <c r="G519" s="273" t="str">
        <f>$J$1</f>
        <v>February</v>
      </c>
      <c r="H519" s="401">
        <f>$K$1</f>
        <v>2024</v>
      </c>
      <c r="I519" s="401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150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395" t="s">
        <v>41</v>
      </c>
      <c r="G522" s="397"/>
      <c r="H522" s="270"/>
      <c r="I522" s="395" t="s">
        <v>42</v>
      </c>
      <c r="J522" s="396"/>
      <c r="K522" s="397"/>
      <c r="L522" s="284"/>
      <c r="N522" s="35"/>
      <c r="O522" s="36" t="s">
        <v>44</v>
      </c>
      <c r="P522" s="36"/>
      <c r="Q522" s="36"/>
      <c r="R522" s="36">
        <v>0</v>
      </c>
      <c r="S522" s="27"/>
      <c r="T522" s="36" t="s">
        <v>44</v>
      </c>
      <c r="U522" s="63" t="str">
        <f>IF($J$1="February","",Y521)</f>
        <v/>
      </c>
      <c r="V522" s="38"/>
      <c r="W522" s="63" t="str">
        <f t="shared" ref="W522:W531" si="123">IF(U522="","",U522+V522)</f>
        <v/>
      </c>
      <c r="X522" s="38"/>
      <c r="Y522" s="63" t="str">
        <f t="shared" ref="Y522:Y531" si="124">IF(W522="","",W522-X522)</f>
        <v/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/>
      <c r="Q523" s="36"/>
      <c r="R523" s="36">
        <v>0</v>
      </c>
      <c r="S523" s="27"/>
      <c r="T523" s="36" t="s">
        <v>45</v>
      </c>
      <c r="U523" s="63" t="str">
        <f>IF($J$1="March","",Y522)</f>
        <v/>
      </c>
      <c r="V523" s="38"/>
      <c r="W523" s="63" t="str">
        <f t="shared" si="123"/>
        <v/>
      </c>
      <c r="X523" s="38"/>
      <c r="Y523" s="63" t="str">
        <f t="shared" si="124"/>
        <v/>
      </c>
      <c r="Z523" s="40"/>
    </row>
    <row r="524" spans="1:27" s="25" customFormat="1" ht="18" customHeight="1" x14ac:dyDescent="0.2">
      <c r="A524" s="272"/>
      <c r="B524" s="399" t="s">
        <v>40</v>
      </c>
      <c r="C524" s="400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29</v>
      </c>
      <c r="J524" s="290" t="s">
        <v>59</v>
      </c>
      <c r="K524" s="291">
        <f>K520/$K$2*I524</f>
        <v>37500</v>
      </c>
      <c r="L524" s="292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3"/>
        <v/>
      </c>
      <c r="X524" s="38"/>
      <c r="Y524" s="63" t="str">
        <f t="shared" si="124"/>
        <v/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/>
      <c r="J525" s="290" t="s">
        <v>60</v>
      </c>
      <c r="K525" s="294">
        <f>K520/$K$2/8*I525</f>
        <v>0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3"/>
        <v/>
      </c>
      <c r="X525" s="38"/>
      <c r="Y525" s="63" t="str">
        <f t="shared" si="124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29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0" t="s">
        <v>67</v>
      </c>
      <c r="J526" s="391"/>
      <c r="K526" s="294">
        <f>K524+K525</f>
        <v>37500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3"/>
        <v/>
      </c>
      <c r="X526" s="38"/>
      <c r="Y526" s="63" t="str">
        <f t="shared" si="124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0" t="s">
        <v>68</v>
      </c>
      <c r="J527" s="391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3"/>
        <v/>
      </c>
      <c r="X527" s="38"/>
      <c r="Y527" s="63" t="str">
        <f t="shared" si="124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197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5" t="s">
        <v>61</v>
      </c>
      <c r="J528" s="397"/>
      <c r="K528" s="229">
        <f>K526-K527</f>
        <v>37500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3"/>
        <v/>
      </c>
      <c r="X528" s="38"/>
      <c r="Y528" s="63" t="str">
        <f t="shared" si="124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270"/>
      <c r="J529" s="270"/>
      <c r="K529" s="270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3"/>
        <v/>
      </c>
      <c r="X529" s="38"/>
      <c r="Y529" s="63" t="str">
        <f t="shared" si="124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268"/>
      <c r="J530" s="268"/>
      <c r="K530" s="268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3"/>
        <v/>
      </c>
      <c r="X530" s="38"/>
      <c r="Y530" s="63" t="str">
        <f t="shared" si="124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3"/>
        <v/>
      </c>
      <c r="X531" s="38"/>
      <c r="Y531" s="63" t="str">
        <f t="shared" si="124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392" t="s">
        <v>38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4"/>
      <c r="M533" s="24"/>
      <c r="N533" s="28"/>
      <c r="O533" s="387" t="s">
        <v>40</v>
      </c>
      <c r="P533" s="388"/>
      <c r="Q533" s="388"/>
      <c r="R533" s="389"/>
      <c r="S533" s="29"/>
      <c r="T533" s="387" t="s">
        <v>41</v>
      </c>
      <c r="U533" s="388"/>
      <c r="V533" s="388"/>
      <c r="W533" s="388"/>
      <c r="X533" s="388"/>
      <c r="Y533" s="389"/>
      <c r="Z533" s="30"/>
    </row>
    <row r="534" spans="1:26" s="25" customFormat="1" ht="18" customHeight="1" x14ac:dyDescent="0.2">
      <c r="A534" s="272"/>
      <c r="B534" s="270"/>
      <c r="C534" s="398" t="s">
        <v>206</v>
      </c>
      <c r="D534" s="398"/>
      <c r="E534" s="398"/>
      <c r="F534" s="398"/>
      <c r="G534" s="273" t="str">
        <f>$J$1</f>
        <v>February</v>
      </c>
      <c r="H534" s="401">
        <f>$K$1</f>
        <v>2024</v>
      </c>
      <c r="I534" s="401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124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395" t="s">
        <v>41</v>
      </c>
      <c r="G537" s="397"/>
      <c r="H537" s="270"/>
      <c r="I537" s="395" t="s">
        <v>42</v>
      </c>
      <c r="J537" s="396"/>
      <c r="K537" s="397"/>
      <c r="L537" s="284"/>
      <c r="N537" s="35"/>
      <c r="O537" s="36" t="s">
        <v>44</v>
      </c>
      <c r="P537" s="36"/>
      <c r="Q537" s="36"/>
      <c r="R537" s="36">
        <v>0</v>
      </c>
      <c r="S537" s="27"/>
      <c r="T537" s="36" t="s">
        <v>44</v>
      </c>
      <c r="U537" s="63" t="str">
        <f>IF($J$1="February","",Y536)</f>
        <v/>
      </c>
      <c r="V537" s="38"/>
      <c r="W537" s="63" t="str">
        <f t="shared" ref="W537:W546" si="125">IF(U537="","",U537+V537)</f>
        <v/>
      </c>
      <c r="X537" s="38"/>
      <c r="Y537" s="63" t="str">
        <f t="shared" ref="Y537:Y546" si="126">IF(W537="","",W537-X537)</f>
        <v/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/>
      <c r="Q538" s="36"/>
      <c r="R538" s="36">
        <v>0</v>
      </c>
      <c r="S538" s="27"/>
      <c r="T538" s="36" t="s">
        <v>45</v>
      </c>
      <c r="U538" s="63" t="str">
        <f>IF($J$1="March","",Y537)</f>
        <v/>
      </c>
      <c r="V538" s="38"/>
      <c r="W538" s="63" t="str">
        <f t="shared" si="125"/>
        <v/>
      </c>
      <c r="X538" s="38"/>
      <c r="Y538" s="63" t="str">
        <f t="shared" si="126"/>
        <v/>
      </c>
      <c r="Z538" s="40"/>
    </row>
    <row r="539" spans="1:26" s="25" customFormat="1" ht="18" customHeight="1" x14ac:dyDescent="0.2">
      <c r="A539" s="272"/>
      <c r="B539" s="399" t="s">
        <v>40</v>
      </c>
      <c r="C539" s="400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29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 t="str">
        <f t="shared" ref="U539:U545" si="127">Y538</f>
        <v/>
      </c>
      <c r="V539" s="38"/>
      <c r="W539" s="63" t="str">
        <f t="shared" si="125"/>
        <v/>
      </c>
      <c r="X539" s="38"/>
      <c r="Y539" s="63" t="str">
        <f t="shared" si="126"/>
        <v/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41</v>
      </c>
      <c r="J540" s="290" t="s">
        <v>60</v>
      </c>
      <c r="K540" s="294">
        <f>K535/$K$2/8*I540</f>
        <v>5213.3620689655172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 t="str">
        <f t="shared" si="127"/>
        <v/>
      </c>
      <c r="V540" s="38"/>
      <c r="W540" s="63" t="str">
        <f t="shared" si="125"/>
        <v/>
      </c>
      <c r="X540" s="38"/>
      <c r="Y540" s="63" t="str">
        <f t="shared" si="126"/>
        <v/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29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0" t="s">
        <v>67</v>
      </c>
      <c r="J541" s="391"/>
      <c r="K541" s="294">
        <f>K539+K540</f>
        <v>34713.362068965514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 t="str">
        <f t="shared" si="127"/>
        <v/>
      </c>
      <c r="V541" s="38"/>
      <c r="W541" s="63" t="str">
        <f t="shared" si="125"/>
        <v/>
      </c>
      <c r="X541" s="38"/>
      <c r="Y541" s="63" t="str">
        <f t="shared" si="126"/>
        <v/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0" t="s">
        <v>68</v>
      </c>
      <c r="J542" s="391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 t="str">
        <f t="shared" si="127"/>
        <v/>
      </c>
      <c r="V542" s="38"/>
      <c r="W542" s="63" t="str">
        <f t="shared" si="125"/>
        <v/>
      </c>
      <c r="X542" s="38"/>
      <c r="Y542" s="63" t="str">
        <f t="shared" si="126"/>
        <v/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197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95" t="s">
        <v>61</v>
      </c>
      <c r="J543" s="397"/>
      <c r="K543" s="229">
        <f>K541-K542</f>
        <v>34713.362068965514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 t="str">
        <f t="shared" si="127"/>
        <v/>
      </c>
      <c r="V543" s="38"/>
      <c r="W543" s="63" t="str">
        <f t="shared" si="125"/>
        <v/>
      </c>
      <c r="X543" s="38"/>
      <c r="Y543" s="63" t="str">
        <f t="shared" si="126"/>
        <v/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270"/>
      <c r="J544" s="270"/>
      <c r="K544" s="270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 t="str">
        <f t="shared" si="127"/>
        <v/>
      </c>
      <c r="V544" s="38"/>
      <c r="W544" s="63" t="str">
        <f t="shared" si="125"/>
        <v/>
      </c>
      <c r="X544" s="38"/>
      <c r="Y544" s="63" t="str">
        <f t="shared" si="126"/>
        <v/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268"/>
      <c r="J545" s="268"/>
      <c r="K545" s="268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 t="str">
        <f t="shared" si="127"/>
        <v/>
      </c>
      <c r="V545" s="38"/>
      <c r="W545" s="63" t="str">
        <f t="shared" si="125"/>
        <v/>
      </c>
      <c r="X545" s="38"/>
      <c r="Y545" s="63" t="str">
        <f t="shared" si="126"/>
        <v/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 t="str">
        <f>Y545</f>
        <v/>
      </c>
      <c r="V546" s="38"/>
      <c r="W546" s="63" t="str">
        <f t="shared" si="125"/>
        <v/>
      </c>
      <c r="X546" s="38"/>
      <c r="Y546" s="63" t="str">
        <f t="shared" si="126"/>
        <v/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392" t="s">
        <v>38</v>
      </c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4"/>
      <c r="M548" s="24"/>
      <c r="N548" s="28"/>
      <c r="O548" s="387" t="s">
        <v>40</v>
      </c>
      <c r="P548" s="388"/>
      <c r="Q548" s="388"/>
      <c r="R548" s="389"/>
      <c r="S548" s="29"/>
      <c r="T548" s="387" t="s">
        <v>41</v>
      </c>
      <c r="U548" s="388"/>
      <c r="V548" s="388"/>
      <c r="W548" s="388"/>
      <c r="X548" s="388"/>
      <c r="Y548" s="389"/>
      <c r="Z548" s="30"/>
      <c r="AA548" s="24"/>
    </row>
    <row r="549" spans="1:27" s="25" customFormat="1" ht="18" customHeight="1" x14ac:dyDescent="0.2">
      <c r="A549" s="272"/>
      <c r="B549" s="270"/>
      <c r="C549" s="398" t="s">
        <v>206</v>
      </c>
      <c r="D549" s="398"/>
      <c r="E549" s="398"/>
      <c r="F549" s="398"/>
      <c r="G549" s="273" t="str">
        <f>$J$1</f>
        <v>February</v>
      </c>
      <c r="H549" s="401">
        <f>$K$1</f>
        <v>2024</v>
      </c>
      <c r="I549" s="401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166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395" t="s">
        <v>41</v>
      </c>
      <c r="G552" s="397"/>
      <c r="H552" s="270"/>
      <c r="I552" s="395" t="s">
        <v>42</v>
      </c>
      <c r="J552" s="396"/>
      <c r="K552" s="397"/>
      <c r="L552" s="284"/>
      <c r="N552" s="35"/>
      <c r="O552" s="36" t="s">
        <v>44</v>
      </c>
      <c r="P552" s="36"/>
      <c r="Q552" s="36"/>
      <c r="R552" s="36" t="str">
        <f t="shared" ref="R552" si="128">IF(Q552="","",R551-Q552)</f>
        <v/>
      </c>
      <c r="S552" s="27"/>
      <c r="T552" s="36" t="s">
        <v>44</v>
      </c>
      <c r="U552" s="63"/>
      <c r="V552" s="38"/>
      <c r="W552" s="63" t="str">
        <f t="shared" ref="W552:W561" si="129">IF(U552="","",U552+V552)</f>
        <v/>
      </c>
      <c r="X552" s="38"/>
      <c r="Y552" s="63" t="str">
        <f t="shared" ref="Y552:Y561" si="130">IF(W552="","",W552-X552)</f>
        <v/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/>
      <c r="Q553" s="36"/>
      <c r="R553" s="36">
        <v>0</v>
      </c>
      <c r="S553" s="27"/>
      <c r="T553" s="36" t="s">
        <v>45</v>
      </c>
      <c r="U553" s="63" t="str">
        <f>IF($J$1="March","",Y552)</f>
        <v/>
      </c>
      <c r="V553" s="38"/>
      <c r="W553" s="63" t="str">
        <f t="shared" si="129"/>
        <v/>
      </c>
      <c r="X553" s="38"/>
      <c r="Y553" s="63" t="str">
        <f t="shared" si="130"/>
        <v/>
      </c>
      <c r="Z553" s="40"/>
    </row>
    <row r="554" spans="1:27" s="25" customFormat="1" ht="18" customHeight="1" x14ac:dyDescent="0.2">
      <c r="A554" s="272"/>
      <c r="B554" s="399" t="s">
        <v>40</v>
      </c>
      <c r="C554" s="400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27000</v>
      </c>
      <c r="H554" s="285"/>
      <c r="I554" s="289">
        <f>IF(C558&gt;=C557,$K$2,C556+C558)</f>
        <v>29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 t="str">
        <f t="shared" ref="U554:U560" si="131">Y553</f>
        <v/>
      </c>
      <c r="V554" s="38"/>
      <c r="W554" s="63" t="str">
        <f t="shared" si="129"/>
        <v/>
      </c>
      <c r="X554" s="38"/>
      <c r="Y554" s="63" t="str">
        <f t="shared" si="130"/>
        <v/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45</v>
      </c>
      <c r="J555" s="290" t="s">
        <v>60</v>
      </c>
      <c r="K555" s="294">
        <f>K550/$K$2/8*I555</f>
        <v>4849.1379310344828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 t="str">
        <f t="shared" si="131"/>
        <v/>
      </c>
      <c r="V555" s="38"/>
      <c r="W555" s="63" t="str">
        <f t="shared" si="129"/>
        <v/>
      </c>
      <c r="X555" s="38"/>
      <c r="Y555" s="63" t="str">
        <f t="shared" si="130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29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27000</v>
      </c>
      <c r="H556" s="285"/>
      <c r="I556" s="390" t="s">
        <v>67</v>
      </c>
      <c r="J556" s="391"/>
      <c r="K556" s="294">
        <f>K554+K555</f>
        <v>29849.137931034482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si="131"/>
        <v/>
      </c>
      <c r="V556" s="38"/>
      <c r="W556" s="63" t="str">
        <f t="shared" si="129"/>
        <v/>
      </c>
      <c r="X556" s="38"/>
      <c r="Y556" s="63" t="str">
        <f t="shared" si="130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285"/>
      <c r="I557" s="390" t="s">
        <v>68</v>
      </c>
      <c r="J557" s="391"/>
      <c r="K557" s="288">
        <f>G557</f>
        <v>2000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31"/>
        <v/>
      </c>
      <c r="V557" s="38"/>
      <c r="W557" s="63" t="str">
        <f t="shared" si="129"/>
        <v/>
      </c>
      <c r="X557" s="38"/>
      <c r="Y557" s="63" t="str">
        <f t="shared" si="130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197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25000</v>
      </c>
      <c r="H558" s="270"/>
      <c r="I558" s="395" t="s">
        <v>61</v>
      </c>
      <c r="J558" s="397"/>
      <c r="K558" s="229">
        <f>K556-K557</f>
        <v>27849.137931034482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31"/>
        <v/>
      </c>
      <c r="V558" s="38"/>
      <c r="W558" s="63" t="str">
        <f t="shared" si="129"/>
        <v/>
      </c>
      <c r="X558" s="38"/>
      <c r="Y558" s="63" t="str">
        <f t="shared" si="130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270"/>
      <c r="J559" s="270"/>
      <c r="K559" s="270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31"/>
        <v/>
      </c>
      <c r="V559" s="38"/>
      <c r="W559" s="63" t="str">
        <f t="shared" si="129"/>
        <v/>
      </c>
      <c r="X559" s="38"/>
      <c r="Y559" s="63" t="str">
        <f t="shared" si="130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268"/>
      <c r="J560" s="268"/>
      <c r="K560" s="268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31"/>
        <v/>
      </c>
      <c r="V560" s="38"/>
      <c r="W560" s="63" t="str">
        <f t="shared" si="129"/>
        <v/>
      </c>
      <c r="X560" s="38"/>
      <c r="Y560" s="63" t="str">
        <f t="shared" si="130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9"/>
        <v/>
      </c>
      <c r="X561" s="38"/>
      <c r="Y561" s="63" t="str">
        <f t="shared" si="130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392" t="s">
        <v>38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4"/>
      <c r="M563" s="24"/>
      <c r="N563" s="28"/>
      <c r="O563" s="387" t="s">
        <v>40</v>
      </c>
      <c r="P563" s="388"/>
      <c r="Q563" s="388"/>
      <c r="R563" s="389"/>
      <c r="S563" s="29"/>
      <c r="T563" s="387" t="s">
        <v>41</v>
      </c>
      <c r="U563" s="388"/>
      <c r="V563" s="388"/>
      <c r="W563" s="388"/>
      <c r="X563" s="388"/>
      <c r="Y563" s="389"/>
      <c r="Z563" s="30"/>
      <c r="AA563" s="24"/>
    </row>
    <row r="564" spans="1:27" s="25" customFormat="1" ht="18" customHeight="1" x14ac:dyDescent="0.2">
      <c r="A564" s="272"/>
      <c r="B564" s="270"/>
      <c r="C564" s="398" t="s">
        <v>206</v>
      </c>
      <c r="D564" s="398"/>
      <c r="E564" s="398"/>
      <c r="F564" s="398"/>
      <c r="G564" s="273" t="str">
        <f>$J$1</f>
        <v>February</v>
      </c>
      <c r="H564" s="401">
        <f>$K$1</f>
        <v>2024</v>
      </c>
      <c r="I564" s="401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v>45000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201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/>
      <c r="Q566" s="36"/>
      <c r="R566" s="36" t="str">
        <f t="shared" ref="R566:R571" si="132">IF(Q566="","",R565-Q566)</f>
        <v/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10">
        <v>45140</v>
      </c>
      <c r="D567" s="270"/>
      <c r="E567" s="270"/>
      <c r="F567" s="395" t="s">
        <v>41</v>
      </c>
      <c r="G567" s="397"/>
      <c r="H567" s="270"/>
      <c r="I567" s="395" t="s">
        <v>42</v>
      </c>
      <c r="J567" s="396"/>
      <c r="K567" s="397"/>
      <c r="L567" s="284"/>
      <c r="N567" s="35"/>
      <c r="O567" s="36" t="s">
        <v>44</v>
      </c>
      <c r="P567" s="36"/>
      <c r="Q567" s="36"/>
      <c r="R567" s="36" t="str">
        <f t="shared" si="132"/>
        <v/>
      </c>
      <c r="S567" s="27"/>
      <c r="T567" s="36" t="s">
        <v>44</v>
      </c>
      <c r="U567" s="63"/>
      <c r="V567" s="38"/>
      <c r="W567" s="63" t="str">
        <f t="shared" ref="W567:W576" si="133">IF(U567="","",U567+V567)</f>
        <v/>
      </c>
      <c r="X567" s="38"/>
      <c r="Y567" s="63" t="str">
        <f t="shared" ref="Y567:Y576" si="134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/>
      <c r="Q568" s="36"/>
      <c r="R568" s="36"/>
      <c r="S568" s="27"/>
      <c r="T568" s="36" t="s">
        <v>45</v>
      </c>
      <c r="U568" s="63"/>
      <c r="V568" s="38"/>
      <c r="W568" s="63" t="str">
        <f t="shared" si="133"/>
        <v/>
      </c>
      <c r="X568" s="38"/>
      <c r="Y568" s="63" t="str">
        <f t="shared" si="134"/>
        <v/>
      </c>
      <c r="Z568" s="40"/>
    </row>
    <row r="569" spans="1:27" s="25" customFormat="1" ht="18" customHeight="1" x14ac:dyDescent="0.2">
      <c r="A569" s="272"/>
      <c r="B569" s="399" t="s">
        <v>40</v>
      </c>
      <c r="C569" s="400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29</v>
      </c>
      <c r="J569" s="290" t="s">
        <v>59</v>
      </c>
      <c r="K569" s="291">
        <f>K565/$K$2*I569</f>
        <v>45000</v>
      </c>
      <c r="L569" s="292"/>
      <c r="N569" s="35"/>
      <c r="O569" s="36" t="s">
        <v>46</v>
      </c>
      <c r="P569" s="36"/>
      <c r="Q569" s="36"/>
      <c r="R569" s="36" t="str">
        <f t="shared" si="132"/>
        <v/>
      </c>
      <c r="S569" s="27"/>
      <c r="T569" s="36" t="s">
        <v>46</v>
      </c>
      <c r="U569" s="63"/>
      <c r="V569" s="38"/>
      <c r="W569" s="63" t="str">
        <f t="shared" si="133"/>
        <v/>
      </c>
      <c r="X569" s="38"/>
      <c r="Y569" s="63" t="str">
        <f t="shared" si="134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/>
      <c r="J570" s="290" t="s">
        <v>60</v>
      </c>
      <c r="K570" s="294">
        <f>K565/$K$2/8*I570</f>
        <v>0</v>
      </c>
      <c r="L570" s="295"/>
      <c r="N570" s="35"/>
      <c r="O570" s="36" t="s">
        <v>47</v>
      </c>
      <c r="P570" s="36"/>
      <c r="Q570" s="36"/>
      <c r="R570" s="36" t="str">
        <f t="shared" si="132"/>
        <v/>
      </c>
      <c r="S570" s="27"/>
      <c r="T570" s="36" t="s">
        <v>47</v>
      </c>
      <c r="U570" s="63"/>
      <c r="V570" s="38"/>
      <c r="W570" s="63" t="str">
        <f t="shared" si="133"/>
        <v/>
      </c>
      <c r="X570" s="38"/>
      <c r="Y570" s="63" t="str">
        <f t="shared" si="134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0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0" t="s">
        <v>67</v>
      </c>
      <c r="J571" s="391"/>
      <c r="K571" s="294">
        <f>K569+K570</f>
        <v>45000</v>
      </c>
      <c r="L571" s="295"/>
      <c r="N571" s="35"/>
      <c r="O571" s="36" t="s">
        <v>48</v>
      </c>
      <c r="P571" s="36"/>
      <c r="Q571" s="36"/>
      <c r="R571" s="36" t="str">
        <f t="shared" si="132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4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0" t="s">
        <v>68</v>
      </c>
      <c r="J572" s="391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3"/>
        <v>0</v>
      </c>
      <c r="X572" s="38"/>
      <c r="Y572" s="63">
        <f t="shared" si="134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 t="str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/>
      </c>
      <c r="D573" s="270"/>
      <c r="E573" s="270"/>
      <c r="F573" s="302" t="s">
        <v>197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95" t="s">
        <v>61</v>
      </c>
      <c r="J573" s="397"/>
      <c r="K573" s="229">
        <f>K571-K572</f>
        <v>45000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3"/>
        <v/>
      </c>
      <c r="X573" s="38"/>
      <c r="Y573" s="63" t="str">
        <f t="shared" si="134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270"/>
      <c r="J574" s="270"/>
      <c r="K574" s="270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3"/>
        <v/>
      </c>
      <c r="X574" s="38"/>
      <c r="Y574" s="63" t="str">
        <f t="shared" si="134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268"/>
      <c r="J575" s="268"/>
      <c r="K575" s="268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3"/>
        <v/>
      </c>
      <c r="X575" s="38"/>
      <c r="Y575" s="63" t="str">
        <f t="shared" si="134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3"/>
        <v/>
      </c>
      <c r="X576" s="38"/>
      <c r="Y576" s="63" t="str">
        <f t="shared" si="134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392" t="s">
        <v>38</v>
      </c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4"/>
      <c r="M578" s="24"/>
      <c r="N578" s="28"/>
      <c r="O578" s="387" t="s">
        <v>40</v>
      </c>
      <c r="P578" s="388"/>
      <c r="Q578" s="388"/>
      <c r="R578" s="389"/>
      <c r="S578" s="29"/>
      <c r="T578" s="387" t="s">
        <v>41</v>
      </c>
      <c r="U578" s="388"/>
      <c r="V578" s="388"/>
      <c r="W578" s="388"/>
      <c r="X578" s="388"/>
      <c r="Y578" s="389"/>
      <c r="Z578" s="30"/>
      <c r="AA578" s="24"/>
    </row>
    <row r="579" spans="1:27" s="25" customFormat="1" ht="18" customHeight="1" x14ac:dyDescent="0.2">
      <c r="A579" s="272"/>
      <c r="B579" s="270"/>
      <c r="C579" s="398" t="s">
        <v>206</v>
      </c>
      <c r="D579" s="398"/>
      <c r="E579" s="398"/>
      <c r="F579" s="398"/>
      <c r="G579" s="273" t="str">
        <f>$J$1</f>
        <v>February</v>
      </c>
      <c r="H579" s="401">
        <f>$K$1</f>
        <v>2024</v>
      </c>
      <c r="I579" s="401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</f>
        <v>19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5">IF(Q581="","",R580-Q581)</f>
        <v>19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395" t="s">
        <v>41</v>
      </c>
      <c r="G582" s="397"/>
      <c r="H582" s="270"/>
      <c r="I582" s="395" t="s">
        <v>42</v>
      </c>
      <c r="J582" s="396"/>
      <c r="K582" s="397"/>
      <c r="L582" s="284"/>
      <c r="N582" s="35"/>
      <c r="O582" s="36" t="s">
        <v>44</v>
      </c>
      <c r="P582" s="36"/>
      <c r="Q582" s="36"/>
      <c r="R582" s="36" t="str">
        <f t="shared" si="135"/>
        <v/>
      </c>
      <c r="S582" s="27"/>
      <c r="T582" s="36" t="s">
        <v>44</v>
      </c>
      <c r="U582" s="63"/>
      <c r="V582" s="38"/>
      <c r="W582" s="63" t="str">
        <f t="shared" ref="W582:W591" si="136">IF(U582="","",U582+V582)</f>
        <v/>
      </c>
      <c r="X582" s="38"/>
      <c r="Y582" s="63" t="str">
        <f t="shared" ref="Y582:Y591" si="137">IF(W582="","",W582-X582)</f>
        <v/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/>
      <c r="Q583" s="36"/>
      <c r="R583" s="36" t="str">
        <f t="shared" si="135"/>
        <v/>
      </c>
      <c r="S583" s="27"/>
      <c r="T583" s="36" t="s">
        <v>45</v>
      </c>
      <c r="U583" s="63"/>
      <c r="V583" s="38"/>
      <c r="W583" s="63" t="str">
        <f t="shared" si="136"/>
        <v/>
      </c>
      <c r="X583" s="38"/>
      <c r="Y583" s="63" t="str">
        <f t="shared" si="137"/>
        <v/>
      </c>
      <c r="Z583" s="40"/>
    </row>
    <row r="584" spans="1:27" s="25" customFormat="1" ht="18" customHeight="1" x14ac:dyDescent="0.2">
      <c r="A584" s="272"/>
      <c r="B584" s="399" t="s">
        <v>40</v>
      </c>
      <c r="C584" s="400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285"/>
      <c r="I584" s="289">
        <f>IF(C588&gt;=C587,$K$2,C586+C588)</f>
        <v>29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/>
      <c r="Q584" s="36"/>
      <c r="R584" s="36" t="str">
        <f t="shared" si="135"/>
        <v/>
      </c>
      <c r="S584" s="27"/>
      <c r="T584" s="36" t="s">
        <v>46</v>
      </c>
      <c r="U584" s="63"/>
      <c r="V584" s="38"/>
      <c r="W584" s="63" t="str">
        <f t="shared" si="136"/>
        <v/>
      </c>
      <c r="X584" s="38"/>
      <c r="Y584" s="63" t="str">
        <f t="shared" si="137"/>
        <v/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111</v>
      </c>
      <c r="J585" s="290" t="s">
        <v>60</v>
      </c>
      <c r="K585" s="294">
        <f>K580/$K$2/8*I585</f>
        <v>16745.689655172413</v>
      </c>
      <c r="L585" s="295"/>
      <c r="N585" s="35"/>
      <c r="O585" s="36" t="s">
        <v>47</v>
      </c>
      <c r="P585" s="36"/>
      <c r="Q585" s="36"/>
      <c r="R585" s="36" t="str">
        <f t="shared" si="135"/>
        <v/>
      </c>
      <c r="S585" s="27"/>
      <c r="T585" s="36" t="s">
        <v>47</v>
      </c>
      <c r="U585" s="63"/>
      <c r="V585" s="38"/>
      <c r="W585" s="63" t="str">
        <f t="shared" si="136"/>
        <v/>
      </c>
      <c r="X585" s="38"/>
      <c r="Y585" s="63" t="str">
        <f t="shared" si="137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29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0</v>
      </c>
      <c r="H586" s="285"/>
      <c r="I586" s="390" t="s">
        <v>67</v>
      </c>
      <c r="J586" s="391"/>
      <c r="K586" s="294">
        <f>K584+K585</f>
        <v>51745.689655172413</v>
      </c>
      <c r="L586" s="295"/>
      <c r="N586" s="35"/>
      <c r="O586" s="36" t="s">
        <v>48</v>
      </c>
      <c r="P586" s="36"/>
      <c r="Q586" s="36"/>
      <c r="R586" s="36" t="str">
        <f t="shared" si="135"/>
        <v/>
      </c>
      <c r="S586" s="27"/>
      <c r="T586" s="36" t="s">
        <v>48</v>
      </c>
      <c r="U586" s="63"/>
      <c r="V586" s="38"/>
      <c r="W586" s="63" t="str">
        <f t="shared" si="136"/>
        <v/>
      </c>
      <c r="X586" s="38"/>
      <c r="Y586" s="63" t="str">
        <f t="shared" si="137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285"/>
      <c r="I587" s="390" t="s">
        <v>68</v>
      </c>
      <c r="J587" s="391"/>
      <c r="K587" s="288">
        <f>G587</f>
        <v>0</v>
      </c>
      <c r="L587" s="296"/>
      <c r="N587" s="35"/>
      <c r="O587" s="36" t="s">
        <v>49</v>
      </c>
      <c r="P587" s="36"/>
      <c r="Q587" s="36"/>
      <c r="R587" s="36" t="str">
        <f t="shared" si="135"/>
        <v/>
      </c>
      <c r="S587" s="27"/>
      <c r="T587" s="36" t="s">
        <v>49</v>
      </c>
      <c r="U587" s="63"/>
      <c r="V587" s="38"/>
      <c r="W587" s="63" t="str">
        <f t="shared" si="136"/>
        <v/>
      </c>
      <c r="X587" s="38"/>
      <c r="Y587" s="63" t="str">
        <f t="shared" si="137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19</v>
      </c>
      <c r="D588" s="270"/>
      <c r="E588" s="270"/>
      <c r="F588" s="302" t="s">
        <v>197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0</v>
      </c>
      <c r="H588" s="270"/>
      <c r="I588" s="395" t="s">
        <v>61</v>
      </c>
      <c r="J588" s="397"/>
      <c r="K588" s="229">
        <f>K586-K587</f>
        <v>51745.689655172413</v>
      </c>
      <c r="L588" s="297"/>
      <c r="N588" s="35"/>
      <c r="O588" s="36" t="s">
        <v>54</v>
      </c>
      <c r="P588" s="36"/>
      <c r="Q588" s="36"/>
      <c r="R588" s="36" t="str">
        <f t="shared" si="135"/>
        <v/>
      </c>
      <c r="S588" s="27"/>
      <c r="T588" s="36" t="s">
        <v>54</v>
      </c>
      <c r="U588" s="63"/>
      <c r="V588" s="38"/>
      <c r="W588" s="63" t="str">
        <f t="shared" si="136"/>
        <v/>
      </c>
      <c r="X588" s="38"/>
      <c r="Y588" s="63" t="str">
        <f t="shared" si="137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270"/>
      <c r="J589" s="270"/>
      <c r="K589" s="270"/>
      <c r="L589" s="284"/>
      <c r="N589" s="35"/>
      <c r="O589" s="36" t="s">
        <v>50</v>
      </c>
      <c r="P589" s="36"/>
      <c r="Q589" s="36"/>
      <c r="R589" s="36" t="str">
        <f t="shared" si="135"/>
        <v/>
      </c>
      <c r="S589" s="27"/>
      <c r="T589" s="36" t="s">
        <v>50</v>
      </c>
      <c r="U589" s="63"/>
      <c r="V589" s="38"/>
      <c r="W589" s="63" t="str">
        <f t="shared" si="136"/>
        <v/>
      </c>
      <c r="X589" s="38"/>
      <c r="Y589" s="63" t="str">
        <f t="shared" si="137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268"/>
      <c r="J590" s="268"/>
      <c r="K590" s="268"/>
      <c r="L590" s="284"/>
      <c r="N590" s="35"/>
      <c r="O590" s="36" t="s">
        <v>55</v>
      </c>
      <c r="P590" s="36"/>
      <c r="Q590" s="36"/>
      <c r="R590" s="36" t="str">
        <f t="shared" si="135"/>
        <v/>
      </c>
      <c r="S590" s="27"/>
      <c r="T590" s="36" t="s">
        <v>55</v>
      </c>
      <c r="U590" s="63"/>
      <c r="V590" s="38"/>
      <c r="W590" s="63" t="str">
        <f t="shared" si="136"/>
        <v/>
      </c>
      <c r="X590" s="38"/>
      <c r="Y590" s="63" t="str">
        <f t="shared" si="137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5"/>
        <v/>
      </c>
      <c r="S591" s="27"/>
      <c r="T591" s="36" t="s">
        <v>56</v>
      </c>
      <c r="U591" s="63"/>
      <c r="V591" s="38"/>
      <c r="W591" s="63" t="str">
        <f t="shared" si="136"/>
        <v/>
      </c>
      <c r="X591" s="38"/>
      <c r="Y591" s="63" t="str">
        <f t="shared" si="137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07" t="s">
        <v>38</v>
      </c>
      <c r="B593" s="408"/>
      <c r="C593" s="408"/>
      <c r="D593" s="408"/>
      <c r="E593" s="408"/>
      <c r="F593" s="408"/>
      <c r="G593" s="408"/>
      <c r="H593" s="408"/>
      <c r="I593" s="408"/>
      <c r="J593" s="408"/>
      <c r="K593" s="408"/>
      <c r="L593" s="409"/>
      <c r="M593" s="24"/>
      <c r="N593" s="28"/>
      <c r="O593" s="387" t="s">
        <v>40</v>
      </c>
      <c r="P593" s="388"/>
      <c r="Q593" s="388"/>
      <c r="R593" s="389"/>
      <c r="S593" s="29"/>
      <c r="T593" s="387" t="s">
        <v>41</v>
      </c>
      <c r="U593" s="388"/>
      <c r="V593" s="388"/>
      <c r="W593" s="388"/>
      <c r="X593" s="388"/>
      <c r="Y593" s="389"/>
      <c r="Z593" s="30"/>
      <c r="AA593" s="24"/>
    </row>
    <row r="594" spans="1:27" s="25" customFormat="1" ht="18" customHeight="1" x14ac:dyDescent="0.2">
      <c r="A594" s="272"/>
      <c r="B594" s="270"/>
      <c r="C594" s="398" t="s">
        <v>206</v>
      </c>
      <c r="D594" s="398"/>
      <c r="E594" s="398"/>
      <c r="F594" s="398"/>
      <c r="G594" s="273" t="str">
        <f>$J$1</f>
        <v>February</v>
      </c>
      <c r="H594" s="401">
        <f>$K$1</f>
        <v>2024</v>
      </c>
      <c r="I594" s="401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v>40000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216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9"/>
      <c r="D597" s="270"/>
      <c r="E597" s="270"/>
      <c r="F597" s="405" t="s">
        <v>41</v>
      </c>
      <c r="G597" s="405"/>
      <c r="H597" s="270"/>
      <c r="I597" s="405" t="s">
        <v>42</v>
      </c>
      <c r="J597" s="405"/>
      <c r="K597" s="405"/>
      <c r="L597" s="284"/>
      <c r="N597" s="35"/>
      <c r="O597" s="36" t="s">
        <v>44</v>
      </c>
      <c r="P597" s="36"/>
      <c r="Q597" s="36"/>
      <c r="R597" s="36">
        <v>0</v>
      </c>
      <c r="S597" s="27"/>
      <c r="T597" s="36" t="s">
        <v>44</v>
      </c>
      <c r="U597" s="63" t="str">
        <f>IF($J$1="February","",Y596)</f>
        <v/>
      </c>
      <c r="V597" s="38"/>
      <c r="W597" s="63" t="str">
        <f t="shared" ref="W597:W606" si="138">IF(U597="","",U597+V597)</f>
        <v/>
      </c>
      <c r="X597" s="38"/>
      <c r="Y597" s="63" t="str">
        <f t="shared" ref="Y597:Y606" si="139">IF(W597="","",W597-X597)</f>
        <v/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/>
      <c r="Q598" s="36"/>
      <c r="R598" s="36">
        <v>0</v>
      </c>
      <c r="S598" s="27"/>
      <c r="T598" s="36" t="s">
        <v>45</v>
      </c>
      <c r="U598" s="63" t="str">
        <f>IF($J$1="March","",Y597)</f>
        <v/>
      </c>
      <c r="V598" s="38"/>
      <c r="W598" s="63" t="str">
        <f t="shared" si="138"/>
        <v/>
      </c>
      <c r="X598" s="38"/>
      <c r="Y598" s="63" t="str">
        <f t="shared" si="139"/>
        <v/>
      </c>
      <c r="Z598" s="40"/>
    </row>
    <row r="599" spans="1:27" s="25" customFormat="1" ht="18" customHeight="1" x14ac:dyDescent="0.2">
      <c r="A599" s="272"/>
      <c r="B599" s="399" t="s">
        <v>40</v>
      </c>
      <c r="C599" s="400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285"/>
      <c r="I599" s="289">
        <f>IF(C603&gt;0,$K$2,C601)</f>
        <v>28</v>
      </c>
      <c r="J599" s="290" t="s">
        <v>59</v>
      </c>
      <c r="K599" s="291">
        <f>K595/$K$2*I599</f>
        <v>38620.689655172413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8"/>
        <v/>
      </c>
      <c r="X599" s="38"/>
      <c r="Y599" s="63" t="str">
        <f t="shared" si="139"/>
        <v/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4000</v>
      </c>
      <c r="H600" s="285"/>
      <c r="I600" s="307">
        <v>71</v>
      </c>
      <c r="J600" s="290" t="s">
        <v>60</v>
      </c>
      <c r="K600" s="294">
        <f>K595/$K$2/8*I600</f>
        <v>12241.379310344828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8"/>
        <v/>
      </c>
      <c r="X600" s="38"/>
      <c r="Y600" s="63" t="str">
        <f t="shared" si="139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28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4000</v>
      </c>
      <c r="H601" s="285"/>
      <c r="I601" s="390" t="s">
        <v>67</v>
      </c>
      <c r="J601" s="391"/>
      <c r="K601" s="294">
        <f>K599+K600</f>
        <v>50862.068965517239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8"/>
        <v/>
      </c>
      <c r="X601" s="38"/>
      <c r="Y601" s="63" t="str">
        <f t="shared" si="139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2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2000</v>
      </c>
      <c r="H602" s="285"/>
      <c r="I602" s="390" t="s">
        <v>68</v>
      </c>
      <c r="J602" s="391"/>
      <c r="K602" s="288">
        <f>G602</f>
        <v>2000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8"/>
        <v/>
      </c>
      <c r="X602" s="38"/>
      <c r="Y602" s="63" t="str">
        <f t="shared" si="139"/>
        <v/>
      </c>
      <c r="Z602" s="40"/>
    </row>
    <row r="603" spans="1:27" s="25" customFormat="1" ht="18" customHeight="1" x14ac:dyDescent="0.2">
      <c r="A603" s="272"/>
      <c r="B603" s="305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0"/>
      <c r="I603" s="395" t="s">
        <v>61</v>
      </c>
      <c r="J603" s="397"/>
      <c r="K603" s="229">
        <f>K601-K602</f>
        <v>48862.068965517239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8"/>
        <v/>
      </c>
      <c r="X603" s="38"/>
      <c r="Y603" s="63" t="str">
        <f t="shared" si="139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270"/>
      <c r="J604" s="270"/>
      <c r="K604" s="270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8"/>
        <v/>
      </c>
      <c r="X604" s="38"/>
      <c r="Y604" s="63" t="str">
        <f t="shared" si="139"/>
        <v/>
      </c>
      <c r="Z604" s="40"/>
    </row>
    <row r="605" spans="1:27" s="25" customFormat="1" ht="18" customHeight="1" x14ac:dyDescent="0.2">
      <c r="A605" s="272"/>
      <c r="B605" s="406" t="s">
        <v>81</v>
      </c>
      <c r="C605" s="406"/>
      <c r="D605" s="406"/>
      <c r="E605" s="406"/>
      <c r="F605" s="406"/>
      <c r="G605" s="406"/>
      <c r="H605" s="406"/>
      <c r="I605" s="406"/>
      <c r="J605" s="406"/>
      <c r="K605" s="406"/>
      <c r="L605" s="284"/>
      <c r="N605" s="35"/>
      <c r="O605" s="36" t="s">
        <v>55</v>
      </c>
      <c r="P605" s="344"/>
      <c r="Q605" s="344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8"/>
        <v/>
      </c>
      <c r="X605" s="38"/>
      <c r="Y605" s="63" t="str">
        <f t="shared" si="139"/>
        <v/>
      </c>
      <c r="Z605" s="40"/>
    </row>
    <row r="606" spans="1:27" s="25" customFormat="1" ht="18" customHeight="1" x14ac:dyDescent="0.2">
      <c r="A606" s="272"/>
      <c r="B606" s="406"/>
      <c r="C606" s="406"/>
      <c r="D606" s="406"/>
      <c r="E606" s="406"/>
      <c r="F606" s="406"/>
      <c r="G606" s="406"/>
      <c r="H606" s="406"/>
      <c r="I606" s="406"/>
      <c r="J606" s="406"/>
      <c r="K606" s="406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8"/>
        <v/>
      </c>
      <c r="X606" s="38"/>
      <c r="Y606" s="63" t="str">
        <f t="shared" si="139"/>
        <v/>
      </c>
      <c r="Z606" s="40"/>
    </row>
    <row r="607" spans="1:27" s="25" customFormat="1" ht="18" customHeight="1" thickBot="1" x14ac:dyDescent="0.25">
      <c r="A607" s="298"/>
      <c r="B607" s="306"/>
      <c r="C607" s="306"/>
      <c r="D607" s="306"/>
      <c r="E607" s="306"/>
      <c r="F607" s="306"/>
      <c r="G607" s="306"/>
      <c r="H607" s="306"/>
      <c r="I607" s="306"/>
      <c r="J607" s="306"/>
      <c r="K607" s="306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6"/>
      <c r="C608" s="306"/>
      <c r="D608" s="306"/>
      <c r="E608" s="306"/>
      <c r="F608" s="306"/>
      <c r="G608" s="306"/>
      <c r="H608" s="306"/>
      <c r="I608" s="306"/>
      <c r="J608" s="306"/>
      <c r="K608" s="306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392" t="s">
        <v>38</v>
      </c>
      <c r="B609" s="393"/>
      <c r="C609" s="393"/>
      <c r="D609" s="393"/>
      <c r="E609" s="393"/>
      <c r="F609" s="393"/>
      <c r="G609" s="393"/>
      <c r="H609" s="393"/>
      <c r="I609" s="393"/>
      <c r="J609" s="393"/>
      <c r="K609" s="393"/>
      <c r="L609" s="394"/>
      <c r="M609" s="24"/>
      <c r="N609" s="28"/>
      <c r="O609" s="387" t="s">
        <v>40</v>
      </c>
      <c r="P609" s="388"/>
      <c r="Q609" s="388"/>
      <c r="R609" s="389"/>
      <c r="S609" s="29"/>
      <c r="T609" s="387" t="s">
        <v>41</v>
      </c>
      <c r="U609" s="388"/>
      <c r="V609" s="388"/>
      <c r="W609" s="388"/>
      <c r="X609" s="388"/>
      <c r="Y609" s="389"/>
      <c r="Z609" s="30"/>
      <c r="AA609" s="24"/>
    </row>
    <row r="610" spans="1:27" s="25" customFormat="1" ht="18" customHeight="1" x14ac:dyDescent="0.2">
      <c r="A610" s="272"/>
      <c r="B610" s="270"/>
      <c r="C610" s="398" t="s">
        <v>206</v>
      </c>
      <c r="D610" s="398"/>
      <c r="E610" s="398"/>
      <c r="F610" s="398"/>
      <c r="G610" s="273" t="str">
        <f>$J$1</f>
        <v>February</v>
      </c>
      <c r="H610" s="401">
        <f>$K$1</f>
        <v>2024</v>
      </c>
      <c r="I610" s="401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233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10">
        <v>45324</v>
      </c>
      <c r="D613" s="270"/>
      <c r="E613" s="270"/>
      <c r="F613" s="395" t="s">
        <v>41</v>
      </c>
      <c r="G613" s="397"/>
      <c r="H613" s="270"/>
      <c r="I613" s="395" t="s">
        <v>42</v>
      </c>
      <c r="J613" s="396"/>
      <c r="K613" s="397"/>
      <c r="L613" s="284"/>
      <c r="N613" s="35"/>
      <c r="O613" s="36" t="s">
        <v>44</v>
      </c>
      <c r="P613" s="36"/>
      <c r="Q613" s="36"/>
      <c r="R613" s="36" t="str">
        <f t="shared" ref="R613:R616" si="140">IF(Q613="","",R612-Q613)</f>
        <v/>
      </c>
      <c r="S613" s="27"/>
      <c r="T613" s="36" t="s">
        <v>44</v>
      </c>
      <c r="U613" s="63"/>
      <c r="V613" s="38"/>
      <c r="W613" s="63" t="str">
        <f t="shared" ref="W613:W622" si="141">IF(U613="","",U613+V613)</f>
        <v/>
      </c>
      <c r="X613" s="38"/>
      <c r="Y613" s="63" t="str">
        <f t="shared" ref="Y613:Y622" si="142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/>
      <c r="Q614" s="36"/>
      <c r="R614" s="36" t="str">
        <f t="shared" si="140"/>
        <v/>
      </c>
      <c r="S614" s="27"/>
      <c r="T614" s="36" t="s">
        <v>45</v>
      </c>
      <c r="U614" s="63" t="str">
        <f t="shared" ref="U614:U617" si="143">Y613</f>
        <v/>
      </c>
      <c r="V614" s="38"/>
      <c r="W614" s="63" t="str">
        <f t="shared" si="141"/>
        <v/>
      </c>
      <c r="X614" s="38"/>
      <c r="Y614" s="63" t="str">
        <f t="shared" si="142"/>
        <v/>
      </c>
      <c r="Z614" s="40"/>
    </row>
    <row r="615" spans="1:27" s="25" customFormat="1" ht="18" customHeight="1" x14ac:dyDescent="0.2">
      <c r="A615" s="272"/>
      <c r="B615" s="399" t="s">
        <v>40</v>
      </c>
      <c r="C615" s="400"/>
      <c r="D615" s="270"/>
      <c r="E615" s="270"/>
      <c r="F615" s="287" t="s">
        <v>62</v>
      </c>
      <c r="G615" s="28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285"/>
      <c r="I615" s="289">
        <f>IF(C619&gt;=C618,$K$2,C617+C619)</f>
        <v>26</v>
      </c>
      <c r="J615" s="290" t="s">
        <v>59</v>
      </c>
      <c r="K615" s="291">
        <f>K611/$K$2*I615</f>
        <v>28689.655172413797</v>
      </c>
      <c r="L615" s="292"/>
      <c r="N615" s="35"/>
      <c r="O615" s="36" t="s">
        <v>46</v>
      </c>
      <c r="P615" s="36"/>
      <c r="Q615" s="36"/>
      <c r="R615" s="36" t="str">
        <f t="shared" si="140"/>
        <v/>
      </c>
      <c r="S615" s="27"/>
      <c r="T615" s="36" t="s">
        <v>46</v>
      </c>
      <c r="U615" s="63" t="str">
        <f t="shared" si="143"/>
        <v/>
      </c>
      <c r="V615" s="38"/>
      <c r="W615" s="63" t="str">
        <f t="shared" si="141"/>
        <v/>
      </c>
      <c r="X615" s="38"/>
      <c r="Y615" s="63" t="str">
        <f t="shared" si="142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44</v>
      </c>
      <c r="J616" s="290" t="s">
        <v>60</v>
      </c>
      <c r="K616" s="294">
        <f>K611/$K$2/8*I616</f>
        <v>6068.9655172413795</v>
      </c>
      <c r="L616" s="295"/>
      <c r="N616" s="35"/>
      <c r="O616" s="36" t="s">
        <v>47</v>
      </c>
      <c r="P616" s="36"/>
      <c r="Q616" s="36"/>
      <c r="R616" s="36" t="str">
        <f t="shared" si="140"/>
        <v/>
      </c>
      <c r="S616" s="27"/>
      <c r="T616" s="36" t="s">
        <v>47</v>
      </c>
      <c r="U616" s="63" t="str">
        <f t="shared" si="143"/>
        <v/>
      </c>
      <c r="V616" s="38"/>
      <c r="W616" s="63" t="str">
        <f t="shared" si="141"/>
        <v/>
      </c>
      <c r="X616" s="38"/>
      <c r="Y616" s="63" t="str">
        <f t="shared" si="142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26</v>
      </c>
      <c r="D617" s="270"/>
      <c r="E617" s="270"/>
      <c r="F617" s="287" t="s">
        <v>63</v>
      </c>
      <c r="G617" s="288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0</v>
      </c>
      <c r="H617" s="285"/>
      <c r="I617" s="390" t="s">
        <v>67</v>
      </c>
      <c r="J617" s="391"/>
      <c r="K617" s="294">
        <f>K615+K616</f>
        <v>34758.620689655174</v>
      </c>
      <c r="L617" s="295"/>
      <c r="N617" s="35"/>
      <c r="O617" s="36" t="s">
        <v>48</v>
      </c>
      <c r="P617" s="344"/>
      <c r="Q617" s="344"/>
      <c r="R617" s="36">
        <v>0</v>
      </c>
      <c r="S617" s="27"/>
      <c r="T617" s="36" t="s">
        <v>48</v>
      </c>
      <c r="U617" s="63" t="str">
        <f t="shared" si="143"/>
        <v/>
      </c>
      <c r="V617" s="38"/>
      <c r="W617" s="63" t="str">
        <f t="shared" si="141"/>
        <v/>
      </c>
      <c r="X617" s="38"/>
      <c r="Y617" s="63" t="str">
        <f t="shared" si="142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2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0" t="s">
        <v>68</v>
      </c>
      <c r="J618" s="391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1"/>
        <v/>
      </c>
      <c r="X618" s="38"/>
      <c r="Y618" s="63" t="str">
        <f t="shared" si="142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197</v>
      </c>
      <c r="G619" s="288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270"/>
      <c r="I619" s="395" t="s">
        <v>61</v>
      </c>
      <c r="J619" s="397"/>
      <c r="K619" s="229">
        <f>K617-K618</f>
        <v>34758.620689655174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1"/>
        <v/>
      </c>
      <c r="X619" s="38"/>
      <c r="Y619" s="63" t="str">
        <f t="shared" si="142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270"/>
      <c r="J620" s="270"/>
      <c r="K620" s="270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1"/>
        <v/>
      </c>
      <c r="X620" s="38"/>
      <c r="Y620" s="63" t="str">
        <f t="shared" si="142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268"/>
      <c r="J621" s="268"/>
      <c r="K621" s="268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1"/>
        <v/>
      </c>
      <c r="X621" s="38"/>
      <c r="Y621" s="63" t="str">
        <f t="shared" si="142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1"/>
        <v/>
      </c>
      <c r="X622" s="38"/>
      <c r="Y622" s="63" t="str">
        <f t="shared" si="142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392" t="s">
        <v>38</v>
      </c>
      <c r="B624" s="393"/>
      <c r="C624" s="393"/>
      <c r="D624" s="393"/>
      <c r="E624" s="393"/>
      <c r="F624" s="393"/>
      <c r="G624" s="393"/>
      <c r="H624" s="393"/>
      <c r="I624" s="393"/>
      <c r="J624" s="393"/>
      <c r="K624" s="393"/>
      <c r="L624" s="394"/>
      <c r="M624" s="24"/>
      <c r="N624" s="28"/>
      <c r="O624" s="387" t="s">
        <v>40</v>
      </c>
      <c r="P624" s="388"/>
      <c r="Q624" s="388"/>
      <c r="R624" s="389"/>
      <c r="S624" s="29"/>
      <c r="T624" s="387" t="s">
        <v>41</v>
      </c>
      <c r="U624" s="388"/>
      <c r="V624" s="388"/>
      <c r="W624" s="388"/>
      <c r="X624" s="388"/>
      <c r="Y624" s="389"/>
      <c r="Z624" s="30"/>
      <c r="AA624" s="24"/>
    </row>
    <row r="625" spans="1:27" s="25" customFormat="1" ht="18" customHeight="1" x14ac:dyDescent="0.2">
      <c r="A625" s="272"/>
      <c r="B625" s="270"/>
      <c r="C625" s="398" t="s">
        <v>206</v>
      </c>
      <c r="D625" s="398"/>
      <c r="E625" s="398"/>
      <c r="F625" s="398"/>
      <c r="G625" s="273" t="str">
        <f>$J$1</f>
        <v>February</v>
      </c>
      <c r="H625" s="401">
        <f>$K$1</f>
        <v>2024</v>
      </c>
      <c r="I625" s="401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v>30000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191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395" t="s">
        <v>41</v>
      </c>
      <c r="G628" s="397"/>
      <c r="H628" s="270"/>
      <c r="I628" s="395" t="s">
        <v>42</v>
      </c>
      <c r="J628" s="396"/>
      <c r="K628" s="397"/>
      <c r="L628" s="284"/>
      <c r="N628" s="35"/>
      <c r="O628" s="36" t="s">
        <v>44</v>
      </c>
      <c r="P628" s="36"/>
      <c r="Q628" s="36"/>
      <c r="R628" s="36">
        <v>0</v>
      </c>
      <c r="S628" s="27"/>
      <c r="T628" s="36" t="s">
        <v>44</v>
      </c>
      <c r="U628" s="63"/>
      <c r="V628" s="38"/>
      <c r="W628" s="63" t="str">
        <f t="shared" ref="W628:W630" si="144">IF(U628="","",U628+V628)</f>
        <v/>
      </c>
      <c r="X628" s="38"/>
      <c r="Y628" s="63" t="str">
        <f t="shared" ref="Y628:Y630" si="145">IF(W628="","",W628-X628)</f>
        <v/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44"/>
      <c r="Q629" s="344"/>
      <c r="R629" s="36">
        <v>0</v>
      </c>
      <c r="S629" s="27"/>
      <c r="T629" s="36" t="s">
        <v>45</v>
      </c>
      <c r="U629" s="63" t="str">
        <f>IF($J$1="March","",Y628)</f>
        <v/>
      </c>
      <c r="V629" s="38"/>
      <c r="W629" s="63" t="str">
        <f t="shared" si="144"/>
        <v/>
      </c>
      <c r="X629" s="38"/>
      <c r="Y629" s="63" t="str">
        <f t="shared" si="145"/>
        <v/>
      </c>
      <c r="Z629" s="40"/>
    </row>
    <row r="630" spans="1:27" s="25" customFormat="1" ht="18" customHeight="1" x14ac:dyDescent="0.2">
      <c r="A630" s="272"/>
      <c r="B630" s="399" t="s">
        <v>40</v>
      </c>
      <c r="C630" s="400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29</v>
      </c>
      <c r="J630" s="290" t="s">
        <v>59</v>
      </c>
      <c r="K630" s="291">
        <f>K626/$K$2*I630</f>
        <v>30000.000000000004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 t="str">
        <f t="shared" ref="U630:U636" si="146">Y629</f>
        <v/>
      </c>
      <c r="V630" s="38"/>
      <c r="W630" s="63" t="str">
        <f t="shared" si="144"/>
        <v/>
      </c>
      <c r="X630" s="38"/>
      <c r="Y630" s="63" t="str">
        <f t="shared" si="145"/>
        <v/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500</v>
      </c>
      <c r="H631" s="285"/>
      <c r="I631" s="289">
        <v>70</v>
      </c>
      <c r="J631" s="290" t="s">
        <v>60</v>
      </c>
      <c r="K631" s="294">
        <f>K626/$K$2/8*I631</f>
        <v>9051.7241379310362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 t="str">
        <f t="shared" si="146"/>
        <v/>
      </c>
      <c r="V631" s="38"/>
      <c r="W631" s="63" t="str">
        <f t="shared" ref="W631:W637" si="147">IF(U631="","",U631+V631)</f>
        <v/>
      </c>
      <c r="X631" s="115"/>
      <c r="Y631" s="63" t="str">
        <f t="shared" ref="Y631:Y637" si="148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29</v>
      </c>
      <c r="D632" s="270"/>
      <c r="E632" s="270"/>
      <c r="F632" s="287" t="s">
        <v>63</v>
      </c>
      <c r="G632" s="288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500</v>
      </c>
      <c r="H632" s="285"/>
      <c r="I632" s="390" t="s">
        <v>67</v>
      </c>
      <c r="J632" s="391"/>
      <c r="K632" s="294">
        <f>K630+K631</f>
        <v>39051.724137931044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si="146"/>
        <v/>
      </c>
      <c r="V632" s="38"/>
      <c r="W632" s="63" t="str">
        <f t="shared" si="147"/>
        <v/>
      </c>
      <c r="X632" s="115"/>
      <c r="Y632" s="63" t="str">
        <f t="shared" si="148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500</v>
      </c>
      <c r="H633" s="285"/>
      <c r="I633" s="390" t="s">
        <v>68</v>
      </c>
      <c r="J633" s="391"/>
      <c r="K633" s="288">
        <f>G633</f>
        <v>500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6"/>
        <v/>
      </c>
      <c r="V633" s="38"/>
      <c r="W633" s="63" t="str">
        <f t="shared" si="147"/>
        <v/>
      </c>
      <c r="X633" s="115"/>
      <c r="Y633" s="63" t="str">
        <f t="shared" si="148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197</v>
      </c>
      <c r="G634" s="288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4" s="270"/>
      <c r="I634" s="395" t="s">
        <v>61</v>
      </c>
      <c r="J634" s="397"/>
      <c r="K634" s="229">
        <f>K632-K633</f>
        <v>38551.724137931044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6"/>
        <v/>
      </c>
      <c r="V634" s="38"/>
      <c r="W634" s="63" t="str">
        <f t="shared" si="147"/>
        <v/>
      </c>
      <c r="X634" s="38"/>
      <c r="Y634" s="63" t="str">
        <f t="shared" si="148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270"/>
      <c r="J635" s="270"/>
      <c r="K635" s="270"/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6"/>
        <v/>
      </c>
      <c r="V635" s="38"/>
      <c r="W635" s="63" t="str">
        <f t="shared" si="147"/>
        <v/>
      </c>
      <c r="X635" s="38"/>
      <c r="Y635" s="63" t="str">
        <f t="shared" si="148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268"/>
      <c r="J636" s="268"/>
      <c r="K636" s="268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6"/>
        <v/>
      </c>
      <c r="V636" s="38"/>
      <c r="W636" s="63" t="str">
        <f t="shared" si="147"/>
        <v/>
      </c>
      <c r="X636" s="38"/>
      <c r="Y636" s="63" t="str">
        <f t="shared" si="148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7"/>
        <v>0</v>
      </c>
      <c r="X637" s="38"/>
      <c r="Y637" s="63">
        <f t="shared" si="148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07" t="s">
        <v>38</v>
      </c>
      <c r="B639" s="408"/>
      <c r="C639" s="408"/>
      <c r="D639" s="408"/>
      <c r="E639" s="408"/>
      <c r="F639" s="408"/>
      <c r="G639" s="408"/>
      <c r="H639" s="408"/>
      <c r="I639" s="408"/>
      <c r="J639" s="408"/>
      <c r="K639" s="408"/>
      <c r="L639" s="409"/>
      <c r="M639" s="24"/>
      <c r="N639" s="28"/>
      <c r="O639" s="387" t="s">
        <v>40</v>
      </c>
      <c r="P639" s="388"/>
      <c r="Q639" s="388"/>
      <c r="R639" s="389"/>
      <c r="S639" s="29"/>
      <c r="T639" s="387" t="s">
        <v>41</v>
      </c>
      <c r="U639" s="388"/>
      <c r="V639" s="388"/>
      <c r="W639" s="388"/>
      <c r="X639" s="388"/>
      <c r="Y639" s="389"/>
      <c r="Z639" s="27"/>
    </row>
    <row r="640" spans="1:27" s="25" customFormat="1" ht="18" customHeight="1" x14ac:dyDescent="0.2">
      <c r="A640" s="272"/>
      <c r="B640" s="270"/>
      <c r="C640" s="398" t="s">
        <v>206</v>
      </c>
      <c r="D640" s="398"/>
      <c r="E640" s="398"/>
      <c r="F640" s="398"/>
      <c r="G640" s="273" t="str">
        <f>$J$1</f>
        <v>February</v>
      </c>
      <c r="H640" s="401">
        <f>$K$1</f>
        <v>2024</v>
      </c>
      <c r="I640" s="401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198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10">
        <v>45156</v>
      </c>
      <c r="D643" s="270"/>
      <c r="E643" s="270"/>
      <c r="F643" s="405" t="s">
        <v>41</v>
      </c>
      <c r="G643" s="405"/>
      <c r="H643" s="270"/>
      <c r="I643" s="405" t="s">
        <v>42</v>
      </c>
      <c r="J643" s="405"/>
      <c r="K643" s="405"/>
      <c r="L643" s="284"/>
      <c r="N643" s="35"/>
      <c r="O643" s="36" t="s">
        <v>44</v>
      </c>
      <c r="P643" s="36"/>
      <c r="Q643" s="36"/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9">IF(U643="","",U643+V643)</f>
        <v>0</v>
      </c>
      <c r="X643" s="38"/>
      <c r="Y643" s="63">
        <f t="shared" ref="Y643:Y649" si="150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/>
      <c r="Q644" s="36"/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9"/>
        <v>0</v>
      </c>
      <c r="X644" s="38"/>
      <c r="Y644" s="63">
        <f t="shared" si="150"/>
        <v>0</v>
      </c>
      <c r="Z644" s="27"/>
    </row>
    <row r="645" spans="1:26" s="25" customFormat="1" ht="18" customHeight="1" x14ac:dyDescent="0.2">
      <c r="A645" s="272"/>
      <c r="B645" s="399" t="s">
        <v>40</v>
      </c>
      <c r="C645" s="400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28</v>
      </c>
      <c r="J645" s="290" t="s">
        <v>59</v>
      </c>
      <c r="K645" s="291">
        <f>K641/$K$2*I645</f>
        <v>43448.275862068964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9"/>
        <v>0</v>
      </c>
      <c r="X645" s="38"/>
      <c r="Y645" s="63">
        <f t="shared" si="150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58</v>
      </c>
      <c r="J646" s="290" t="s">
        <v>60</v>
      </c>
      <c r="K646" s="294">
        <f>K641/$K$2/8*I646</f>
        <v>11250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9"/>
        <v>0</v>
      </c>
      <c r="X646" s="115"/>
      <c r="Y646" s="63">
        <f t="shared" si="150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28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0" t="s">
        <v>67</v>
      </c>
      <c r="J647" s="391"/>
      <c r="K647" s="294">
        <f>K645+K646</f>
        <v>54698.275862068964</v>
      </c>
      <c r="L647" s="295"/>
      <c r="N647" s="35"/>
      <c r="O647" s="36" t="s">
        <v>48</v>
      </c>
      <c r="P647" s="344"/>
      <c r="Q647" s="344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9"/>
        <v>0</v>
      </c>
      <c r="X647" s="115"/>
      <c r="Y647" s="63">
        <f t="shared" si="150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1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0" t="s">
        <v>68</v>
      </c>
      <c r="J648" s="391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9"/>
        <v>0</v>
      </c>
      <c r="X648" s="115"/>
      <c r="Y648" s="63">
        <f t="shared" si="150"/>
        <v>0</v>
      </c>
      <c r="Z648" s="27"/>
    </row>
    <row r="649" spans="1:26" s="25" customFormat="1" ht="18" customHeight="1" x14ac:dyDescent="0.2">
      <c r="A649" s="272"/>
      <c r="B649" s="305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5" t="s">
        <v>61</v>
      </c>
      <c r="J649" s="397"/>
      <c r="K649" s="229">
        <f>K647-K648</f>
        <v>54698.275862068964</v>
      </c>
      <c r="L649" s="297"/>
      <c r="N649" s="35"/>
      <c r="O649" s="36" t="s">
        <v>54</v>
      </c>
      <c r="P649" s="36"/>
      <c r="Q649" s="36"/>
      <c r="R649" s="36" t="str">
        <f t="shared" ref="R649:R650" si="151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9"/>
        <v>0</v>
      </c>
      <c r="X649" s="38"/>
      <c r="Y649" s="63">
        <f t="shared" si="150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270"/>
      <c r="J650" s="270"/>
      <c r="K650" s="304"/>
      <c r="L650" s="284"/>
      <c r="N650" s="35"/>
      <c r="O650" s="36" t="s">
        <v>50</v>
      </c>
      <c r="P650" s="36"/>
      <c r="Q650" s="36"/>
      <c r="R650" s="36" t="str">
        <f t="shared" si="151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2">
      <c r="A651" s="272"/>
      <c r="B651" s="406"/>
      <c r="C651" s="406"/>
      <c r="D651" s="406"/>
      <c r="E651" s="406"/>
      <c r="F651" s="406"/>
      <c r="G651" s="406"/>
      <c r="H651" s="406"/>
      <c r="I651" s="406"/>
      <c r="J651" s="406"/>
      <c r="K651" s="406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2">
      <c r="A652" s="272"/>
      <c r="B652" s="406"/>
      <c r="C652" s="406"/>
      <c r="D652" s="406"/>
      <c r="E652" s="406"/>
      <c r="F652" s="406"/>
      <c r="G652" s="406"/>
      <c r="H652" s="406"/>
      <c r="I652" s="406"/>
      <c r="J652" s="406"/>
      <c r="K652" s="406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6"/>
      <c r="C653" s="306"/>
      <c r="D653" s="306"/>
      <c r="E653" s="306"/>
      <c r="F653" s="306"/>
      <c r="G653" s="306"/>
      <c r="H653" s="306"/>
      <c r="I653" s="306"/>
      <c r="J653" s="306"/>
      <c r="K653" s="306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07" t="s">
        <v>38</v>
      </c>
      <c r="B655" s="408"/>
      <c r="C655" s="408"/>
      <c r="D655" s="408"/>
      <c r="E655" s="408"/>
      <c r="F655" s="408"/>
      <c r="G655" s="408"/>
      <c r="H655" s="408"/>
      <c r="I655" s="408"/>
      <c r="J655" s="408"/>
      <c r="K655" s="408"/>
      <c r="L655" s="409"/>
      <c r="M655" s="24"/>
      <c r="N655" s="28"/>
      <c r="O655" s="387" t="s">
        <v>40</v>
      </c>
      <c r="P655" s="388"/>
      <c r="Q655" s="388"/>
      <c r="R655" s="389"/>
      <c r="S655" s="29"/>
      <c r="T655" s="387" t="s">
        <v>41</v>
      </c>
      <c r="U655" s="388"/>
      <c r="V655" s="388"/>
      <c r="W655" s="388"/>
      <c r="X655" s="388"/>
      <c r="Y655" s="389"/>
      <c r="Z655" s="30"/>
    </row>
    <row r="656" spans="1:26" s="25" customFormat="1" ht="18" customHeight="1" x14ac:dyDescent="0.2">
      <c r="A656" s="272"/>
      <c r="B656" s="270"/>
      <c r="C656" s="398" t="s">
        <v>206</v>
      </c>
      <c r="D656" s="398"/>
      <c r="E656" s="398"/>
      <c r="F656" s="398"/>
      <c r="G656" s="273" t="str">
        <f>$J$1</f>
        <v>February</v>
      </c>
      <c r="H656" s="401">
        <f>$K$1</f>
        <v>2024</v>
      </c>
      <c r="I656" s="401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v>45000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200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405" t="s">
        <v>41</v>
      </c>
      <c r="G659" s="405"/>
      <c r="H659" s="270"/>
      <c r="I659" s="405" t="s">
        <v>42</v>
      </c>
      <c r="J659" s="405"/>
      <c r="K659" s="405"/>
      <c r="L659" s="284"/>
      <c r="N659" s="35"/>
      <c r="O659" s="36" t="s">
        <v>44</v>
      </c>
      <c r="P659" s="36"/>
      <c r="Q659" s="36"/>
      <c r="R659" s="36"/>
      <c r="S659" s="27"/>
      <c r="T659" s="36" t="s">
        <v>44</v>
      </c>
      <c r="U659" s="63"/>
      <c r="V659" s="38"/>
      <c r="W659" s="63" t="str">
        <f t="shared" ref="W659:W664" si="152">IF(U659="","",U659+V659)</f>
        <v/>
      </c>
      <c r="X659" s="38"/>
      <c r="Y659" s="63" t="str">
        <f t="shared" ref="Y659:Y664" si="153">IF(W659="","",W659-X659)</f>
        <v/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/>
      <c r="Q660" s="36"/>
      <c r="R660" s="36"/>
      <c r="S660" s="27"/>
      <c r="T660" s="36" t="s">
        <v>45</v>
      </c>
      <c r="U660" s="63" t="str">
        <f>IF($J$1="March","",Y659)</f>
        <v/>
      </c>
      <c r="V660" s="38"/>
      <c r="W660" s="63" t="str">
        <f t="shared" si="152"/>
        <v/>
      </c>
      <c r="X660" s="38"/>
      <c r="Y660" s="63" t="str">
        <f t="shared" si="153"/>
        <v/>
      </c>
      <c r="Z660" s="40"/>
    </row>
    <row r="661" spans="1:26" s="25" customFormat="1" ht="18" customHeight="1" x14ac:dyDescent="0.2">
      <c r="A661" s="272"/>
      <c r="B661" s="399" t="s">
        <v>40</v>
      </c>
      <c r="C661" s="400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9500</v>
      </c>
      <c r="H661" s="285"/>
      <c r="I661" s="289">
        <f>IF(C665&gt;=C664,$K$2,C663+C665)</f>
        <v>28</v>
      </c>
      <c r="J661" s="290" t="s">
        <v>59</v>
      </c>
      <c r="K661" s="291">
        <f>K657/$K$2*I661</f>
        <v>43448.275862068964</v>
      </c>
      <c r="L661" s="292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 t="str">
        <f t="shared" ref="U661:U667" si="154">Y660</f>
        <v/>
      </c>
      <c r="V661" s="38"/>
      <c r="W661" s="63" t="str">
        <f t="shared" si="152"/>
        <v/>
      </c>
      <c r="X661" s="38"/>
      <c r="Y661" s="63" t="str">
        <f t="shared" si="153"/>
        <v/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7000</v>
      </c>
      <c r="H662" s="285"/>
      <c r="I662" s="307">
        <v>86</v>
      </c>
      <c r="J662" s="290" t="s">
        <v>60</v>
      </c>
      <c r="K662" s="294">
        <f>K657/$K$2/8*I662</f>
        <v>16681.03448275862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 t="str">
        <f t="shared" si="154"/>
        <v/>
      </c>
      <c r="V662" s="38"/>
      <c r="W662" s="63" t="str">
        <f t="shared" si="152"/>
        <v/>
      </c>
      <c r="X662" s="115"/>
      <c r="Y662" s="63" t="str">
        <f t="shared" si="153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28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16500</v>
      </c>
      <c r="H663" s="285"/>
      <c r="I663" s="390" t="s">
        <v>67</v>
      </c>
      <c r="J663" s="391"/>
      <c r="K663" s="294">
        <f>K661+K662</f>
        <v>60129.31034482758</v>
      </c>
      <c r="L663" s="295"/>
      <c r="N663" s="35"/>
      <c r="O663" s="36" t="s">
        <v>48</v>
      </c>
      <c r="P663" s="36"/>
      <c r="Q663" s="36"/>
      <c r="R663" s="36">
        <f t="shared" ref="R663:R668" si="155">R662-Q663</f>
        <v>0</v>
      </c>
      <c r="S663" s="27"/>
      <c r="T663" s="36" t="s">
        <v>48</v>
      </c>
      <c r="U663" s="63" t="str">
        <f t="shared" si="154"/>
        <v/>
      </c>
      <c r="V663" s="38"/>
      <c r="W663" s="63" t="str">
        <f t="shared" si="152"/>
        <v/>
      </c>
      <c r="X663" s="115"/>
      <c r="Y663" s="63" t="str">
        <f t="shared" si="153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1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285"/>
      <c r="I664" s="390" t="s">
        <v>68</v>
      </c>
      <c r="J664" s="391"/>
      <c r="K664" s="288">
        <f>G664</f>
        <v>10000</v>
      </c>
      <c r="L664" s="296"/>
      <c r="N664" s="35"/>
      <c r="O664" s="36" t="s">
        <v>49</v>
      </c>
      <c r="P664" s="344"/>
      <c r="Q664" s="344"/>
      <c r="R664" s="36">
        <v>0</v>
      </c>
      <c r="S664" s="27"/>
      <c r="T664" s="36" t="s">
        <v>49</v>
      </c>
      <c r="U664" s="63" t="str">
        <f t="shared" si="154"/>
        <v/>
      </c>
      <c r="V664" s="38"/>
      <c r="W664" s="63" t="str">
        <f t="shared" si="152"/>
        <v/>
      </c>
      <c r="X664" s="115"/>
      <c r="Y664" s="63" t="str">
        <f t="shared" si="153"/>
        <v/>
      </c>
      <c r="Z664" s="40"/>
    </row>
    <row r="665" spans="1:26" s="25" customFormat="1" ht="18" customHeight="1" x14ac:dyDescent="0.2">
      <c r="A665" s="272"/>
      <c r="B665" s="305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6500</v>
      </c>
      <c r="H665" s="270"/>
      <c r="I665" s="395" t="s">
        <v>61</v>
      </c>
      <c r="J665" s="397"/>
      <c r="K665" s="229">
        <f>K663-K664</f>
        <v>50129.31034482758</v>
      </c>
      <c r="L665" s="297"/>
      <c r="N665" s="35"/>
      <c r="O665" s="36" t="s">
        <v>54</v>
      </c>
      <c r="P665" s="36"/>
      <c r="Q665" s="36"/>
      <c r="R665" s="36">
        <f t="shared" si="155"/>
        <v>0</v>
      </c>
      <c r="S665" s="27"/>
      <c r="T665" s="36" t="s">
        <v>54</v>
      </c>
      <c r="U665" s="63" t="str">
        <f t="shared" si="154"/>
        <v/>
      </c>
      <c r="V665" s="38"/>
      <c r="W665" s="63" t="str">
        <f t="shared" ref="W665:W668" si="156">IF(U665="","",U665+V665)</f>
        <v/>
      </c>
      <c r="X665" s="115"/>
      <c r="Y665" s="63" t="str">
        <f t="shared" ref="Y665:Y668" si="157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270"/>
      <c r="J666" s="270"/>
      <c r="K666" s="304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4"/>
        <v/>
      </c>
      <c r="V666" s="38"/>
      <c r="W666" s="63" t="str">
        <f t="shared" si="156"/>
        <v/>
      </c>
      <c r="X666" s="38"/>
      <c r="Y666" s="63" t="str">
        <f t="shared" si="157"/>
        <v/>
      </c>
      <c r="Z666" s="40"/>
    </row>
    <row r="667" spans="1:26" s="25" customFormat="1" ht="18" customHeight="1" x14ac:dyDescent="0.2">
      <c r="A667" s="272"/>
      <c r="B667" s="406"/>
      <c r="C667" s="406"/>
      <c r="D667" s="406"/>
      <c r="E667" s="406"/>
      <c r="F667" s="406"/>
      <c r="G667" s="406"/>
      <c r="H667" s="406"/>
      <c r="I667" s="406"/>
      <c r="J667" s="406"/>
      <c r="K667" s="406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4"/>
        <v/>
      </c>
      <c r="V667" s="38"/>
      <c r="W667" s="63" t="str">
        <f t="shared" si="156"/>
        <v/>
      </c>
      <c r="X667" s="38"/>
      <c r="Y667" s="63" t="str">
        <f t="shared" si="157"/>
        <v/>
      </c>
      <c r="Z667" s="40"/>
    </row>
    <row r="668" spans="1:26" s="25" customFormat="1" ht="18" customHeight="1" x14ac:dyDescent="0.2">
      <c r="A668" s="272"/>
      <c r="B668" s="406"/>
      <c r="C668" s="406"/>
      <c r="D668" s="406"/>
      <c r="E668" s="406"/>
      <c r="F668" s="406"/>
      <c r="G668" s="406"/>
      <c r="H668" s="406"/>
      <c r="I668" s="406"/>
      <c r="J668" s="406"/>
      <c r="K668" s="406"/>
      <c r="L668" s="284"/>
      <c r="N668" s="35"/>
      <c r="O668" s="36" t="s">
        <v>56</v>
      </c>
      <c r="P668" s="36"/>
      <c r="Q668" s="36"/>
      <c r="R668" s="36">
        <f t="shared" si="155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6"/>
        <v/>
      </c>
      <c r="X668" s="38"/>
      <c r="Y668" s="63" t="str">
        <f t="shared" si="157"/>
        <v/>
      </c>
      <c r="Z668" s="40"/>
    </row>
    <row r="669" spans="1:26" s="25" customFormat="1" ht="18" customHeight="1" thickBot="1" x14ac:dyDescent="0.25">
      <c r="A669" s="298"/>
      <c r="B669" s="306"/>
      <c r="C669" s="306"/>
      <c r="D669" s="306"/>
      <c r="E669" s="306"/>
      <c r="F669" s="306"/>
      <c r="G669" s="306"/>
      <c r="H669" s="306"/>
      <c r="I669" s="306"/>
      <c r="J669" s="306"/>
      <c r="K669" s="306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07" t="s">
        <v>38</v>
      </c>
      <c r="B671" s="408"/>
      <c r="C671" s="408"/>
      <c r="D671" s="408"/>
      <c r="E671" s="408"/>
      <c r="F671" s="408"/>
      <c r="G671" s="408"/>
      <c r="H671" s="408"/>
      <c r="I671" s="408"/>
      <c r="J671" s="408"/>
      <c r="K671" s="408"/>
      <c r="L671" s="409"/>
      <c r="M671" s="24"/>
      <c r="N671" s="28"/>
      <c r="O671" s="387" t="s">
        <v>40</v>
      </c>
      <c r="P671" s="388"/>
      <c r="Q671" s="388"/>
      <c r="R671" s="389"/>
      <c r="S671" s="29"/>
      <c r="T671" s="387" t="s">
        <v>41</v>
      </c>
      <c r="U671" s="388"/>
      <c r="V671" s="388"/>
      <c r="W671" s="388"/>
      <c r="X671" s="388"/>
      <c r="Y671" s="389"/>
      <c r="Z671" s="30"/>
    </row>
    <row r="672" spans="1:26" s="25" customFormat="1" ht="18" customHeight="1" x14ac:dyDescent="0.2">
      <c r="A672" s="272"/>
      <c r="B672" s="270"/>
      <c r="C672" s="398" t="s">
        <v>206</v>
      </c>
      <c r="D672" s="398"/>
      <c r="E672" s="398"/>
      <c r="F672" s="398"/>
      <c r="G672" s="273" t="str">
        <f>$J$1</f>
        <v>February</v>
      </c>
      <c r="H672" s="401">
        <f>$K$1</f>
        <v>2024</v>
      </c>
      <c r="I672" s="401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202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405" t="s">
        <v>41</v>
      </c>
      <c r="G675" s="405"/>
      <c r="H675" s="270"/>
      <c r="I675" s="405" t="s">
        <v>42</v>
      </c>
      <c r="J675" s="405"/>
      <c r="K675" s="405"/>
      <c r="L675" s="284"/>
      <c r="N675" s="35"/>
      <c r="O675" s="36" t="s">
        <v>44</v>
      </c>
      <c r="P675" s="36"/>
      <c r="Q675" s="36"/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/>
      <c r="Q676" s="36"/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399" t="s">
        <v>40</v>
      </c>
      <c r="C677" s="400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26</v>
      </c>
      <c r="J677" s="290" t="s">
        <v>59</v>
      </c>
      <c r="K677" s="291">
        <f>K673/$K$2*I677</f>
        <v>19724.137931034482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7">
        <v>89</v>
      </c>
      <c r="J678" s="290" t="s">
        <v>60</v>
      </c>
      <c r="K678" s="294">
        <f>K673/$K$2/8*I678</f>
        <v>8439.6551724137935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26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0" t="s">
        <v>67</v>
      </c>
      <c r="J679" s="391"/>
      <c r="K679" s="294">
        <f>K677+K678</f>
        <v>28163.793103448275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3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0" t="s">
        <v>68</v>
      </c>
      <c r="J680" s="391"/>
      <c r="K680" s="288">
        <f>G680</f>
        <v>0</v>
      </c>
      <c r="L680" s="296"/>
      <c r="N680" s="35"/>
      <c r="O680" s="36" t="s">
        <v>49</v>
      </c>
      <c r="P680" s="344"/>
      <c r="Q680" s="344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5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5" t="s">
        <v>61</v>
      </c>
      <c r="J681" s="397"/>
      <c r="K681" s="229">
        <f>K679-K680</f>
        <v>28163.793103448275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270"/>
      <c r="J682" s="270"/>
      <c r="K682" s="270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2">
      <c r="A683" s="272"/>
      <c r="B683" s="406" t="s">
        <v>81</v>
      </c>
      <c r="C683" s="406"/>
      <c r="D683" s="406"/>
      <c r="E683" s="406"/>
      <c r="F683" s="406"/>
      <c r="G683" s="406"/>
      <c r="H683" s="406"/>
      <c r="I683" s="406"/>
      <c r="J683" s="406"/>
      <c r="K683" s="406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8">IF(U683="","",U683+V683)</f>
        <v>0</v>
      </c>
      <c r="X683" s="38"/>
      <c r="Y683" s="63">
        <f t="shared" ref="Y683:Y684" si="159">IF(W683="","",W683-X683)</f>
        <v>0</v>
      </c>
      <c r="Z683" s="40"/>
    </row>
    <row r="684" spans="1:27" s="25" customFormat="1" ht="18" customHeight="1" x14ac:dyDescent="0.2">
      <c r="A684" s="272"/>
      <c r="B684" s="406"/>
      <c r="C684" s="406"/>
      <c r="D684" s="406"/>
      <c r="E684" s="406"/>
      <c r="F684" s="406"/>
      <c r="G684" s="406"/>
      <c r="H684" s="406"/>
      <c r="I684" s="406"/>
      <c r="J684" s="406"/>
      <c r="K684" s="406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8"/>
        <v>0</v>
      </c>
      <c r="X684" s="38"/>
      <c r="Y684" s="63">
        <f t="shared" si="159"/>
        <v>0</v>
      </c>
      <c r="Z684" s="40"/>
    </row>
    <row r="685" spans="1:27" s="25" customFormat="1" ht="18" customHeight="1" thickBot="1" x14ac:dyDescent="0.25">
      <c r="A685" s="298"/>
      <c r="B685" s="306"/>
      <c r="C685" s="306"/>
      <c r="D685" s="306"/>
      <c r="E685" s="306"/>
      <c r="F685" s="306"/>
      <c r="G685" s="306"/>
      <c r="H685" s="306"/>
      <c r="I685" s="306"/>
      <c r="J685" s="306"/>
      <c r="K685" s="306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392" t="s">
        <v>38</v>
      </c>
      <c r="B687" s="393"/>
      <c r="C687" s="393"/>
      <c r="D687" s="393"/>
      <c r="E687" s="393"/>
      <c r="F687" s="393"/>
      <c r="G687" s="393"/>
      <c r="H687" s="393"/>
      <c r="I687" s="393"/>
      <c r="J687" s="393"/>
      <c r="K687" s="393"/>
      <c r="L687" s="394"/>
      <c r="M687" s="24"/>
      <c r="N687" s="28"/>
      <c r="O687" s="387" t="s">
        <v>40</v>
      </c>
      <c r="P687" s="388"/>
      <c r="Q687" s="388"/>
      <c r="R687" s="389"/>
      <c r="S687" s="29"/>
      <c r="T687" s="387" t="s">
        <v>41</v>
      </c>
      <c r="U687" s="388"/>
      <c r="V687" s="388"/>
      <c r="W687" s="388"/>
      <c r="X687" s="388"/>
      <c r="Y687" s="389"/>
      <c r="Z687" s="30"/>
      <c r="AA687" s="24"/>
    </row>
    <row r="688" spans="1:27" s="25" customFormat="1" ht="18" customHeight="1" x14ac:dyDescent="0.2">
      <c r="A688" s="272"/>
      <c r="B688" s="270"/>
      <c r="C688" s="398" t="s">
        <v>206</v>
      </c>
      <c r="D688" s="398"/>
      <c r="E688" s="398"/>
      <c r="F688" s="398"/>
      <c r="G688" s="273" t="str">
        <f>$J$1</f>
        <v>February</v>
      </c>
      <c r="H688" s="401">
        <f>$K$1</f>
        <v>2024</v>
      </c>
      <c r="I688" s="401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215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22">
        <v>45208</v>
      </c>
      <c r="D691" s="422"/>
      <c r="E691" s="423"/>
      <c r="F691" s="395" t="s">
        <v>41</v>
      </c>
      <c r="G691" s="397"/>
      <c r="H691" s="270"/>
      <c r="I691" s="395" t="s">
        <v>42</v>
      </c>
      <c r="J691" s="396"/>
      <c r="K691" s="397"/>
      <c r="L691" s="284"/>
      <c r="N691" s="35"/>
      <c r="O691" s="36" t="s">
        <v>44</v>
      </c>
      <c r="P691" s="36"/>
      <c r="Q691" s="36"/>
      <c r="R691" s="36" t="str">
        <f t="shared" ref="R691:R694" si="160">IF(Q691="","",R690-Q691)</f>
        <v/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61">IF(U691="","",U691+V691)</f>
        <v>0</v>
      </c>
      <c r="X691" s="38"/>
      <c r="Y691" s="63">
        <f t="shared" ref="Y691:Y700" si="162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/>
      <c r="Q692" s="36"/>
      <c r="R692" s="36" t="str">
        <f t="shared" si="160"/>
        <v/>
      </c>
      <c r="S692" s="27"/>
      <c r="T692" s="36" t="s">
        <v>45</v>
      </c>
      <c r="U692" s="63">
        <f>IF($J$1="April",Y691,Y691)</f>
        <v>0</v>
      </c>
      <c r="V692" s="38"/>
      <c r="W692" s="63">
        <f t="shared" si="161"/>
        <v>0</v>
      </c>
      <c r="X692" s="38"/>
      <c r="Y692" s="63">
        <f t="shared" si="162"/>
        <v>0</v>
      </c>
      <c r="Z692" s="40"/>
    </row>
    <row r="693" spans="1:27" s="25" customFormat="1" ht="18" customHeight="1" x14ac:dyDescent="0.2">
      <c r="A693" s="272"/>
      <c r="B693" s="399" t="s">
        <v>40</v>
      </c>
      <c r="C693" s="400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29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/>
      <c r="Q693" s="36"/>
      <c r="R693" s="36" t="str">
        <f t="shared" si="160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61"/>
        <v>0</v>
      </c>
      <c r="X693" s="38"/>
      <c r="Y693" s="63">
        <f t="shared" si="162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60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61"/>
        <v>0</v>
      </c>
      <c r="X694" s="38"/>
      <c r="Y694" s="63">
        <f t="shared" si="162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29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0" t="s">
        <v>67</v>
      </c>
      <c r="J695" s="391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61"/>
        <v>0</v>
      </c>
      <c r="X695" s="38"/>
      <c r="Y695" s="63">
        <f t="shared" si="162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0" t="s">
        <v>68</v>
      </c>
      <c r="J696" s="391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61"/>
        <v>0</v>
      </c>
      <c r="X696" s="38"/>
      <c r="Y696" s="63">
        <f t="shared" si="162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197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5" t="s">
        <v>61</v>
      </c>
      <c r="J697" s="397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61"/>
        <v/>
      </c>
      <c r="X697" s="38"/>
      <c r="Y697" s="63" t="str">
        <f t="shared" si="162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270"/>
      <c r="J698" s="270"/>
      <c r="K698" s="270"/>
      <c r="L698" s="284"/>
      <c r="N698" s="35"/>
      <c r="O698" s="36" t="s">
        <v>50</v>
      </c>
      <c r="P698" s="344"/>
      <c r="Q698" s="344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61"/>
        <v/>
      </c>
      <c r="X698" s="38"/>
      <c r="Y698" s="63" t="str">
        <f t="shared" si="162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268"/>
      <c r="J699" s="268"/>
      <c r="K699" s="268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61"/>
        <v/>
      </c>
      <c r="X699" s="38"/>
      <c r="Y699" s="63" t="str">
        <f t="shared" si="162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61"/>
        <v/>
      </c>
      <c r="X700" s="38"/>
      <c r="Y700" s="63" t="str">
        <f t="shared" si="162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392" t="s">
        <v>38</v>
      </c>
      <c r="B702" s="393"/>
      <c r="C702" s="393"/>
      <c r="D702" s="393"/>
      <c r="E702" s="393"/>
      <c r="F702" s="393"/>
      <c r="G702" s="393"/>
      <c r="H702" s="393"/>
      <c r="I702" s="393"/>
      <c r="J702" s="393"/>
      <c r="K702" s="393"/>
      <c r="L702" s="394"/>
      <c r="M702" s="24"/>
      <c r="N702" s="28"/>
      <c r="O702" s="387" t="s">
        <v>40</v>
      </c>
      <c r="P702" s="388"/>
      <c r="Q702" s="388"/>
      <c r="R702" s="389"/>
      <c r="S702" s="29"/>
      <c r="T702" s="387" t="s">
        <v>41</v>
      </c>
      <c r="U702" s="388"/>
      <c r="V702" s="388"/>
      <c r="W702" s="388"/>
      <c r="X702" s="388"/>
      <c r="Y702" s="389"/>
      <c r="Z702" s="27"/>
    </row>
    <row r="703" spans="1:27" s="25" customFormat="1" ht="18" customHeight="1" x14ac:dyDescent="0.2">
      <c r="A703" s="272"/>
      <c r="B703" s="270"/>
      <c r="C703" s="398" t="s">
        <v>206</v>
      </c>
      <c r="D703" s="398"/>
      <c r="E703" s="398"/>
      <c r="F703" s="398"/>
      <c r="G703" s="273" t="str">
        <f>$J$1</f>
        <v>February</v>
      </c>
      <c r="H703" s="401">
        <f>$K$1</f>
        <v>2024</v>
      </c>
      <c r="I703" s="401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220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38">
        <v>45267</v>
      </c>
      <c r="D706" s="270"/>
      <c r="E706" s="270"/>
      <c r="F706" s="395" t="s">
        <v>41</v>
      </c>
      <c r="G706" s="397"/>
      <c r="H706" s="270"/>
      <c r="I706" s="395" t="s">
        <v>42</v>
      </c>
      <c r="J706" s="396"/>
      <c r="K706" s="397"/>
      <c r="L706" s="284"/>
      <c r="N706" s="35"/>
      <c r="O706" s="36" t="s">
        <v>44</v>
      </c>
      <c r="P706" s="36"/>
      <c r="Q706" s="36"/>
      <c r="R706" s="36" t="str">
        <f t="shared" ref="R706:R714" si="163">IF(Q706="","",R705-Q706)</f>
        <v/>
      </c>
      <c r="S706" s="27"/>
      <c r="T706" s="36" t="s">
        <v>44</v>
      </c>
      <c r="U706" s="63" t="str">
        <f>IF($J$1="February","",Y705)</f>
        <v/>
      </c>
      <c r="V706" s="38"/>
      <c r="W706" s="63" t="str">
        <f t="shared" ref="W706:W715" si="164">IF(U706="","",U706+V706)</f>
        <v/>
      </c>
      <c r="X706" s="38"/>
      <c r="Y706" s="63" t="str">
        <f t="shared" ref="Y706:Y715" si="165">IF(W706="","",W706-X706)</f>
        <v/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/>
      <c r="Q707" s="36"/>
      <c r="R707" s="36">
        <v>0</v>
      </c>
      <c r="S707" s="27"/>
      <c r="T707" s="36" t="s">
        <v>45</v>
      </c>
      <c r="U707" s="63" t="str">
        <f>IF($J$1="March","",Y706)</f>
        <v/>
      </c>
      <c r="V707" s="38"/>
      <c r="W707" s="63" t="str">
        <f t="shared" si="164"/>
        <v/>
      </c>
      <c r="X707" s="38"/>
      <c r="Y707" s="63" t="str">
        <f t="shared" si="165"/>
        <v/>
      </c>
      <c r="Z707" s="27"/>
    </row>
    <row r="708" spans="1:27" s="25" customFormat="1" ht="18" customHeight="1" x14ac:dyDescent="0.2">
      <c r="A708" s="272"/>
      <c r="B708" s="399" t="s">
        <v>40</v>
      </c>
      <c r="C708" s="400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450">
        <f>IF(C712&gt;0,$K$2,C710)</f>
        <v>28</v>
      </c>
      <c r="J708" s="290" t="s">
        <v>59</v>
      </c>
      <c r="K708" s="291">
        <f>K704/$K$2*I708</f>
        <v>57931.034482758623</v>
      </c>
      <c r="L708" s="292"/>
      <c r="N708" s="35"/>
      <c r="O708" s="36" t="s">
        <v>46</v>
      </c>
      <c r="P708" s="36"/>
      <c r="Q708" s="36"/>
      <c r="R708" s="36" t="str">
        <f t="shared" si="163"/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4"/>
        <v/>
      </c>
      <c r="X708" s="38"/>
      <c r="Y708" s="63" t="str">
        <f t="shared" si="165"/>
        <v/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289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 t="str">
        <f t="shared" si="163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4"/>
        <v/>
      </c>
      <c r="X709" s="38"/>
      <c r="Y709" s="63" t="str">
        <f t="shared" si="165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28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0" t="s">
        <v>67</v>
      </c>
      <c r="J710" s="391"/>
      <c r="K710" s="294">
        <f>K708+K709</f>
        <v>57931.034482758623</v>
      </c>
      <c r="L710" s="295"/>
      <c r="N710" s="35"/>
      <c r="O710" s="36" t="s">
        <v>48</v>
      </c>
      <c r="P710" s="36"/>
      <c r="Q710" s="36"/>
      <c r="R710" s="36" t="str">
        <f t="shared" si="163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4"/>
        <v/>
      </c>
      <c r="X710" s="38"/>
      <c r="Y710" s="63" t="str">
        <f t="shared" si="165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0" t="s">
        <v>68</v>
      </c>
      <c r="J711" s="391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4"/>
        <v/>
      </c>
      <c r="X711" s="38"/>
      <c r="Y711" s="63" t="str">
        <f t="shared" si="165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197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5" t="s">
        <v>61</v>
      </c>
      <c r="J712" s="397"/>
      <c r="K712" s="229">
        <f>K710-K711</f>
        <v>57931.034482758623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4"/>
        <v>0</v>
      </c>
      <c r="X712" s="38"/>
      <c r="Y712" s="63">
        <f t="shared" si="165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270"/>
      <c r="J713" s="270"/>
      <c r="K713" s="270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4"/>
        <v/>
      </c>
      <c r="X713" s="38"/>
      <c r="Y713" s="63" t="str">
        <f t="shared" si="165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268"/>
      <c r="G714" s="268"/>
      <c r="H714" s="268"/>
      <c r="I714" s="268"/>
      <c r="J714" s="268"/>
      <c r="K714" s="268"/>
      <c r="L714" s="284"/>
      <c r="N714" s="35"/>
      <c r="O714" s="36" t="s">
        <v>55</v>
      </c>
      <c r="P714" s="36"/>
      <c r="Q714" s="36"/>
      <c r="R714" s="36" t="str">
        <f t="shared" si="163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4"/>
        <v/>
      </c>
      <c r="X714" s="38"/>
      <c r="Y714" s="63" t="str">
        <f t="shared" si="165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44"/>
      <c r="Q715" s="344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4"/>
        <v>0</v>
      </c>
      <c r="X715" s="38"/>
      <c r="Y715" s="63">
        <f t="shared" si="165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9"/>
      <c r="P716" s="57"/>
      <c r="Q716" s="57"/>
      <c r="R716" s="340"/>
      <c r="S716" s="27"/>
      <c r="T716" s="339"/>
      <c r="U716" s="341"/>
      <c r="V716" s="342"/>
      <c r="W716" s="341"/>
      <c r="X716" s="342"/>
      <c r="Y716" s="343"/>
      <c r="Z716" s="27"/>
    </row>
    <row r="717" spans="1:27" s="25" customFormat="1" ht="18" customHeight="1" x14ac:dyDescent="0.2">
      <c r="A717" s="410" t="s">
        <v>38</v>
      </c>
      <c r="B717" s="411"/>
      <c r="C717" s="411"/>
      <c r="D717" s="411"/>
      <c r="E717" s="411"/>
      <c r="F717" s="411"/>
      <c r="G717" s="411"/>
      <c r="H717" s="411"/>
      <c r="I717" s="411"/>
      <c r="J717" s="411"/>
      <c r="K717" s="411"/>
      <c r="L717" s="412"/>
      <c r="M717" s="24"/>
      <c r="N717" s="28"/>
      <c r="O717" s="387" t="s">
        <v>40</v>
      </c>
      <c r="P717" s="388"/>
      <c r="Q717" s="388"/>
      <c r="R717" s="389"/>
      <c r="S717" s="29"/>
      <c r="T717" s="387" t="s">
        <v>41</v>
      </c>
      <c r="U717" s="388"/>
      <c r="V717" s="388"/>
      <c r="W717" s="388"/>
      <c r="X717" s="388"/>
      <c r="Y717" s="389"/>
      <c r="Z717" s="30"/>
      <c r="AA717" s="24"/>
    </row>
    <row r="718" spans="1:27" s="25" customFormat="1" ht="18" customHeight="1" x14ac:dyDescent="0.2">
      <c r="A718" s="272"/>
      <c r="B718" s="270"/>
      <c r="C718" s="398" t="s">
        <v>206</v>
      </c>
      <c r="D718" s="398"/>
      <c r="E718" s="398"/>
      <c r="F718" s="398"/>
      <c r="G718" s="273" t="str">
        <f>$J$1</f>
        <v>February</v>
      </c>
      <c r="H718" s="401">
        <f>$K$1</f>
        <v>2024</v>
      </c>
      <c r="I718" s="401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205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6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405" t="s">
        <v>41</v>
      </c>
      <c r="G721" s="405"/>
      <c r="H721" s="270"/>
      <c r="I721" s="405" t="s">
        <v>42</v>
      </c>
      <c r="J721" s="405"/>
      <c r="K721" s="405"/>
      <c r="L721" s="284"/>
      <c r="N721" s="35"/>
      <c r="O721" s="36" t="s">
        <v>44</v>
      </c>
      <c r="P721" s="36"/>
      <c r="Q721" s="36"/>
      <c r="R721" s="36" t="str">
        <f t="shared" si="166"/>
        <v/>
      </c>
      <c r="S721" s="27"/>
      <c r="T721" s="36" t="s">
        <v>44</v>
      </c>
      <c r="U721" s="63"/>
      <c r="V721" s="38"/>
      <c r="W721" s="63" t="str">
        <f t="shared" ref="W721:W730" si="167">IF(U721="","",U721+V721)</f>
        <v/>
      </c>
      <c r="X721" s="38"/>
      <c r="Y721" s="63" t="str">
        <f t="shared" ref="Y721:Y730" si="168">IF(W721="","",W721-X721)</f>
        <v/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/>
      <c r="Q722" s="36"/>
      <c r="R722" s="36">
        <v>0</v>
      </c>
      <c r="S722" s="27"/>
      <c r="T722" s="36" t="s">
        <v>45</v>
      </c>
      <c r="U722" s="63" t="str">
        <f>IF($J$1="April",Y721,Y721)</f>
        <v/>
      </c>
      <c r="V722" s="38"/>
      <c r="W722" s="63" t="str">
        <f t="shared" si="167"/>
        <v/>
      </c>
      <c r="X722" s="38"/>
      <c r="Y722" s="63" t="str">
        <f t="shared" si="168"/>
        <v/>
      </c>
      <c r="Z722" s="40"/>
    </row>
    <row r="723" spans="1:27" s="25" customFormat="1" ht="18" customHeight="1" x14ac:dyDescent="0.2">
      <c r="A723" s="272"/>
      <c r="B723" s="399" t="s">
        <v>40</v>
      </c>
      <c r="C723" s="400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75000</v>
      </c>
      <c r="H723" s="285"/>
      <c r="I723" s="289">
        <f>IF(C727&gt;0,$K$2,C725)</f>
        <v>29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 t="str">
        <f>IF($J$1="May",Y722,Y722)</f>
        <v/>
      </c>
      <c r="V723" s="38"/>
      <c r="W723" s="63" t="str">
        <f t="shared" si="167"/>
        <v/>
      </c>
      <c r="X723" s="38"/>
      <c r="Y723" s="63" t="str">
        <f t="shared" si="168"/>
        <v/>
      </c>
      <c r="Z723" s="40"/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7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6"/>
        <v/>
      </c>
      <c r="S724" s="27"/>
      <c r="T724" s="36" t="s">
        <v>47</v>
      </c>
      <c r="U724" s="63" t="str">
        <f>IF($J$1="May",Y723,Y723)</f>
        <v/>
      </c>
      <c r="V724" s="38"/>
      <c r="W724" s="63" t="str">
        <f t="shared" si="167"/>
        <v/>
      </c>
      <c r="X724" s="38"/>
      <c r="Y724" s="63" t="str">
        <f t="shared" si="168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75000</v>
      </c>
      <c r="H725" s="285"/>
      <c r="I725" s="390" t="s">
        <v>67</v>
      </c>
      <c r="J725" s="391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7"/>
        <v/>
      </c>
      <c r="X725" s="38"/>
      <c r="Y725" s="63" t="str">
        <f t="shared" si="168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85"/>
      <c r="I726" s="390" t="s">
        <v>68</v>
      </c>
      <c r="J726" s="391"/>
      <c r="K726" s="288">
        <f>G726</f>
        <v>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7"/>
        <v/>
      </c>
      <c r="X726" s="38"/>
      <c r="Y726" s="63" t="str">
        <f t="shared" si="168"/>
        <v/>
      </c>
      <c r="Z726" s="40"/>
    </row>
    <row r="727" spans="1:27" s="25" customFormat="1" ht="18" customHeight="1" x14ac:dyDescent="0.2">
      <c r="A727" s="272"/>
      <c r="B727" s="305" t="s">
        <v>66</v>
      </c>
      <c r="C727" s="293" t="str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/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75000</v>
      </c>
      <c r="H727" s="270"/>
      <c r="I727" s="395" t="s">
        <v>61</v>
      </c>
      <c r="J727" s="397"/>
      <c r="K727" s="229">
        <f>K725-K726</f>
        <v>70000</v>
      </c>
      <c r="L727" s="297"/>
      <c r="N727" s="35"/>
      <c r="O727" s="36" t="s">
        <v>54</v>
      </c>
      <c r="P727" s="344"/>
      <c r="Q727" s="344"/>
      <c r="R727" s="36" t="str">
        <f t="shared" si="166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7"/>
        <v/>
      </c>
      <c r="X727" s="38"/>
      <c r="Y727" s="63" t="str">
        <f t="shared" si="168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270"/>
      <c r="J728" s="270"/>
      <c r="K728" s="304"/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7"/>
        <v/>
      </c>
      <c r="X728" s="38"/>
      <c r="Y728" s="63" t="str">
        <f t="shared" si="168"/>
        <v/>
      </c>
      <c r="Z728" s="40"/>
    </row>
    <row r="729" spans="1:27" s="25" customFormat="1" ht="18" customHeight="1" x14ac:dyDescent="0.2">
      <c r="A729" s="272"/>
      <c r="B729" s="406" t="s">
        <v>81</v>
      </c>
      <c r="C729" s="406"/>
      <c r="D729" s="406"/>
      <c r="E729" s="406"/>
      <c r="F729" s="406"/>
      <c r="G729" s="406"/>
      <c r="H729" s="406"/>
      <c r="I729" s="406"/>
      <c r="J729" s="406"/>
      <c r="K729" s="406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7"/>
        <v/>
      </c>
      <c r="X729" s="38"/>
      <c r="Y729" s="63" t="str">
        <f t="shared" si="168"/>
        <v/>
      </c>
      <c r="Z729" s="40"/>
    </row>
    <row r="730" spans="1:27" s="25" customFormat="1" ht="18" customHeight="1" x14ac:dyDescent="0.2">
      <c r="A730" s="272"/>
      <c r="B730" s="406"/>
      <c r="C730" s="406"/>
      <c r="D730" s="406"/>
      <c r="E730" s="406"/>
      <c r="F730" s="406"/>
      <c r="G730" s="406"/>
      <c r="H730" s="406"/>
      <c r="I730" s="406"/>
      <c r="J730" s="406"/>
      <c r="K730" s="406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7"/>
        <v/>
      </c>
      <c r="X730" s="38"/>
      <c r="Y730" s="63" t="str">
        <f t="shared" si="168"/>
        <v/>
      </c>
      <c r="Z730" s="40"/>
    </row>
    <row r="731" spans="1:27" s="25" customFormat="1" ht="18" customHeight="1" thickBot="1" x14ac:dyDescent="0.25">
      <c r="A731" s="298"/>
      <c r="B731" s="306"/>
      <c r="C731" s="306"/>
      <c r="D731" s="306"/>
      <c r="E731" s="306"/>
      <c r="F731" s="306"/>
      <c r="G731" s="306"/>
      <c r="H731" s="306"/>
      <c r="I731" s="306"/>
      <c r="J731" s="306"/>
      <c r="K731" s="306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07" t="s">
        <v>38</v>
      </c>
      <c r="B733" s="408"/>
      <c r="C733" s="408"/>
      <c r="D733" s="408"/>
      <c r="E733" s="408"/>
      <c r="F733" s="408"/>
      <c r="G733" s="408"/>
      <c r="H733" s="408"/>
      <c r="I733" s="408"/>
      <c r="J733" s="408"/>
      <c r="K733" s="408"/>
      <c r="L733" s="409"/>
      <c r="M733" s="24"/>
      <c r="N733" s="28"/>
      <c r="O733" s="387" t="s">
        <v>40</v>
      </c>
      <c r="P733" s="388"/>
      <c r="Q733" s="388"/>
      <c r="R733" s="389"/>
      <c r="S733" s="29"/>
      <c r="T733" s="387" t="s">
        <v>41</v>
      </c>
      <c r="U733" s="388"/>
      <c r="V733" s="388"/>
      <c r="W733" s="388"/>
      <c r="X733" s="388"/>
      <c r="Y733" s="389"/>
      <c r="Z733" s="30"/>
      <c r="AA733" s="24"/>
    </row>
    <row r="734" spans="1:27" s="25" customFormat="1" ht="18" customHeight="1" x14ac:dyDescent="0.2">
      <c r="A734" s="272"/>
      <c r="B734" s="270"/>
      <c r="C734" s="398" t="s">
        <v>206</v>
      </c>
      <c r="D734" s="398"/>
      <c r="E734" s="398"/>
      <c r="F734" s="398"/>
      <c r="G734" s="273" t="str">
        <f>$J$1</f>
        <v>February</v>
      </c>
      <c r="H734" s="401">
        <f>$K$1</f>
        <v>2024</v>
      </c>
      <c r="I734" s="401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228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>
        <v>27</v>
      </c>
      <c r="Q736" s="36">
        <v>2</v>
      </c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405" t="s">
        <v>41</v>
      </c>
      <c r="G737" s="405"/>
      <c r="H737" s="270"/>
      <c r="I737" s="405" t="s">
        <v>42</v>
      </c>
      <c r="J737" s="405"/>
      <c r="K737" s="405"/>
      <c r="L737" s="284"/>
      <c r="N737" s="35"/>
      <c r="O737" s="36" t="s">
        <v>44</v>
      </c>
      <c r="P737" s="36"/>
      <c r="Q737" s="36"/>
      <c r="R737" s="36" t="str">
        <f t="shared" ref="R737:R746" si="169">IF(Q737="","",R736-Q737)</f>
        <v/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70">IF(U737="","",U737+V737)</f>
        <v>0</v>
      </c>
      <c r="X737" s="38"/>
      <c r="Y737" s="63">
        <f t="shared" ref="Y737:Y746" si="171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 t="str">
        <f t="shared" si="169"/>
        <v/>
      </c>
      <c r="S738" s="27"/>
      <c r="T738" s="36" t="s">
        <v>45</v>
      </c>
      <c r="U738" s="63">
        <f>IF($J$1="April",Y737,Y737)</f>
        <v>0</v>
      </c>
      <c r="V738" s="38"/>
      <c r="W738" s="63">
        <f t="shared" si="170"/>
        <v>0</v>
      </c>
      <c r="X738" s="38"/>
      <c r="Y738" s="63">
        <f t="shared" si="171"/>
        <v>0</v>
      </c>
      <c r="Z738" s="40"/>
    </row>
    <row r="739" spans="1:27" s="25" customFormat="1" ht="18" customHeight="1" x14ac:dyDescent="0.2">
      <c r="A739" s="272"/>
      <c r="B739" s="399" t="s">
        <v>40</v>
      </c>
      <c r="C739" s="400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27</v>
      </c>
      <c r="J739" s="290" t="s">
        <v>59</v>
      </c>
      <c r="K739" s="291">
        <f>K735/$K$2*I739</f>
        <v>60517.241379310341</v>
      </c>
      <c r="L739" s="292"/>
      <c r="N739" s="35"/>
      <c r="O739" s="36" t="s">
        <v>46</v>
      </c>
      <c r="P739" s="36"/>
      <c r="Q739" s="36"/>
      <c r="R739" s="36" t="str">
        <f t="shared" si="169"/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70"/>
        <v>0</v>
      </c>
      <c r="X739" s="38"/>
      <c r="Y739" s="63">
        <f t="shared" si="171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7">
        <v>21</v>
      </c>
      <c r="J740" s="290" t="s">
        <v>60</v>
      </c>
      <c r="K740" s="294">
        <f>K735/$K$2/8*I740</f>
        <v>5883.6206896551721</v>
      </c>
      <c r="L740" s="295"/>
      <c r="N740" s="35"/>
      <c r="O740" s="36" t="s">
        <v>47</v>
      </c>
      <c r="P740" s="36"/>
      <c r="Q740" s="36"/>
      <c r="R740" s="36" t="str">
        <f t="shared" si="169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70"/>
        <v>0</v>
      </c>
      <c r="X740" s="38"/>
      <c r="Y740" s="63">
        <f t="shared" si="171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27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0" t="s">
        <v>67</v>
      </c>
      <c r="J741" s="391"/>
      <c r="K741" s="294">
        <f>K739+K740</f>
        <v>66400.862068965507</v>
      </c>
      <c r="L741" s="295"/>
      <c r="N741" s="35"/>
      <c r="O741" s="36" t="s">
        <v>48</v>
      </c>
      <c r="P741" s="36"/>
      <c r="Q741" s="36"/>
      <c r="R741" s="36" t="str">
        <f t="shared" si="169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70"/>
        <v/>
      </c>
      <c r="X741" s="38"/>
      <c r="Y741" s="63" t="str">
        <f t="shared" si="171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2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0" t="s">
        <v>68</v>
      </c>
      <c r="J742" s="391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69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70"/>
        <v/>
      </c>
      <c r="X742" s="38"/>
      <c r="Y742" s="63" t="str">
        <f t="shared" si="171"/>
        <v/>
      </c>
      <c r="Z742" s="40"/>
    </row>
    <row r="743" spans="1:27" s="25" customFormat="1" ht="18" customHeight="1" x14ac:dyDescent="0.2">
      <c r="A743" s="272"/>
      <c r="B743" s="305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5" t="s">
        <v>61</v>
      </c>
      <c r="J743" s="397"/>
      <c r="K743" s="229">
        <f>K741-K742</f>
        <v>66400.862068965507</v>
      </c>
      <c r="L743" s="297"/>
      <c r="N743" s="35"/>
      <c r="O743" s="36" t="s">
        <v>54</v>
      </c>
      <c r="P743" s="36"/>
      <c r="Q743" s="36"/>
      <c r="R743" s="36" t="str">
        <f t="shared" si="169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70"/>
        <v/>
      </c>
      <c r="X743" s="38"/>
      <c r="Y743" s="63" t="str">
        <f t="shared" si="171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270"/>
      <c r="J744" s="270"/>
      <c r="K744" s="270"/>
      <c r="L744" s="284"/>
      <c r="N744" s="35"/>
      <c r="O744" s="36" t="s">
        <v>50</v>
      </c>
      <c r="P744" s="36"/>
      <c r="Q744" s="36"/>
      <c r="R744" s="36" t="str">
        <f t="shared" si="169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70"/>
        <v/>
      </c>
      <c r="X744" s="38"/>
      <c r="Y744" s="63" t="str">
        <f t="shared" si="171"/>
        <v/>
      </c>
      <c r="Z744" s="40"/>
    </row>
    <row r="745" spans="1:27" s="25" customFormat="1" ht="18" customHeight="1" x14ac:dyDescent="0.2">
      <c r="A745" s="272"/>
      <c r="B745" s="406" t="s">
        <v>81</v>
      </c>
      <c r="C745" s="406"/>
      <c r="D745" s="406"/>
      <c r="E745" s="406"/>
      <c r="F745" s="406"/>
      <c r="G745" s="406"/>
      <c r="H745" s="406"/>
      <c r="I745" s="406"/>
      <c r="J745" s="406"/>
      <c r="K745" s="406"/>
      <c r="L745" s="284"/>
      <c r="N745" s="35"/>
      <c r="O745" s="36" t="s">
        <v>55</v>
      </c>
      <c r="P745" s="36"/>
      <c r="Q745" s="36"/>
      <c r="R745" s="36" t="str">
        <f t="shared" si="169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70"/>
        <v/>
      </c>
      <c r="X745" s="38"/>
      <c r="Y745" s="63" t="str">
        <f t="shared" si="171"/>
        <v/>
      </c>
      <c r="Z745" s="40"/>
    </row>
    <row r="746" spans="1:27" s="25" customFormat="1" ht="18" customHeight="1" x14ac:dyDescent="0.2">
      <c r="A746" s="272"/>
      <c r="B746" s="406"/>
      <c r="C746" s="406"/>
      <c r="D746" s="406"/>
      <c r="E746" s="406"/>
      <c r="F746" s="406"/>
      <c r="G746" s="406"/>
      <c r="H746" s="406"/>
      <c r="I746" s="406"/>
      <c r="J746" s="406"/>
      <c r="K746" s="406"/>
      <c r="L746" s="284"/>
      <c r="N746" s="35"/>
      <c r="O746" s="36" t="s">
        <v>56</v>
      </c>
      <c r="P746" s="36"/>
      <c r="Q746" s="36"/>
      <c r="R746" s="36" t="str">
        <f t="shared" si="169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70"/>
        <v/>
      </c>
      <c r="X746" s="38"/>
      <c r="Y746" s="63" t="str">
        <f t="shared" si="171"/>
        <v/>
      </c>
      <c r="Z746" s="40"/>
    </row>
    <row r="747" spans="1:27" s="25" customFormat="1" ht="18" customHeight="1" thickBot="1" x14ac:dyDescent="0.25">
      <c r="A747" s="298"/>
      <c r="B747" s="306"/>
      <c r="C747" s="306"/>
      <c r="D747" s="306"/>
      <c r="E747" s="306"/>
      <c r="F747" s="306"/>
      <c r="G747" s="306"/>
      <c r="H747" s="306"/>
      <c r="I747" s="306"/>
      <c r="J747" s="306"/>
      <c r="K747" s="306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392" t="s">
        <v>38</v>
      </c>
      <c r="B749" s="393"/>
      <c r="C749" s="393"/>
      <c r="D749" s="393"/>
      <c r="E749" s="393"/>
      <c r="F749" s="393"/>
      <c r="G749" s="393"/>
      <c r="H749" s="393"/>
      <c r="I749" s="393"/>
      <c r="J749" s="393"/>
      <c r="K749" s="393"/>
      <c r="L749" s="394"/>
      <c r="M749" s="24"/>
      <c r="N749" s="28"/>
      <c r="O749" s="387" t="s">
        <v>40</v>
      </c>
      <c r="P749" s="388"/>
      <c r="Q749" s="388"/>
      <c r="R749" s="389"/>
      <c r="S749" s="29"/>
      <c r="T749" s="387" t="s">
        <v>41</v>
      </c>
      <c r="U749" s="388"/>
      <c r="V749" s="388"/>
      <c r="W749" s="388"/>
      <c r="X749" s="388"/>
      <c r="Y749" s="389"/>
      <c r="Z749" s="30"/>
      <c r="AA749" s="24"/>
    </row>
    <row r="750" spans="1:27" s="25" customFormat="1" ht="18" customHeight="1" x14ac:dyDescent="0.2">
      <c r="A750" s="272"/>
      <c r="B750" s="270"/>
      <c r="C750" s="398" t="s">
        <v>206</v>
      </c>
      <c r="D750" s="398"/>
      <c r="E750" s="398"/>
      <c r="F750" s="398"/>
      <c r="G750" s="273" t="str">
        <f>$J$1</f>
        <v>February</v>
      </c>
      <c r="H750" s="401">
        <f>$K$1</f>
        <v>2024</v>
      </c>
      <c r="I750" s="401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1600</v>
      </c>
      <c r="L751" s="279"/>
      <c r="N751" s="35"/>
      <c r="O751" s="36" t="s">
        <v>43</v>
      </c>
      <c r="P751" s="36">
        <v>16</v>
      </c>
      <c r="Q751" s="36">
        <v>15</v>
      </c>
      <c r="R751" s="36"/>
      <c r="S751" s="37"/>
      <c r="T751" s="36" t="s">
        <v>43</v>
      </c>
      <c r="U751" s="38"/>
      <c r="V751" s="38">
        <f>10000+5000</f>
        <v>15000</v>
      </c>
      <c r="W751" s="38">
        <f>V751+U751</f>
        <v>15000</v>
      </c>
      <c r="X751" s="38">
        <v>15000</v>
      </c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221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>
        <f>1000+2500+8000</f>
        <v>11500</v>
      </c>
      <c r="W752" s="63">
        <f>IF(U752="","",U752+V752)</f>
        <v>11500</v>
      </c>
      <c r="X752" s="38">
        <v>11500</v>
      </c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395" t="s">
        <v>41</v>
      </c>
      <c r="G753" s="397"/>
      <c r="H753" s="270"/>
      <c r="I753" s="395" t="s">
        <v>42</v>
      </c>
      <c r="J753" s="396"/>
      <c r="K753" s="397"/>
      <c r="L753" s="284"/>
      <c r="N753" s="35"/>
      <c r="O753" s="36" t="s">
        <v>44</v>
      </c>
      <c r="P753" s="36"/>
      <c r="Q753" s="36"/>
      <c r="R753" s="36"/>
      <c r="S753" s="27"/>
      <c r="T753" s="36" t="s">
        <v>44</v>
      </c>
      <c r="U753" s="63"/>
      <c r="V753" s="38"/>
      <c r="W753" s="63" t="str">
        <f t="shared" ref="W753:W762" si="172">IF(U753="","",U753+V753)</f>
        <v/>
      </c>
      <c r="X753" s="38"/>
      <c r="Y753" s="63" t="str">
        <f t="shared" ref="Y753:Y762" si="173">IF(W753="","",W753-X753)</f>
        <v/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/>
      <c r="Q754" s="36"/>
      <c r="R754" s="36"/>
      <c r="S754" s="27"/>
      <c r="T754" s="36" t="s">
        <v>45</v>
      </c>
      <c r="U754" s="63"/>
      <c r="V754" s="38"/>
      <c r="W754" s="63" t="str">
        <f t="shared" si="172"/>
        <v/>
      </c>
      <c r="X754" s="38"/>
      <c r="Y754" s="63" t="str">
        <f t="shared" si="173"/>
        <v/>
      </c>
      <c r="Z754" s="40"/>
    </row>
    <row r="755" spans="1:27" s="25" customFormat="1" ht="18" customHeight="1" x14ac:dyDescent="0.2">
      <c r="A755" s="272"/>
      <c r="B755" s="399" t="s">
        <v>40</v>
      </c>
      <c r="C755" s="400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18+5</f>
        <v>23</v>
      </c>
      <c r="J755" s="290" t="s">
        <v>59</v>
      </c>
      <c r="K755" s="291">
        <f>K751*I755</f>
        <v>36800</v>
      </c>
      <c r="L755" s="292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2"/>
        <v/>
      </c>
      <c r="X755" s="38"/>
      <c r="Y755" s="63" t="str">
        <f t="shared" si="173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11500</v>
      </c>
      <c r="H756" s="285"/>
      <c r="I756" s="289">
        <v>45</v>
      </c>
      <c r="J756" s="290" t="s">
        <v>60</v>
      </c>
      <c r="K756" s="294">
        <f>K751/8*I756</f>
        <v>9000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2"/>
        <v/>
      </c>
      <c r="X756" s="38"/>
      <c r="Y756" s="63" t="str">
        <f t="shared" si="173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0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11500</v>
      </c>
      <c r="H757" s="285"/>
      <c r="I757" s="390" t="s">
        <v>67</v>
      </c>
      <c r="J757" s="391"/>
      <c r="K757" s="294">
        <f>K755+K756</f>
        <v>45800</v>
      </c>
      <c r="L757" s="295"/>
      <c r="N757" s="35"/>
      <c r="O757" s="36" t="s">
        <v>48</v>
      </c>
      <c r="P757" s="36"/>
      <c r="Q757" s="36"/>
      <c r="R757" s="36" t="str">
        <f t="shared" ref="R757:R762" si="174">IF(Q757="","",R756-Q757)</f>
        <v/>
      </c>
      <c r="S757" s="27"/>
      <c r="T757" s="36" t="s">
        <v>48</v>
      </c>
      <c r="U757" s="63"/>
      <c r="V757" s="38"/>
      <c r="W757" s="63" t="str">
        <f t="shared" si="172"/>
        <v/>
      </c>
      <c r="X757" s="38"/>
      <c r="Y757" s="63" t="str">
        <f t="shared" si="173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11500</v>
      </c>
      <c r="H758" s="285"/>
      <c r="I758" s="390" t="s">
        <v>68</v>
      </c>
      <c r="J758" s="391"/>
      <c r="K758" s="288">
        <f>G758</f>
        <v>11500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2"/>
        <v/>
      </c>
      <c r="X758" s="38"/>
      <c r="Y758" s="63" t="str">
        <f t="shared" si="173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197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0"/>
      <c r="I759" s="395" t="s">
        <v>61</v>
      </c>
      <c r="J759" s="397"/>
      <c r="K759" s="229">
        <f>K757-K758</f>
        <v>34300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2"/>
        <v/>
      </c>
      <c r="X759" s="38"/>
      <c r="Y759" s="63" t="str">
        <f t="shared" si="173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2"/>
        <v/>
      </c>
      <c r="X760" s="38"/>
      <c r="Y760" s="63" t="str">
        <f t="shared" si="173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268"/>
      <c r="J761" s="268"/>
      <c r="K761" s="268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2"/>
        <v/>
      </c>
      <c r="X761" s="38"/>
      <c r="Y761" s="63" t="str">
        <f t="shared" si="173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4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2"/>
        <v/>
      </c>
      <c r="X762" s="38"/>
      <c r="Y762" s="63" t="str">
        <f t="shared" si="173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19" t="s">
        <v>38</v>
      </c>
      <c r="B764" s="420"/>
      <c r="C764" s="420"/>
      <c r="D764" s="420"/>
      <c r="E764" s="420"/>
      <c r="F764" s="420"/>
      <c r="G764" s="420"/>
      <c r="H764" s="420"/>
      <c r="I764" s="420"/>
      <c r="J764" s="420"/>
      <c r="K764" s="420"/>
      <c r="L764" s="421"/>
      <c r="M764" s="24"/>
      <c r="N764" s="28"/>
      <c r="O764" s="387" t="s">
        <v>40</v>
      </c>
      <c r="P764" s="388"/>
      <c r="Q764" s="388"/>
      <c r="R764" s="389"/>
      <c r="S764" s="29"/>
      <c r="T764" s="387" t="s">
        <v>41</v>
      </c>
      <c r="U764" s="388"/>
      <c r="V764" s="388"/>
      <c r="W764" s="388"/>
      <c r="X764" s="388"/>
      <c r="Y764" s="389"/>
      <c r="Z764" s="30"/>
      <c r="AA764" s="24"/>
    </row>
    <row r="765" spans="1:27" s="25" customFormat="1" ht="18" customHeight="1" x14ac:dyDescent="0.2">
      <c r="A765" s="272"/>
      <c r="B765" s="270"/>
      <c r="C765" s="398" t="s">
        <v>206</v>
      </c>
      <c r="D765" s="398"/>
      <c r="E765" s="398"/>
      <c r="F765" s="398"/>
      <c r="G765" s="273" t="str">
        <f>$J$1</f>
        <v>February</v>
      </c>
      <c r="H765" s="401">
        <f>$K$1</f>
        <v>2024</v>
      </c>
      <c r="I765" s="401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172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405" t="s">
        <v>41</v>
      </c>
      <c r="G768" s="405"/>
      <c r="H768" s="270"/>
      <c r="I768" s="405" t="s">
        <v>42</v>
      </c>
      <c r="J768" s="405"/>
      <c r="K768" s="405"/>
      <c r="L768" s="284"/>
      <c r="N768" s="35"/>
      <c r="O768" s="36" t="s">
        <v>44</v>
      </c>
      <c r="P768" s="36"/>
      <c r="Q768" s="36"/>
      <c r="R768" s="36" t="str">
        <f t="shared" ref="R768:R777" si="175">IF(Q768="","",R767-Q768)</f>
        <v/>
      </c>
      <c r="S768" s="27"/>
      <c r="T768" s="36" t="s">
        <v>44</v>
      </c>
      <c r="U768" s="63"/>
      <c r="V768" s="38"/>
      <c r="W768" s="63" t="str">
        <f t="shared" ref="W768:W777" si="176">IF(U768="","",U768+V768)</f>
        <v/>
      </c>
      <c r="X768" s="38"/>
      <c r="Y768" s="63" t="str">
        <f t="shared" ref="Y768:Y777" si="177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/>
      <c r="Q769" s="36"/>
      <c r="R769" s="36" t="str">
        <f t="shared" si="175"/>
        <v/>
      </c>
      <c r="S769" s="27"/>
      <c r="T769" s="36" t="s">
        <v>45</v>
      </c>
      <c r="U769" s="63"/>
      <c r="V769" s="38"/>
      <c r="W769" s="63" t="str">
        <f t="shared" si="176"/>
        <v/>
      </c>
      <c r="X769" s="38"/>
      <c r="Y769" s="63" t="str">
        <f t="shared" si="177"/>
        <v/>
      </c>
      <c r="Z769" s="40"/>
    </row>
    <row r="770" spans="1:27" s="25" customFormat="1" ht="18" customHeight="1" x14ac:dyDescent="0.2">
      <c r="A770" s="272"/>
      <c r="B770" s="399" t="s">
        <v>40</v>
      </c>
      <c r="C770" s="400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28</v>
      </c>
      <c r="J770" s="290" t="s">
        <v>59</v>
      </c>
      <c r="K770" s="291">
        <f>K766/$K$2*I770</f>
        <v>30896.551724137935</v>
      </c>
      <c r="L770" s="292"/>
      <c r="N770" s="35"/>
      <c r="O770" s="36" t="s">
        <v>46</v>
      </c>
      <c r="P770" s="36"/>
      <c r="Q770" s="36"/>
      <c r="R770" s="36" t="str">
        <f t="shared" si="175"/>
        <v/>
      </c>
      <c r="S770" s="27"/>
      <c r="T770" s="36" t="s">
        <v>46</v>
      </c>
      <c r="U770" s="63"/>
      <c r="V770" s="38"/>
      <c r="W770" s="63" t="str">
        <f t="shared" si="176"/>
        <v/>
      </c>
      <c r="X770" s="38"/>
      <c r="Y770" s="63" t="str">
        <f t="shared" si="177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78</v>
      </c>
      <c r="J771" s="290" t="s">
        <v>60</v>
      </c>
      <c r="K771" s="294">
        <f>K766/$K$2/8*I771</f>
        <v>10758.620689655174</v>
      </c>
      <c r="L771" s="295"/>
      <c r="N771" s="35"/>
      <c r="O771" s="36" t="s">
        <v>47</v>
      </c>
      <c r="P771" s="36"/>
      <c r="Q771" s="36"/>
      <c r="R771" s="36" t="str">
        <f t="shared" si="175"/>
        <v/>
      </c>
      <c r="S771" s="27"/>
      <c r="T771" s="36" t="s">
        <v>47</v>
      </c>
      <c r="U771" s="63"/>
      <c r="V771" s="38"/>
      <c r="W771" s="63" t="str">
        <f t="shared" si="176"/>
        <v/>
      </c>
      <c r="X771" s="38"/>
      <c r="Y771" s="63" t="str">
        <f t="shared" si="177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28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0" t="s">
        <v>67</v>
      </c>
      <c r="J772" s="391"/>
      <c r="K772" s="294">
        <f>K770+K771</f>
        <v>41655.172413793109</v>
      </c>
      <c r="L772" s="295"/>
      <c r="N772" s="35"/>
      <c r="O772" s="36" t="s">
        <v>48</v>
      </c>
      <c r="P772" s="36"/>
      <c r="Q772" s="36"/>
      <c r="R772" s="36" t="str">
        <f t="shared" si="175"/>
        <v/>
      </c>
      <c r="S772" s="27"/>
      <c r="T772" s="36" t="s">
        <v>48</v>
      </c>
      <c r="U772" s="63"/>
      <c r="V772" s="38"/>
      <c r="W772" s="63" t="str">
        <f t="shared" si="176"/>
        <v/>
      </c>
      <c r="X772" s="38"/>
      <c r="Y772" s="63" t="str">
        <f t="shared" si="177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1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0" t="s">
        <v>68</v>
      </c>
      <c r="J773" s="391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5"/>
        <v/>
      </c>
      <c r="S773" s="27"/>
      <c r="T773" s="36" t="s">
        <v>49</v>
      </c>
      <c r="U773" s="63"/>
      <c r="V773" s="38"/>
      <c r="W773" s="63" t="str">
        <f t="shared" si="176"/>
        <v/>
      </c>
      <c r="X773" s="38"/>
      <c r="Y773" s="63" t="str">
        <f t="shared" si="177"/>
        <v/>
      </c>
      <c r="Z773" s="40"/>
    </row>
    <row r="774" spans="1:27" s="25" customFormat="1" ht="18" customHeight="1" x14ac:dyDescent="0.2">
      <c r="A774" s="272"/>
      <c r="B774" s="305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95" t="s">
        <v>61</v>
      </c>
      <c r="J774" s="397"/>
      <c r="K774" s="229">
        <f>K772-K773</f>
        <v>41655.172413793109</v>
      </c>
      <c r="L774" s="297"/>
      <c r="N774" s="35"/>
      <c r="O774" s="36" t="s">
        <v>54</v>
      </c>
      <c r="P774" s="36"/>
      <c r="Q774" s="36"/>
      <c r="R774" s="36" t="str">
        <f t="shared" si="175"/>
        <v/>
      </c>
      <c r="S774" s="27"/>
      <c r="T774" s="36" t="s">
        <v>54</v>
      </c>
      <c r="U774" s="63"/>
      <c r="V774" s="38"/>
      <c r="W774" s="63" t="str">
        <f t="shared" si="176"/>
        <v/>
      </c>
      <c r="X774" s="38"/>
      <c r="Y774" s="63" t="str">
        <f t="shared" si="177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270"/>
      <c r="J775" s="270"/>
      <c r="K775" s="270"/>
      <c r="L775" s="284"/>
      <c r="N775" s="35"/>
      <c r="O775" s="36" t="s">
        <v>50</v>
      </c>
      <c r="P775" s="36"/>
      <c r="Q775" s="36"/>
      <c r="R775" s="36" t="str">
        <f t="shared" si="175"/>
        <v/>
      </c>
      <c r="S775" s="27"/>
      <c r="T775" s="36" t="s">
        <v>50</v>
      </c>
      <c r="U775" s="63"/>
      <c r="V775" s="38"/>
      <c r="W775" s="63" t="str">
        <f t="shared" si="176"/>
        <v/>
      </c>
      <c r="X775" s="38"/>
      <c r="Y775" s="63" t="str">
        <f t="shared" si="177"/>
        <v/>
      </c>
      <c r="Z775" s="40"/>
    </row>
    <row r="776" spans="1:27" s="25" customFormat="1" ht="18" customHeight="1" x14ac:dyDescent="0.2">
      <c r="A776" s="272"/>
      <c r="B776" s="406" t="s">
        <v>81</v>
      </c>
      <c r="C776" s="406"/>
      <c r="D776" s="406"/>
      <c r="E776" s="406"/>
      <c r="F776" s="406"/>
      <c r="G776" s="406"/>
      <c r="H776" s="406"/>
      <c r="I776" s="406"/>
      <c r="J776" s="406"/>
      <c r="K776" s="406"/>
      <c r="L776" s="284"/>
      <c r="N776" s="35"/>
      <c r="O776" s="36" t="s">
        <v>55</v>
      </c>
      <c r="P776" s="36"/>
      <c r="Q776" s="36"/>
      <c r="R776" s="36" t="str">
        <f t="shared" si="175"/>
        <v/>
      </c>
      <c r="S776" s="27"/>
      <c r="T776" s="36" t="s">
        <v>55</v>
      </c>
      <c r="U776" s="63"/>
      <c r="V776" s="38"/>
      <c r="W776" s="63" t="str">
        <f t="shared" si="176"/>
        <v/>
      </c>
      <c r="X776" s="38"/>
      <c r="Y776" s="63" t="str">
        <f t="shared" si="177"/>
        <v/>
      </c>
      <c r="Z776" s="40"/>
    </row>
    <row r="777" spans="1:27" s="25" customFormat="1" ht="18" customHeight="1" x14ac:dyDescent="0.2">
      <c r="A777" s="272"/>
      <c r="B777" s="406"/>
      <c r="C777" s="406"/>
      <c r="D777" s="406"/>
      <c r="E777" s="406"/>
      <c r="F777" s="406"/>
      <c r="G777" s="406"/>
      <c r="H777" s="406"/>
      <c r="I777" s="406"/>
      <c r="J777" s="406"/>
      <c r="K777" s="406"/>
      <c r="L777" s="284"/>
      <c r="N777" s="35"/>
      <c r="O777" s="36" t="s">
        <v>56</v>
      </c>
      <c r="P777" s="36"/>
      <c r="Q777" s="36"/>
      <c r="R777" s="36" t="str">
        <f t="shared" si="175"/>
        <v/>
      </c>
      <c r="S777" s="27"/>
      <c r="T777" s="36" t="s">
        <v>56</v>
      </c>
      <c r="U777" s="63"/>
      <c r="V777" s="38"/>
      <c r="W777" s="63" t="str">
        <f t="shared" si="176"/>
        <v/>
      </c>
      <c r="X777" s="38"/>
      <c r="Y777" s="63" t="str">
        <f t="shared" si="177"/>
        <v/>
      </c>
      <c r="Z777" s="40"/>
    </row>
    <row r="778" spans="1:27" s="25" customFormat="1" ht="18" customHeight="1" thickBot="1" x14ac:dyDescent="0.25">
      <c r="A778" s="298"/>
      <c r="B778" s="306"/>
      <c r="C778" s="306"/>
      <c r="D778" s="306"/>
      <c r="E778" s="306"/>
      <c r="F778" s="306"/>
      <c r="G778" s="306"/>
      <c r="H778" s="306"/>
      <c r="I778" s="306"/>
      <c r="J778" s="306"/>
      <c r="K778" s="306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392" t="s">
        <v>38</v>
      </c>
      <c r="B779" s="393"/>
      <c r="C779" s="393"/>
      <c r="D779" s="393"/>
      <c r="E779" s="393"/>
      <c r="F779" s="393"/>
      <c r="G779" s="393"/>
      <c r="H779" s="393"/>
      <c r="I779" s="393"/>
      <c r="J779" s="393"/>
      <c r="K779" s="393"/>
      <c r="L779" s="394"/>
      <c r="M779" s="24"/>
      <c r="N779" s="28"/>
      <c r="O779" s="387" t="s">
        <v>40</v>
      </c>
      <c r="P779" s="388"/>
      <c r="Q779" s="388"/>
      <c r="R779" s="389"/>
      <c r="S779" s="29"/>
      <c r="T779" s="387" t="s">
        <v>41</v>
      </c>
      <c r="U779" s="388"/>
      <c r="V779" s="388"/>
      <c r="W779" s="388"/>
      <c r="X779" s="388"/>
      <c r="Y779" s="389"/>
      <c r="Z779" s="30"/>
      <c r="AA779" s="24"/>
    </row>
    <row r="780" spans="1:27" s="25" customFormat="1" ht="18" customHeight="1" x14ac:dyDescent="0.2">
      <c r="A780" s="272"/>
      <c r="B780" s="270"/>
      <c r="C780" s="398" t="s">
        <v>206</v>
      </c>
      <c r="D780" s="398"/>
      <c r="E780" s="398"/>
      <c r="F780" s="398"/>
      <c r="G780" s="273" t="str">
        <f>$J$1</f>
        <v>February</v>
      </c>
      <c r="H780" s="401">
        <f>$K$1</f>
        <v>2024</v>
      </c>
      <c r="I780" s="401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229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10">
        <v>45327</v>
      </c>
      <c r="D783" s="270"/>
      <c r="E783" s="270"/>
      <c r="F783" s="395" t="s">
        <v>41</v>
      </c>
      <c r="G783" s="397"/>
      <c r="H783" s="270"/>
      <c r="I783" s="395" t="s">
        <v>42</v>
      </c>
      <c r="J783" s="396"/>
      <c r="K783" s="397"/>
      <c r="L783" s="284"/>
      <c r="N783" s="35"/>
      <c r="O783" s="36" t="s">
        <v>44</v>
      </c>
      <c r="P783" s="36"/>
      <c r="Q783" s="36"/>
      <c r="R783" s="36">
        <v>0</v>
      </c>
      <c r="S783" s="27"/>
      <c r="T783" s="36" t="s">
        <v>44</v>
      </c>
      <c r="U783" s="63"/>
      <c r="V783" s="38"/>
      <c r="W783" s="63" t="str">
        <f t="shared" ref="W783:W792" si="178">IF(U783="","",U783+V783)</f>
        <v/>
      </c>
      <c r="X783" s="38"/>
      <c r="Y783" s="63" t="str">
        <f t="shared" ref="Y783:Y792" si="179">IF(W783="","",W783-X783)</f>
        <v/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3" t="str">
        <f>IF($J$1="April",Y783,Y783)</f>
        <v/>
      </c>
      <c r="V784" s="38"/>
      <c r="W784" s="63" t="str">
        <f t="shared" si="178"/>
        <v/>
      </c>
      <c r="X784" s="38"/>
      <c r="Y784" s="63" t="str">
        <f t="shared" si="179"/>
        <v/>
      </c>
      <c r="Z784" s="40"/>
    </row>
    <row r="785" spans="1:27" s="25" customFormat="1" ht="18" customHeight="1" x14ac:dyDescent="0.2">
      <c r="A785" s="272"/>
      <c r="B785" s="399" t="s">
        <v>40</v>
      </c>
      <c r="C785" s="400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29</v>
      </c>
      <c r="J785" s="290" t="s">
        <v>59</v>
      </c>
      <c r="K785" s="291">
        <f>K781/$K$2*I785</f>
        <v>60000.000000000007</v>
      </c>
      <c r="L785" s="292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 t="str">
        <f>IF($J$1="May",Y784,Y784)</f>
        <v/>
      </c>
      <c r="V785" s="38"/>
      <c r="W785" s="63" t="str">
        <f t="shared" si="178"/>
        <v/>
      </c>
      <c r="X785" s="38"/>
      <c r="Y785" s="63" t="str">
        <f t="shared" si="179"/>
        <v/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 t="str">
        <f>IF($J$1="May",Y785,Y785)</f>
        <v/>
      </c>
      <c r="V786" s="38"/>
      <c r="W786" s="63" t="str">
        <f t="shared" si="178"/>
        <v/>
      </c>
      <c r="X786" s="38"/>
      <c r="Y786" s="63" t="str">
        <f t="shared" si="179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29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0</v>
      </c>
      <c r="H787" s="285"/>
      <c r="I787" s="390" t="s">
        <v>67</v>
      </c>
      <c r="J787" s="391"/>
      <c r="K787" s="294">
        <f>K785+K786</f>
        <v>60000.000000000007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8"/>
        <v/>
      </c>
      <c r="X787" s="38"/>
      <c r="Y787" s="63" t="str">
        <f t="shared" si="179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285"/>
      <c r="I788" s="390" t="s">
        <v>68</v>
      </c>
      <c r="J788" s="391"/>
      <c r="K788" s="288">
        <f>G788</f>
        <v>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8"/>
        <v/>
      </c>
      <c r="X788" s="38"/>
      <c r="Y788" s="63" t="str">
        <f t="shared" si="179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197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0"/>
      <c r="I789" s="395" t="s">
        <v>61</v>
      </c>
      <c r="J789" s="397"/>
      <c r="K789" s="229">
        <f>K787-K788</f>
        <v>60000.000000000007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8"/>
        <v/>
      </c>
      <c r="X789" s="38"/>
      <c r="Y789" s="63" t="str">
        <f t="shared" si="179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270"/>
      <c r="J790" s="270"/>
      <c r="K790" s="270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8"/>
        <v/>
      </c>
      <c r="X790" s="38"/>
      <c r="Y790" s="63" t="str">
        <f t="shared" si="179"/>
        <v/>
      </c>
      <c r="Z790" s="40"/>
    </row>
    <row r="791" spans="1:27" s="25" customFormat="1" ht="18" customHeight="1" x14ac:dyDescent="0.3">
      <c r="A791" s="272"/>
      <c r="B791" s="268" t="s">
        <v>81</v>
      </c>
      <c r="C791" s="268"/>
      <c r="D791" s="268"/>
      <c r="E791" s="268"/>
      <c r="F791" s="268"/>
      <c r="G791" s="268"/>
      <c r="H791" s="268"/>
      <c r="I791" s="268"/>
      <c r="J791" s="268"/>
      <c r="K791" s="268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8"/>
        <v/>
      </c>
      <c r="X791" s="38"/>
      <c r="Y791" s="63" t="str">
        <f t="shared" si="179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8"/>
        <v/>
      </c>
      <c r="X792" s="38"/>
      <c r="Y792" s="63" t="str">
        <f t="shared" si="179"/>
        <v/>
      </c>
      <c r="Z792" s="40"/>
    </row>
    <row r="793" spans="1:27" s="25" customFormat="1" ht="18" customHeight="1" thickBot="1" x14ac:dyDescent="0.25">
      <c r="A793" s="298"/>
      <c r="B793" s="306"/>
      <c r="C793" s="306"/>
      <c r="D793" s="306"/>
      <c r="E793" s="306"/>
      <c r="F793" s="306"/>
      <c r="G793" s="306"/>
      <c r="H793" s="306"/>
      <c r="I793" s="306"/>
      <c r="J793" s="306"/>
      <c r="K793" s="306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16" t="s">
        <v>38</v>
      </c>
      <c r="B796" s="417"/>
      <c r="C796" s="417"/>
      <c r="D796" s="417"/>
      <c r="E796" s="417"/>
      <c r="F796" s="417"/>
      <c r="G796" s="417"/>
      <c r="H796" s="417"/>
      <c r="I796" s="417"/>
      <c r="J796" s="417"/>
      <c r="K796" s="417"/>
      <c r="L796" s="418"/>
      <c r="M796" s="24"/>
      <c r="N796" s="28"/>
      <c r="O796" s="387" t="s">
        <v>40</v>
      </c>
      <c r="P796" s="388"/>
      <c r="Q796" s="388"/>
      <c r="R796" s="389"/>
      <c r="S796" s="29"/>
      <c r="T796" s="387" t="s">
        <v>41</v>
      </c>
      <c r="U796" s="388"/>
      <c r="V796" s="388"/>
      <c r="W796" s="388"/>
      <c r="X796" s="388"/>
      <c r="Y796" s="389"/>
      <c r="Z796" s="30"/>
      <c r="AA796" s="24"/>
    </row>
    <row r="797" spans="1:27" s="25" customFormat="1" ht="18" customHeight="1" x14ac:dyDescent="0.2">
      <c r="A797" s="272"/>
      <c r="B797" s="270"/>
      <c r="C797" s="398" t="s">
        <v>206</v>
      </c>
      <c r="D797" s="398"/>
      <c r="E797" s="398"/>
      <c r="F797" s="398"/>
      <c r="G797" s="273" t="str">
        <f>$J$1</f>
        <v>February</v>
      </c>
      <c r="H797" s="401">
        <f>$K$1</f>
        <v>2024</v>
      </c>
      <c r="I797" s="401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/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/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/>
      <c r="Q799" s="36"/>
      <c r="R799" s="36" t="str">
        <f>IF(Q799="","",R798-Q799)</f>
        <v/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405" t="s">
        <v>41</v>
      </c>
      <c r="G800" s="405"/>
      <c r="H800" s="270"/>
      <c r="I800" s="405" t="s">
        <v>42</v>
      </c>
      <c r="J800" s="405"/>
      <c r="K800" s="405"/>
      <c r="L800" s="284"/>
      <c r="N800" s="35"/>
      <c r="O800" s="36" t="s">
        <v>44</v>
      </c>
      <c r="P800" s="36"/>
      <c r="Q800" s="36"/>
      <c r="R800" s="36" t="str">
        <f t="shared" ref="R800:R809" si="180">IF(Q800="","",R799-Q800)</f>
        <v/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81">IF(U800="","",U800+V800)</f>
        <v>0</v>
      </c>
      <c r="X800" s="38"/>
      <c r="Y800" s="63">
        <f t="shared" ref="Y800:Y809" si="182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si="180"/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81"/>
        <v>0</v>
      </c>
      <c r="X801" s="38"/>
      <c r="Y801" s="63">
        <f t="shared" si="182"/>
        <v>0</v>
      </c>
      <c r="Z801" s="40"/>
    </row>
    <row r="802" spans="1:27" s="25" customFormat="1" ht="18" customHeight="1" x14ac:dyDescent="0.2">
      <c r="A802" s="272"/>
      <c r="B802" s="399" t="s">
        <v>40</v>
      </c>
      <c r="C802" s="400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/>
      <c r="J802" s="290" t="s">
        <v>59</v>
      </c>
      <c r="K802" s="291">
        <f>K798/$K$2*I802</f>
        <v>0</v>
      </c>
      <c r="L802" s="292"/>
      <c r="N802" s="35"/>
      <c r="O802" s="36" t="s">
        <v>46</v>
      </c>
      <c r="P802" s="36"/>
      <c r="Q802" s="36"/>
      <c r="R802" s="36" t="str">
        <f t="shared" si="180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81"/>
        <v>0</v>
      </c>
      <c r="X802" s="38"/>
      <c r="Y802" s="63">
        <f t="shared" si="182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/>
      <c r="J803" s="290" t="s">
        <v>60</v>
      </c>
      <c r="K803" s="294">
        <f>K798/$K$2/8*I803</f>
        <v>0</v>
      </c>
      <c r="L803" s="295"/>
      <c r="N803" s="35"/>
      <c r="O803" s="36" t="s">
        <v>47</v>
      </c>
      <c r="P803" s="36"/>
      <c r="Q803" s="36"/>
      <c r="R803" s="36" t="str">
        <f t="shared" si="180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81"/>
        <v>0</v>
      </c>
      <c r="X803" s="38"/>
      <c r="Y803" s="63">
        <f t="shared" si="182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0" t="s">
        <v>67</v>
      </c>
      <c r="J804" s="391"/>
      <c r="K804" s="294">
        <f>K802+K803</f>
        <v>0</v>
      </c>
      <c r="L804" s="295"/>
      <c r="N804" s="35"/>
      <c r="O804" s="36" t="s">
        <v>48</v>
      </c>
      <c r="P804" s="36"/>
      <c r="Q804" s="36"/>
      <c r="R804" s="36" t="str">
        <f t="shared" si="180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81"/>
        <v/>
      </c>
      <c r="X804" s="38"/>
      <c r="Y804" s="63" t="str">
        <f t="shared" si="182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0" t="s">
        <v>68</v>
      </c>
      <c r="J805" s="391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80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81"/>
        <v/>
      </c>
      <c r="X805" s="38"/>
      <c r="Y805" s="63" t="str">
        <f t="shared" si="182"/>
        <v/>
      </c>
      <c r="Z805" s="40"/>
    </row>
    <row r="806" spans="1:27" s="25" customFormat="1" ht="18" customHeight="1" x14ac:dyDescent="0.2">
      <c r="A806" s="272"/>
      <c r="B806" s="305" t="s">
        <v>66</v>
      </c>
      <c r="C806" s="293" t="str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/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5" t="s">
        <v>61</v>
      </c>
      <c r="J806" s="397"/>
      <c r="K806" s="229">
        <f>K804-K805</f>
        <v>0</v>
      </c>
      <c r="L806" s="297"/>
      <c r="N806" s="35"/>
      <c r="O806" s="36" t="s">
        <v>54</v>
      </c>
      <c r="P806" s="36"/>
      <c r="Q806" s="36"/>
      <c r="R806" s="36" t="str">
        <f t="shared" si="180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81"/>
        <v/>
      </c>
      <c r="X806" s="38"/>
      <c r="Y806" s="63" t="str">
        <f t="shared" si="182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270"/>
      <c r="J807" s="270"/>
      <c r="K807" s="270"/>
      <c r="L807" s="284"/>
      <c r="N807" s="35"/>
      <c r="O807" s="36" t="s">
        <v>50</v>
      </c>
      <c r="P807" s="36"/>
      <c r="Q807" s="36"/>
      <c r="R807" s="36" t="str">
        <f t="shared" si="180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81"/>
        <v/>
      </c>
      <c r="X807" s="38"/>
      <c r="Y807" s="63" t="str">
        <f t="shared" si="182"/>
        <v/>
      </c>
      <c r="Z807" s="40"/>
    </row>
    <row r="808" spans="1:27" s="25" customFormat="1" ht="18" customHeight="1" x14ac:dyDescent="0.2">
      <c r="A808" s="272"/>
      <c r="B808" s="406" t="s">
        <v>81</v>
      </c>
      <c r="C808" s="406"/>
      <c r="D808" s="406"/>
      <c r="E808" s="406"/>
      <c r="F808" s="406"/>
      <c r="G808" s="406"/>
      <c r="H808" s="406"/>
      <c r="I808" s="406"/>
      <c r="J808" s="406"/>
      <c r="K808" s="406"/>
      <c r="L808" s="284"/>
      <c r="N808" s="35"/>
      <c r="O808" s="36" t="s">
        <v>55</v>
      </c>
      <c r="P808" s="36"/>
      <c r="Q808" s="36"/>
      <c r="R808" s="36" t="str">
        <f t="shared" si="180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81"/>
        <v/>
      </c>
      <c r="X808" s="38"/>
      <c r="Y808" s="63" t="str">
        <f t="shared" si="182"/>
        <v/>
      </c>
      <c r="Z808" s="40"/>
    </row>
    <row r="809" spans="1:27" s="25" customFormat="1" ht="18" customHeight="1" x14ac:dyDescent="0.2">
      <c r="A809" s="272"/>
      <c r="B809" s="406"/>
      <c r="C809" s="406"/>
      <c r="D809" s="406"/>
      <c r="E809" s="406"/>
      <c r="F809" s="406"/>
      <c r="G809" s="406"/>
      <c r="H809" s="406"/>
      <c r="I809" s="406"/>
      <c r="J809" s="406"/>
      <c r="K809" s="406"/>
      <c r="L809" s="284"/>
      <c r="N809" s="35"/>
      <c r="O809" s="36" t="s">
        <v>56</v>
      </c>
      <c r="P809" s="36"/>
      <c r="Q809" s="36"/>
      <c r="R809" s="36" t="str">
        <f t="shared" si="180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81"/>
        <v/>
      </c>
      <c r="X809" s="38"/>
      <c r="Y809" s="63" t="str">
        <f t="shared" si="182"/>
        <v/>
      </c>
      <c r="Z809" s="40"/>
    </row>
    <row r="810" spans="1:27" s="25" customFormat="1" ht="18" customHeight="1" thickBot="1" x14ac:dyDescent="0.25">
      <c r="A810" s="298"/>
      <c r="B810" s="306"/>
      <c r="C810" s="306"/>
      <c r="D810" s="306"/>
      <c r="E810" s="306"/>
      <c r="F810" s="306"/>
      <c r="G810" s="306"/>
      <c r="H810" s="306"/>
      <c r="I810" s="306"/>
      <c r="J810" s="306"/>
      <c r="K810" s="306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10" t="s">
        <v>38</v>
      </c>
      <c r="B812" s="411"/>
      <c r="C812" s="411"/>
      <c r="D812" s="411"/>
      <c r="E812" s="411"/>
      <c r="F812" s="411"/>
      <c r="G812" s="411"/>
      <c r="H812" s="411"/>
      <c r="I812" s="411"/>
      <c r="J812" s="411"/>
      <c r="K812" s="411"/>
      <c r="L812" s="412"/>
      <c r="M812" s="24"/>
      <c r="N812" s="28"/>
      <c r="O812" s="387" t="s">
        <v>40</v>
      </c>
      <c r="P812" s="388"/>
      <c r="Q812" s="388"/>
      <c r="R812" s="389"/>
      <c r="S812" s="29"/>
      <c r="T812" s="387" t="s">
        <v>41</v>
      </c>
      <c r="U812" s="388"/>
      <c r="V812" s="388"/>
      <c r="W812" s="388"/>
      <c r="X812" s="388"/>
      <c r="Y812" s="389"/>
      <c r="Z812" s="30"/>
      <c r="AA812" s="24"/>
    </row>
    <row r="813" spans="1:27" s="25" customFormat="1" ht="18" customHeight="1" x14ac:dyDescent="0.2">
      <c r="A813" s="272"/>
      <c r="B813" s="270"/>
      <c r="C813" s="398" t="s">
        <v>206</v>
      </c>
      <c r="D813" s="398"/>
      <c r="E813" s="398"/>
      <c r="F813" s="398"/>
      <c r="G813" s="273" t="str">
        <f>$J$1</f>
        <v>February</v>
      </c>
      <c r="H813" s="401">
        <f>$K$1</f>
        <v>2024</v>
      </c>
      <c r="I813" s="401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/>
      <c r="L814" s="279"/>
      <c r="N814" s="35"/>
      <c r="O814" s="36" t="s">
        <v>43</v>
      </c>
      <c r="P814" s="36">
        <v>29</v>
      </c>
      <c r="Q814" s="36">
        <v>2</v>
      </c>
      <c r="R814" s="36">
        <f>15-Q814</f>
        <v>13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204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>
        <v>28</v>
      </c>
      <c r="Q815" s="36">
        <v>1</v>
      </c>
      <c r="R815" s="36">
        <f>IF(Q815="","",R814-Q815)</f>
        <v>12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283"/>
      <c r="D816" s="270"/>
      <c r="E816" s="270"/>
      <c r="F816" s="405" t="s">
        <v>41</v>
      </c>
      <c r="G816" s="405"/>
      <c r="H816" s="270"/>
      <c r="I816" s="405" t="s">
        <v>42</v>
      </c>
      <c r="J816" s="405"/>
      <c r="K816" s="405"/>
      <c r="L816" s="284"/>
      <c r="N816" s="35"/>
      <c r="O816" s="36" t="s">
        <v>44</v>
      </c>
      <c r="P816" s="36">
        <v>31</v>
      </c>
      <c r="Q816" s="36">
        <v>0</v>
      </c>
      <c r="R816" s="36">
        <f t="shared" ref="R816" si="183">IF(Q816="","",R815-Q816)</f>
        <v>12</v>
      </c>
      <c r="S816" s="27"/>
      <c r="T816" s="36" t="s">
        <v>44</v>
      </c>
      <c r="U816" s="63" t="str">
        <f>IF($J$1="February","",Y815)</f>
        <v/>
      </c>
      <c r="V816" s="38"/>
      <c r="W816" s="63" t="str">
        <f t="shared" ref="W816:W825" si="184">IF(U816="","",U816+V816)</f>
        <v/>
      </c>
      <c r="X816" s="38"/>
      <c r="Y816" s="63" t="str">
        <f t="shared" ref="Y816:Y825" si="185">IF(W816="","",W816-X816)</f>
        <v/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14</v>
      </c>
      <c r="Q817" s="36">
        <v>16</v>
      </c>
      <c r="R817" s="36">
        <v>0</v>
      </c>
      <c r="S817" s="27"/>
      <c r="T817" s="36" t="s">
        <v>45</v>
      </c>
      <c r="U817" s="63" t="str">
        <f>IF($J$1="March","",Y816)</f>
        <v/>
      </c>
      <c r="V817" s="38"/>
      <c r="W817" s="63" t="str">
        <f t="shared" si="184"/>
        <v/>
      </c>
      <c r="X817" s="38"/>
      <c r="Y817" s="63" t="str">
        <f t="shared" si="185"/>
        <v/>
      </c>
      <c r="Z817" s="40"/>
    </row>
    <row r="818" spans="1:27" s="25" customFormat="1" ht="18" customHeight="1" x14ac:dyDescent="0.2">
      <c r="A818" s="272"/>
      <c r="B818" s="399" t="s">
        <v>40</v>
      </c>
      <c r="C818" s="400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29</v>
      </c>
      <c r="J818" s="290" t="s">
        <v>59</v>
      </c>
      <c r="K818" s="291">
        <f>K814/$K$2*I818</f>
        <v>0</v>
      </c>
      <c r="L818" s="292"/>
      <c r="N818" s="35"/>
      <c r="O818" s="36" t="s">
        <v>46</v>
      </c>
      <c r="P818" s="36">
        <v>28</v>
      </c>
      <c r="Q818" s="36">
        <v>3</v>
      </c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4"/>
        <v/>
      </c>
      <c r="X818" s="38"/>
      <c r="Y818" s="63" t="str">
        <f t="shared" si="185"/>
        <v/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7"/>
      <c r="J819" s="290" t="s">
        <v>60</v>
      </c>
      <c r="K819" s="294">
        <f>K814/$K$2/8*I819</f>
        <v>0</v>
      </c>
      <c r="L819" s="295"/>
      <c r="N819" s="35"/>
      <c r="O819" s="36" t="s">
        <v>47</v>
      </c>
      <c r="P819" s="36">
        <v>4</v>
      </c>
      <c r="Q819" s="36">
        <v>26</v>
      </c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4"/>
        <v/>
      </c>
      <c r="X819" s="38"/>
      <c r="Y819" s="63" t="str">
        <f t="shared" si="185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28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0" t="s">
        <v>67</v>
      </c>
      <c r="J820" s="391"/>
      <c r="K820" s="294">
        <f>K818+K819</f>
        <v>0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4"/>
        <v/>
      </c>
      <c r="X820" s="38"/>
      <c r="Y820" s="63" t="str">
        <f t="shared" si="185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1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0" t="s">
        <v>68</v>
      </c>
      <c r="J821" s="391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4"/>
        <v/>
      </c>
      <c r="X821" s="38"/>
      <c r="Y821" s="63" t="str">
        <f t="shared" si="185"/>
        <v/>
      </c>
      <c r="Z821" s="40"/>
    </row>
    <row r="822" spans="1:27" s="25" customFormat="1" ht="18" customHeight="1" x14ac:dyDescent="0.2">
      <c r="A822" s="272"/>
      <c r="B822" s="305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12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5" t="s">
        <v>61</v>
      </c>
      <c r="J822" s="397"/>
      <c r="K822" s="229"/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4"/>
        <v/>
      </c>
      <c r="X822" s="38"/>
      <c r="Y822" s="63" t="str">
        <f t="shared" si="185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270"/>
      <c r="J823" s="304"/>
      <c r="K823" s="304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4"/>
        <v/>
      </c>
      <c r="X823" s="38"/>
      <c r="Y823" s="63" t="str">
        <f t="shared" si="185"/>
        <v/>
      </c>
      <c r="Z823" s="40"/>
    </row>
    <row r="824" spans="1:27" s="25" customFormat="1" ht="18" customHeight="1" x14ac:dyDescent="0.2">
      <c r="A824" s="272"/>
      <c r="B824" s="406" t="s">
        <v>81</v>
      </c>
      <c r="C824" s="406"/>
      <c r="D824" s="406"/>
      <c r="E824" s="406"/>
      <c r="F824" s="406"/>
      <c r="G824" s="406"/>
      <c r="H824" s="406"/>
      <c r="I824" s="406"/>
      <c r="J824" s="406"/>
      <c r="K824" s="406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4"/>
        <v/>
      </c>
      <c r="X824" s="38"/>
      <c r="Y824" s="63" t="str">
        <f t="shared" si="185"/>
        <v/>
      </c>
      <c r="Z824" s="40"/>
    </row>
    <row r="825" spans="1:27" s="25" customFormat="1" ht="18" customHeight="1" x14ac:dyDescent="0.2">
      <c r="A825" s="272"/>
      <c r="B825" s="406"/>
      <c r="C825" s="406"/>
      <c r="D825" s="406"/>
      <c r="E825" s="406"/>
      <c r="F825" s="406"/>
      <c r="G825" s="406"/>
      <c r="H825" s="406"/>
      <c r="I825" s="406"/>
      <c r="J825" s="406"/>
      <c r="K825" s="406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4"/>
        <v/>
      </c>
      <c r="X825" s="38"/>
      <c r="Y825" s="63" t="str">
        <f t="shared" si="185"/>
        <v/>
      </c>
      <c r="Z825" s="40"/>
    </row>
    <row r="826" spans="1:27" s="25" customFormat="1" ht="18" customHeight="1" thickBot="1" x14ac:dyDescent="0.25">
      <c r="A826" s="298"/>
      <c r="B826" s="306"/>
      <c r="C826" s="306"/>
      <c r="D826" s="306"/>
      <c r="E826" s="306"/>
      <c r="F826" s="306"/>
      <c r="G826" s="306"/>
      <c r="H826" s="306"/>
      <c r="I826" s="306"/>
      <c r="J826" s="306"/>
      <c r="K826" s="306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13" t="s">
        <v>38</v>
      </c>
      <c r="B828" s="414"/>
      <c r="C828" s="414"/>
      <c r="D828" s="414"/>
      <c r="E828" s="414"/>
      <c r="F828" s="414"/>
      <c r="G828" s="414"/>
      <c r="H828" s="414"/>
      <c r="I828" s="414"/>
      <c r="J828" s="414"/>
      <c r="K828" s="414"/>
      <c r="L828" s="415"/>
      <c r="M828" s="24"/>
      <c r="N828" s="28"/>
      <c r="O828" s="387" t="s">
        <v>40</v>
      </c>
      <c r="P828" s="388"/>
      <c r="Q828" s="388"/>
      <c r="R828" s="389"/>
      <c r="S828" s="29"/>
      <c r="T828" s="387" t="s">
        <v>41</v>
      </c>
      <c r="U828" s="388"/>
      <c r="V828" s="388"/>
      <c r="W828" s="388"/>
      <c r="X828" s="388"/>
      <c r="Y828" s="389"/>
      <c r="Z828" s="30"/>
      <c r="AA828" s="24"/>
    </row>
    <row r="829" spans="1:27" s="25" customFormat="1" ht="18" customHeight="1" x14ac:dyDescent="0.2">
      <c r="A829" s="272"/>
      <c r="B829" s="270"/>
      <c r="C829" s="398" t="s">
        <v>206</v>
      </c>
      <c r="D829" s="398"/>
      <c r="E829" s="398"/>
      <c r="F829" s="398"/>
      <c r="G829" s="273" t="str">
        <f>$J$1</f>
        <v>February</v>
      </c>
      <c r="H829" s="401">
        <f>$K$1</f>
        <v>2024</v>
      </c>
      <c r="I829" s="401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203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8"/>
      <c r="D832" s="270"/>
      <c r="E832" s="270"/>
      <c r="F832" s="405" t="s">
        <v>41</v>
      </c>
      <c r="G832" s="405"/>
      <c r="H832" s="270"/>
      <c r="I832" s="405" t="s">
        <v>42</v>
      </c>
      <c r="J832" s="405"/>
      <c r="K832" s="405"/>
      <c r="L832" s="284"/>
      <c r="N832" s="35"/>
      <c r="O832" s="36" t="s">
        <v>44</v>
      </c>
      <c r="P832" s="36"/>
      <c r="Q832" s="36"/>
      <c r="R832" s="36" t="str">
        <f t="shared" ref="R832:R841" si="186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7">IF(U832="","",U832+V832)</f>
        <v>0</v>
      </c>
      <c r="X832" s="38"/>
      <c r="Y832" s="63">
        <f t="shared" ref="Y832:Y841" si="188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6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7"/>
        <v>0</v>
      </c>
      <c r="X833" s="38"/>
      <c r="Y833" s="63">
        <f t="shared" si="188"/>
        <v>0</v>
      </c>
      <c r="Z833" s="40"/>
    </row>
    <row r="834" spans="1:26" s="25" customFormat="1" ht="18" customHeight="1" x14ac:dyDescent="0.2">
      <c r="A834" s="272"/>
      <c r="B834" s="399" t="s">
        <v>40</v>
      </c>
      <c r="C834" s="400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6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7"/>
        <v>0</v>
      </c>
      <c r="X834" s="38"/>
      <c r="Y834" s="63">
        <f t="shared" si="188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6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7"/>
        <v>0</v>
      </c>
      <c r="X835" s="38"/>
      <c r="Y835" s="63">
        <f t="shared" si="188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0" t="s">
        <v>67</v>
      </c>
      <c r="J836" s="391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6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7"/>
        <v>0</v>
      </c>
      <c r="X836" s="38"/>
      <c r="Y836" s="63">
        <f t="shared" si="188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0" t="s">
        <v>68</v>
      </c>
      <c r="J837" s="391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6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7"/>
        <v/>
      </c>
      <c r="X837" s="38"/>
      <c r="Y837" s="63" t="str">
        <f t="shared" si="188"/>
        <v/>
      </c>
      <c r="Z837" s="40"/>
    </row>
    <row r="838" spans="1:26" s="25" customFormat="1" ht="18" customHeight="1" x14ac:dyDescent="0.2">
      <c r="A838" s="272"/>
      <c r="B838" s="305" t="s">
        <v>66</v>
      </c>
      <c r="C838" s="293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5" t="s">
        <v>61</v>
      </c>
      <c r="J838" s="397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6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7"/>
        <v/>
      </c>
      <c r="X838" s="38"/>
      <c r="Y838" s="63" t="str">
        <f t="shared" si="188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270"/>
      <c r="J839" s="270"/>
      <c r="K839" s="270"/>
      <c r="L839" s="284"/>
      <c r="N839" s="35"/>
      <c r="O839" s="36" t="s">
        <v>50</v>
      </c>
      <c r="P839" s="36"/>
      <c r="Q839" s="36"/>
      <c r="R839" s="36" t="str">
        <f t="shared" si="186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7"/>
        <v/>
      </c>
      <c r="X839" s="38"/>
      <c r="Y839" s="63" t="str">
        <f t="shared" si="188"/>
        <v/>
      </c>
      <c r="Z839" s="40"/>
    </row>
    <row r="840" spans="1:26" s="25" customFormat="1" ht="18" customHeight="1" x14ac:dyDescent="0.2">
      <c r="A840" s="272"/>
      <c r="B840" s="406" t="s">
        <v>81</v>
      </c>
      <c r="C840" s="406"/>
      <c r="D840" s="406"/>
      <c r="E840" s="406"/>
      <c r="F840" s="406"/>
      <c r="G840" s="406"/>
      <c r="H840" s="406"/>
      <c r="I840" s="406"/>
      <c r="J840" s="406"/>
      <c r="K840" s="406"/>
      <c r="L840" s="284"/>
      <c r="N840" s="35"/>
      <c r="O840" s="36" t="s">
        <v>55</v>
      </c>
      <c r="P840" s="36"/>
      <c r="Q840" s="36"/>
      <c r="R840" s="36" t="str">
        <f t="shared" si="186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7"/>
        <v/>
      </c>
      <c r="X840" s="38"/>
      <c r="Y840" s="63" t="str">
        <f t="shared" si="188"/>
        <v/>
      </c>
      <c r="Z840" s="40"/>
    </row>
    <row r="841" spans="1:26" s="25" customFormat="1" ht="18" customHeight="1" x14ac:dyDescent="0.2">
      <c r="A841" s="272"/>
      <c r="B841" s="406"/>
      <c r="C841" s="406"/>
      <c r="D841" s="406"/>
      <c r="E841" s="406"/>
      <c r="F841" s="406"/>
      <c r="G841" s="406"/>
      <c r="H841" s="406"/>
      <c r="I841" s="406"/>
      <c r="J841" s="406"/>
      <c r="K841" s="406"/>
      <c r="L841" s="284"/>
      <c r="N841" s="35"/>
      <c r="O841" s="36" t="s">
        <v>56</v>
      </c>
      <c r="P841" s="36"/>
      <c r="Q841" s="36"/>
      <c r="R841" s="36" t="str">
        <f t="shared" si="186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7"/>
        <v/>
      </c>
      <c r="X841" s="38"/>
      <c r="Y841" s="63" t="str">
        <f t="shared" si="188"/>
        <v/>
      </c>
      <c r="Z841" s="40"/>
    </row>
    <row r="842" spans="1:26" s="25" customFormat="1" ht="18" customHeight="1" thickBot="1" x14ac:dyDescent="0.25">
      <c r="A842" s="298"/>
      <c r="B842" s="306"/>
      <c r="C842" s="306"/>
      <c r="D842" s="306"/>
      <c r="E842" s="306"/>
      <c r="F842" s="306"/>
      <c r="G842" s="306"/>
      <c r="H842" s="306"/>
      <c r="I842" s="306"/>
      <c r="J842" s="306"/>
      <c r="K842" s="306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618">
    <mergeCell ref="I527:J527"/>
    <mergeCell ref="T733:Y733"/>
    <mergeCell ref="C519:F519"/>
    <mergeCell ref="B524:C524"/>
    <mergeCell ref="I556:J556"/>
    <mergeCell ref="C610:F610"/>
    <mergeCell ref="B584:C584"/>
    <mergeCell ref="I613:K613"/>
    <mergeCell ref="F613:G613"/>
    <mergeCell ref="B615:C615"/>
    <mergeCell ref="I726:J726"/>
    <mergeCell ref="I727:J727"/>
    <mergeCell ref="T687:Y687"/>
    <mergeCell ref="O687:R687"/>
    <mergeCell ref="T655:Y655"/>
    <mergeCell ref="F659:G659"/>
    <mergeCell ref="I659:K659"/>
    <mergeCell ref="H594:I594"/>
    <mergeCell ref="B645:C645"/>
    <mergeCell ref="C718:F718"/>
    <mergeCell ref="I680:J680"/>
    <mergeCell ref="I663:J663"/>
    <mergeCell ref="T593:Y593"/>
    <mergeCell ref="F537:G537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I405:J405"/>
    <mergeCell ref="A397:L397"/>
    <mergeCell ref="I401:K401"/>
    <mergeCell ref="H414:I414"/>
    <mergeCell ref="B434:C434"/>
    <mergeCell ref="I822:J822"/>
    <mergeCell ref="C813:F813"/>
    <mergeCell ref="B755:C75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A277:L277"/>
    <mergeCell ref="O292:R292"/>
    <mergeCell ref="O337:R337"/>
    <mergeCell ref="T367:Y367"/>
    <mergeCell ref="O352:R352"/>
    <mergeCell ref="O232:R232"/>
    <mergeCell ref="B824:K825"/>
    <mergeCell ref="B729:K730"/>
    <mergeCell ref="B840:K841"/>
    <mergeCell ref="I552:K552"/>
    <mergeCell ref="F462:G462"/>
    <mergeCell ref="A609:L609"/>
    <mergeCell ref="B834:C834"/>
    <mergeCell ref="B494:C494"/>
    <mergeCell ref="C797:F797"/>
    <mergeCell ref="H797:I797"/>
    <mergeCell ref="I725:J725"/>
    <mergeCell ref="C780:F780"/>
    <mergeCell ref="A563:L563"/>
    <mergeCell ref="I753:K753"/>
    <mergeCell ref="C750:F750"/>
    <mergeCell ref="H750:I750"/>
    <mergeCell ref="A733:L733"/>
    <mergeCell ref="I649:J649"/>
    <mergeCell ref="T217:Y217"/>
    <mergeCell ref="T292:Y292"/>
    <mergeCell ref="T578:Y578"/>
    <mergeCell ref="T187:Y187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T548:Y548"/>
    <mergeCell ref="T563:Y563"/>
    <mergeCell ref="T262:Y262"/>
    <mergeCell ref="F356:G356"/>
    <mergeCell ref="I360:J360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F643:G643"/>
    <mergeCell ref="I619:J619"/>
    <mergeCell ref="I617:J617"/>
    <mergeCell ref="A352:L352"/>
    <mergeCell ref="F341:G341"/>
    <mergeCell ref="I341:K341"/>
    <mergeCell ref="I451:J451"/>
    <mergeCell ref="I452:J452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B298:C298"/>
    <mergeCell ref="C293:F293"/>
    <mergeCell ref="F417:G417"/>
    <mergeCell ref="F296:G296"/>
    <mergeCell ref="F311:G311"/>
    <mergeCell ref="T157:Y157"/>
    <mergeCell ref="O142:R142"/>
    <mergeCell ref="T97:Y97"/>
    <mergeCell ref="T112:Y112"/>
    <mergeCell ref="T172:Y172"/>
    <mergeCell ref="F101:G101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I632:J632"/>
    <mergeCell ref="B808:K809"/>
    <mergeCell ref="B802:C802"/>
    <mergeCell ref="B677:C677"/>
    <mergeCell ref="H610:I610"/>
    <mergeCell ref="I772:J772"/>
    <mergeCell ref="I743:J743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H564:I564"/>
    <mergeCell ref="C398:F398"/>
    <mergeCell ref="A812:L812"/>
    <mergeCell ref="B818:C818"/>
    <mergeCell ref="I805:J805"/>
    <mergeCell ref="A796:L796"/>
    <mergeCell ref="I737:K737"/>
    <mergeCell ref="H734:I734"/>
    <mergeCell ref="I706:K706"/>
    <mergeCell ref="B708:C708"/>
    <mergeCell ref="F567:G567"/>
    <mergeCell ref="I804:J804"/>
    <mergeCell ref="H780:I780"/>
    <mergeCell ref="H718:I718"/>
    <mergeCell ref="F721:G721"/>
    <mergeCell ref="F753:G753"/>
    <mergeCell ref="I721:K721"/>
    <mergeCell ref="A593:L593"/>
    <mergeCell ref="C734:F734"/>
    <mergeCell ref="I601:J601"/>
    <mergeCell ref="I602:J602"/>
    <mergeCell ref="B409:K410"/>
    <mergeCell ref="I528:J528"/>
    <mergeCell ref="C534:F534"/>
    <mergeCell ref="O97:R97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308:I308"/>
    <mergeCell ref="C323:F323"/>
    <mergeCell ref="H323:I323"/>
    <mergeCell ref="I296:K296"/>
    <mergeCell ref="I326:K326"/>
    <mergeCell ref="I331:J331"/>
    <mergeCell ref="I332:J332"/>
    <mergeCell ref="C703:F703"/>
    <mergeCell ref="H703:I703"/>
    <mergeCell ref="A578:L578"/>
    <mergeCell ref="I588:J588"/>
    <mergeCell ref="F597:G597"/>
    <mergeCell ref="I597:K597"/>
    <mergeCell ref="I633:J633"/>
    <mergeCell ref="I664:J664"/>
    <mergeCell ref="F401:G401"/>
    <mergeCell ref="I643:K643"/>
    <mergeCell ref="B539:C539"/>
    <mergeCell ref="I541:J541"/>
    <mergeCell ref="B605:K606"/>
    <mergeCell ref="C656:F656"/>
    <mergeCell ref="A655:L655"/>
    <mergeCell ref="B599:C599"/>
    <mergeCell ref="H625:I625"/>
    <mergeCell ref="A247:L247"/>
    <mergeCell ref="F326:G326"/>
    <mergeCell ref="H263:I263"/>
    <mergeCell ref="I271:J271"/>
    <mergeCell ref="I281:K281"/>
    <mergeCell ref="B283:C283"/>
    <mergeCell ref="F522:G522"/>
    <mergeCell ref="I522:K522"/>
    <mergeCell ref="I498:J498"/>
    <mergeCell ref="B268:C268"/>
    <mergeCell ref="I466:J466"/>
    <mergeCell ref="H444:I444"/>
    <mergeCell ref="F371:G371"/>
    <mergeCell ref="I371:K371"/>
    <mergeCell ref="H383:I383"/>
    <mergeCell ref="F386:G386"/>
    <mergeCell ref="C263:F263"/>
    <mergeCell ref="C308:F308"/>
    <mergeCell ref="I270:J270"/>
    <mergeCell ref="I315:J315"/>
    <mergeCell ref="I302:J302"/>
    <mergeCell ref="I347:J347"/>
    <mergeCell ref="I317:J317"/>
    <mergeCell ref="H398:I398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I838:J838"/>
    <mergeCell ref="I832:K832"/>
    <mergeCell ref="H672:I672"/>
    <mergeCell ref="A671:L671"/>
    <mergeCell ref="B464:C464"/>
    <mergeCell ref="C474:F474"/>
    <mergeCell ref="C489:F489"/>
    <mergeCell ref="I423:J423"/>
    <mergeCell ref="A443:L443"/>
    <mergeCell ref="I681:J681"/>
    <mergeCell ref="F675:G675"/>
    <mergeCell ref="I587:J587"/>
    <mergeCell ref="C625:F625"/>
    <mergeCell ref="A458:L458"/>
    <mergeCell ref="C459:F459"/>
    <mergeCell ref="A518:L518"/>
    <mergeCell ref="I462:K462"/>
    <mergeCell ref="C579:F579"/>
    <mergeCell ref="I497:J497"/>
    <mergeCell ref="H534:I534"/>
    <mergeCell ref="I558:J558"/>
    <mergeCell ref="B554:C554"/>
    <mergeCell ref="B630:C630"/>
    <mergeCell ref="I542:J542"/>
    <mergeCell ref="I837:J837"/>
    <mergeCell ref="I806:J806"/>
    <mergeCell ref="I836:J836"/>
    <mergeCell ref="O639:R639"/>
    <mergeCell ref="O812:R812"/>
    <mergeCell ref="O671:R671"/>
    <mergeCell ref="O749:R749"/>
    <mergeCell ref="A639:L639"/>
    <mergeCell ref="I618:J618"/>
    <mergeCell ref="B785:C785"/>
    <mergeCell ref="B776:K777"/>
    <mergeCell ref="I787:J787"/>
    <mergeCell ref="I789:J789"/>
    <mergeCell ref="A717:L717"/>
    <mergeCell ref="B723:C723"/>
    <mergeCell ref="A828:L828"/>
    <mergeCell ref="O828:R828"/>
    <mergeCell ref="F832:G832"/>
    <mergeCell ref="H813:I813"/>
    <mergeCell ref="I783:K783"/>
    <mergeCell ref="F737:G737"/>
    <mergeCell ref="I788:J788"/>
    <mergeCell ref="B745:K746"/>
    <mergeCell ref="A764:L764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O609:R609"/>
    <mergeCell ref="I648:J648"/>
    <mergeCell ref="B683:K684"/>
    <mergeCell ref="H765:I765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B667:K668"/>
    <mergeCell ref="I697:J697"/>
    <mergeCell ref="C640:F640"/>
    <mergeCell ref="H640:I640"/>
    <mergeCell ref="I628:K628"/>
    <mergeCell ref="A779:L779"/>
    <mergeCell ref="O702:R702"/>
    <mergeCell ref="B661:C661"/>
    <mergeCell ref="I710:J710"/>
    <mergeCell ref="A702:L702"/>
    <mergeCell ref="T702:Y702"/>
    <mergeCell ref="B651:K652"/>
    <mergeCell ref="T749:Y749"/>
    <mergeCell ref="F768:G768"/>
    <mergeCell ref="T764:Y764"/>
    <mergeCell ref="T779:Y779"/>
    <mergeCell ref="O779:R779"/>
    <mergeCell ref="I773:J773"/>
    <mergeCell ref="O733:R733"/>
    <mergeCell ref="B770:C770"/>
    <mergeCell ref="B693:C693"/>
    <mergeCell ref="C688:F688"/>
    <mergeCell ref="I665:J665"/>
    <mergeCell ref="C691:E691"/>
    <mergeCell ref="I695:J695"/>
    <mergeCell ref="I696:J696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382:R382"/>
    <mergeCell ref="O367:R367"/>
    <mergeCell ref="O322:R322"/>
    <mergeCell ref="H173:I173"/>
    <mergeCell ref="I182:J182"/>
    <mergeCell ref="I191:K191"/>
    <mergeCell ref="C203:F203"/>
    <mergeCell ref="F146:G146"/>
    <mergeCell ref="I146:K146"/>
    <mergeCell ref="H188:I188"/>
    <mergeCell ref="C188:F188"/>
    <mergeCell ref="O202:R202"/>
    <mergeCell ref="O187:R187"/>
    <mergeCell ref="O157:R157"/>
    <mergeCell ref="A232:L232"/>
    <mergeCell ref="I242:J242"/>
    <mergeCell ref="F236:G236"/>
    <mergeCell ref="B238:C238"/>
    <mergeCell ref="H233:I233"/>
    <mergeCell ref="I236:K236"/>
    <mergeCell ref="C233:F233"/>
    <mergeCell ref="A172:L172"/>
    <mergeCell ref="I256:J256"/>
    <mergeCell ref="I257:J257"/>
    <mergeCell ref="F266:G26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I422:J422"/>
    <mergeCell ref="I557:J557"/>
    <mergeCell ref="O518:R518"/>
    <mergeCell ref="A428:L428"/>
    <mergeCell ref="C338:F338"/>
    <mergeCell ref="F281:G281"/>
    <mergeCell ref="H278:I278"/>
    <mergeCell ref="O624:R624"/>
    <mergeCell ref="O796:R796"/>
    <mergeCell ref="I406:J406"/>
    <mergeCell ref="A687:L687"/>
    <mergeCell ref="O764:R764"/>
    <mergeCell ref="C564:F564"/>
    <mergeCell ref="O593:R593"/>
    <mergeCell ref="I573:J573"/>
    <mergeCell ref="I603:J603"/>
    <mergeCell ref="I800:K800"/>
    <mergeCell ref="C594:F594"/>
    <mergeCell ref="B739:C739"/>
    <mergeCell ref="I774:J774"/>
    <mergeCell ref="H656:I656"/>
    <mergeCell ref="I757:J757"/>
    <mergeCell ref="F706:G706"/>
    <mergeCell ref="I438:J438"/>
    <mergeCell ref="H459:I459"/>
    <mergeCell ref="O563:R563"/>
    <mergeCell ref="O548:R548"/>
    <mergeCell ref="O443:R443"/>
    <mergeCell ref="C549:F549"/>
    <mergeCell ref="H549:I549"/>
    <mergeCell ref="O488:R488"/>
    <mergeCell ref="O533:R533"/>
    <mergeCell ref="T796:Y796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H519:I519"/>
    <mergeCell ref="A473:L473"/>
    <mergeCell ref="O503:R503"/>
    <mergeCell ref="H429:I429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T828:Y828"/>
    <mergeCell ref="T812:Y812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F206:G206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A337:L337"/>
    <mergeCell ref="A322:L322"/>
    <mergeCell ref="O277:R277"/>
    <mergeCell ref="I240:J240"/>
    <mergeCell ref="I255:J255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8" t="s">
        <v>135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  <c r="O1" s="428"/>
      <c r="P1" s="428"/>
      <c r="Q1" s="428"/>
      <c r="R1" s="428"/>
    </row>
    <row r="2" spans="1:26" ht="48.75" customHeight="1" x14ac:dyDescent="0.2">
      <c r="A2" s="104" t="s">
        <v>92</v>
      </c>
      <c r="B2" s="105" t="s">
        <v>106</v>
      </c>
      <c r="C2" s="105" t="s">
        <v>104</v>
      </c>
      <c r="D2" s="105" t="s">
        <v>105</v>
      </c>
      <c r="E2" s="105" t="s">
        <v>107</v>
      </c>
      <c r="F2" s="105" t="s">
        <v>108</v>
      </c>
      <c r="G2" s="105" t="s">
        <v>109</v>
      </c>
      <c r="H2" s="106" t="s">
        <v>110</v>
      </c>
      <c r="I2" s="106" t="s">
        <v>126</v>
      </c>
      <c r="J2" s="106" t="s">
        <v>131</v>
      </c>
      <c r="K2" s="106" t="s">
        <v>132</v>
      </c>
      <c r="L2" s="106" t="s">
        <v>133</v>
      </c>
      <c r="M2" s="106" t="s">
        <v>134</v>
      </c>
      <c r="N2" s="106" t="s">
        <v>140</v>
      </c>
      <c r="O2" s="106" t="s">
        <v>142</v>
      </c>
      <c r="P2" s="106" t="s">
        <v>147</v>
      </c>
      <c r="Q2" s="106" t="s">
        <v>148</v>
      </c>
      <c r="R2" s="110" t="s">
        <v>136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93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94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140338.36206896551</v>
      </c>
      <c r="Q6" s="111">
        <v>37258.06451612903</v>
      </c>
      <c r="R6" s="111">
        <f t="shared" si="0"/>
        <v>-103080.29755283648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95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351974.13793103449</v>
      </c>
      <c r="Q8" s="111">
        <v>201483.87096774194</v>
      </c>
      <c r="R8" s="111">
        <f t="shared" si="0"/>
        <v>-150490.26696329255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96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97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98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146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Sheets'!Q83</f>
        <v>521554.31034482759</v>
      </c>
      <c r="Q12" s="111">
        <v>254832.25806451612</v>
      </c>
      <c r="R12" s="111">
        <f t="shared" si="0"/>
        <v>-266722.05228031147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149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145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143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99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51"/>
  <sheetViews>
    <sheetView topLeftCell="A22" workbookViewId="0">
      <selection activeCell="I46" sqref="I46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8" t="s">
        <v>171</v>
      </c>
      <c r="B1" s="428"/>
      <c r="C1" s="428"/>
      <c r="D1" s="428"/>
      <c r="E1" s="428"/>
    </row>
    <row r="2" spans="1:5" ht="18" x14ac:dyDescent="0.2">
      <c r="A2" s="250" t="s">
        <v>181</v>
      </c>
      <c r="B2" s="249"/>
      <c r="C2" s="251" t="s">
        <v>179</v>
      </c>
      <c r="D2" s="251" t="s">
        <v>180</v>
      </c>
      <c r="E2" s="251" t="s">
        <v>2</v>
      </c>
    </row>
    <row r="3" spans="1:5" ht="15.75" customHeight="1" x14ac:dyDescent="0.25">
      <c r="A3" s="108" t="s">
        <v>124</v>
      </c>
      <c r="B3" s="433" t="s">
        <v>190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137</v>
      </c>
      <c r="B4" s="434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189</v>
      </c>
      <c r="B5" s="434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166</v>
      </c>
      <c r="B6" s="435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172</v>
      </c>
      <c r="B7" s="445" t="s">
        <v>178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173</v>
      </c>
      <c r="B8" s="446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46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174</v>
      </c>
      <c r="B10" s="446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175</v>
      </c>
      <c r="B11" s="446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176</v>
      </c>
      <c r="B12" s="446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177</v>
      </c>
      <c r="B13" s="446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46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183</v>
      </c>
      <c r="B15" s="432" t="s">
        <v>182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184</v>
      </c>
      <c r="B16" s="432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185</v>
      </c>
      <c r="B17" s="432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186</v>
      </c>
      <c r="B18" s="432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36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187</v>
      </c>
      <c r="B20" s="436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141</v>
      </c>
      <c r="B21" s="436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193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124</v>
      </c>
      <c r="B23" s="444" t="s">
        <v>199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137</v>
      </c>
      <c r="B24" s="444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189</v>
      </c>
      <c r="B25" s="444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166</v>
      </c>
      <c r="B26" s="444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173</v>
      </c>
      <c r="B27" s="441" t="s">
        <v>208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103</v>
      </c>
      <c r="B28" s="442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2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3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4" t="s">
        <v>212</v>
      </c>
      <c r="B31" s="438" t="s">
        <v>210</v>
      </c>
      <c r="C31" s="315">
        <v>45000</v>
      </c>
      <c r="D31" s="315">
        <v>2000</v>
      </c>
      <c r="E31" s="315">
        <f t="shared" si="2"/>
        <v>47000</v>
      </c>
    </row>
    <row r="32" spans="1:5" ht="15.75" x14ac:dyDescent="0.25">
      <c r="A32" s="314" t="s">
        <v>164</v>
      </c>
      <c r="B32" s="439"/>
      <c r="C32" s="315">
        <v>38000</v>
      </c>
      <c r="D32" s="315">
        <v>3000</v>
      </c>
      <c r="E32" s="315">
        <f t="shared" si="2"/>
        <v>41000</v>
      </c>
    </row>
    <row r="33" spans="1:7" ht="15.75" x14ac:dyDescent="0.25">
      <c r="A33" s="314" t="s">
        <v>211</v>
      </c>
      <c r="B33" s="439"/>
      <c r="C33" s="315">
        <v>45000</v>
      </c>
      <c r="D33" s="315">
        <v>20000</v>
      </c>
      <c r="E33" s="315">
        <f t="shared" ref="E33:E51" si="3">D33+C33</f>
        <v>65000</v>
      </c>
    </row>
    <row r="34" spans="1:7" ht="15.75" x14ac:dyDescent="0.25">
      <c r="A34" s="314" t="s">
        <v>213</v>
      </c>
      <c r="B34" s="439"/>
      <c r="C34" s="315">
        <v>32000</v>
      </c>
      <c r="D34" s="315">
        <v>3000</v>
      </c>
      <c r="E34" s="315">
        <f t="shared" si="3"/>
        <v>35000</v>
      </c>
    </row>
    <row r="35" spans="1:7" ht="15.75" x14ac:dyDescent="0.25">
      <c r="A35" s="314" t="s">
        <v>214</v>
      </c>
      <c r="B35" s="439"/>
      <c r="C35" s="315">
        <v>23000</v>
      </c>
      <c r="D35" s="315">
        <v>12000</v>
      </c>
      <c r="E35" s="315">
        <f t="shared" si="3"/>
        <v>35000</v>
      </c>
    </row>
    <row r="36" spans="1:7" ht="15.75" x14ac:dyDescent="0.25">
      <c r="A36" s="314" t="s">
        <v>162</v>
      </c>
      <c r="B36" s="439"/>
      <c r="C36" s="315">
        <v>22000</v>
      </c>
      <c r="D36" s="315">
        <v>13000</v>
      </c>
      <c r="E36" s="315">
        <f t="shared" si="3"/>
        <v>35000</v>
      </c>
    </row>
    <row r="37" spans="1:7" ht="20.25" customHeight="1" x14ac:dyDescent="0.25">
      <c r="A37" s="264" t="s">
        <v>194</v>
      </c>
      <c r="B37" s="439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184</v>
      </c>
      <c r="B38" s="439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185</v>
      </c>
      <c r="B39" s="439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186</v>
      </c>
      <c r="B40" s="440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173</v>
      </c>
      <c r="B41" s="431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170</v>
      </c>
      <c r="B42" s="437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217</v>
      </c>
      <c r="B43" s="431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218</v>
      </c>
      <c r="B44" s="431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1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219</v>
      </c>
      <c r="B46" s="431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187</v>
      </c>
      <c r="B47" s="431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213</v>
      </c>
      <c r="B48" s="429">
        <v>45292</v>
      </c>
      <c r="C48" s="315">
        <v>35000</v>
      </c>
      <c r="D48" s="315">
        <v>15000</v>
      </c>
      <c r="E48" s="315">
        <f t="shared" si="3"/>
        <v>50000</v>
      </c>
      <c r="G48" s="8"/>
    </row>
    <row r="49" spans="1:5" ht="15.75" x14ac:dyDescent="0.25">
      <c r="A49" s="264" t="s">
        <v>223</v>
      </c>
      <c r="B49" s="430"/>
      <c r="C49" s="315">
        <v>35000</v>
      </c>
      <c r="D49" s="315">
        <v>10000</v>
      </c>
      <c r="E49" s="315">
        <f t="shared" si="3"/>
        <v>45000</v>
      </c>
    </row>
    <row r="50" spans="1:5" ht="15.75" x14ac:dyDescent="0.25">
      <c r="A50" s="264" t="s">
        <v>224</v>
      </c>
      <c r="B50" s="430"/>
      <c r="C50" s="315">
        <v>35000</v>
      </c>
      <c r="D50" s="315">
        <v>10000</v>
      </c>
      <c r="E50" s="315">
        <f t="shared" si="3"/>
        <v>45000</v>
      </c>
    </row>
    <row r="51" spans="1:5" ht="15.75" x14ac:dyDescent="0.25">
      <c r="A51" s="264" t="s">
        <v>225</v>
      </c>
      <c r="B51" s="430"/>
      <c r="C51" s="315">
        <v>25000</v>
      </c>
      <c r="D51" s="315">
        <v>7000</v>
      </c>
      <c r="E51" s="315">
        <f t="shared" si="3"/>
        <v>32000</v>
      </c>
    </row>
  </sheetData>
  <autoFilter ref="A2:E2" xr:uid="{69971A69-1AB5-4F7A-A4C2-73A1E09F711B}"/>
  <mergeCells count="11"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2024-03-06T10:07:08Z</cp:lastPrinted>
  <dcterms:created xsi:type="dcterms:W3CDTF">2007-01-04T05:01:09Z</dcterms:created>
  <dcterms:modified xsi:type="dcterms:W3CDTF">2024-03-06T13:24:58Z</dcterms:modified>
</cp:coreProperties>
</file>