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Pioneer\Running projects\State Life Insurance, Karachi\PO\"/>
    </mc:Choice>
  </mc:AlternateContent>
  <xr:revisionPtr revIDLastSave="0" documentId="13_ncr:1_{9DBB4425-3E89-48D5-A49C-2E825FF3C423}" xr6:coauthVersionLast="36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definedNames>
    <definedName name="_xlnm.Print_Area" localSheetId="0">Sheet1!$A$1:$F$47</definedName>
    <definedName name="_xlnm.Print_Titles" localSheetId="0">Sheet1!$24:$24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2" l="1"/>
  <c r="L40" i="2"/>
  <c r="L39" i="2"/>
  <c r="L38" i="2"/>
  <c r="I25" i="2"/>
  <c r="J25" i="2" s="1"/>
  <c r="I26" i="2"/>
  <c r="J26" i="2" s="1"/>
  <c r="I27" i="2"/>
  <c r="J27" i="2" s="1"/>
  <c r="I28" i="2"/>
  <c r="J28" i="2" s="1"/>
  <c r="I29" i="2"/>
  <c r="J29" i="2" s="1"/>
  <c r="I30" i="2"/>
  <c r="J30" i="2" s="1"/>
  <c r="I31" i="2"/>
  <c r="J31" i="2" s="1"/>
  <c r="I32" i="2"/>
  <c r="J32" i="2" s="1"/>
  <c r="I33" i="2"/>
  <c r="J33" i="2" s="1"/>
  <c r="I34" i="2"/>
  <c r="J34" i="2" s="1"/>
  <c r="I24" i="2"/>
  <c r="N28" i="2"/>
  <c r="N32" i="2"/>
  <c r="M34" i="2" l="1"/>
  <c r="N34" i="2" s="1"/>
  <c r="M33" i="2"/>
  <c r="N33" i="2" s="1"/>
  <c r="M32" i="2"/>
  <c r="M31" i="2"/>
  <c r="N31" i="2" s="1"/>
  <c r="M30" i="2"/>
  <c r="N30" i="2" s="1"/>
  <c r="M29" i="2"/>
  <c r="N29" i="2" s="1"/>
  <c r="M28" i="2"/>
  <c r="M27" i="2"/>
  <c r="N27" i="2" s="1"/>
  <c r="M26" i="2"/>
  <c r="N26" i="2" s="1"/>
  <c r="M25" i="2"/>
  <c r="N25" i="2" s="1"/>
  <c r="M24" i="2"/>
  <c r="N24" i="2" s="1"/>
  <c r="M52" i="2"/>
  <c r="M51" i="2"/>
  <c r="M50" i="2"/>
  <c r="L52" i="2"/>
  <c r="L51" i="2"/>
  <c r="L50" i="2"/>
  <c r="K25" i="2"/>
  <c r="K26" i="2"/>
  <c r="K27" i="2"/>
  <c r="K28" i="2"/>
  <c r="K29" i="2"/>
  <c r="K30" i="2"/>
  <c r="K31" i="2"/>
  <c r="K32" i="2"/>
  <c r="K33" i="2"/>
  <c r="K34" i="2"/>
  <c r="J24" i="2"/>
  <c r="K24" i="2" s="1"/>
  <c r="G54" i="2" l="1"/>
  <c r="G53" i="2"/>
  <c r="G52" i="2"/>
  <c r="G51" i="2"/>
  <c r="G50" i="2"/>
  <c r="G49" i="2"/>
  <c r="G48" i="2"/>
  <c r="G47" i="2"/>
  <c r="G46" i="2"/>
  <c r="G45" i="2"/>
  <c r="G44" i="2"/>
  <c r="F34" i="1"/>
  <c r="F33" i="1"/>
  <c r="F32" i="1"/>
  <c r="F31" i="1"/>
  <c r="F30" i="1"/>
  <c r="F29" i="1"/>
  <c r="F28" i="1"/>
  <c r="F27" i="1"/>
  <c r="F26" i="1"/>
  <c r="G55" i="2" l="1"/>
  <c r="G24" i="2"/>
  <c r="G34" i="2" l="1"/>
  <c r="G35" i="2" s="1"/>
  <c r="G33" i="2"/>
  <c r="G32" i="2"/>
  <c r="G31" i="2"/>
  <c r="G30" i="2"/>
  <c r="G29" i="2"/>
  <c r="G28" i="2"/>
  <c r="G27" i="2"/>
  <c r="G26" i="2"/>
  <c r="G25" i="2"/>
  <c r="G17" i="2"/>
  <c r="M16" i="2"/>
  <c r="M15" i="2"/>
  <c r="M13" i="2"/>
  <c r="M11" i="2"/>
  <c r="L16" i="2"/>
  <c r="L15" i="2"/>
  <c r="P6" i="2"/>
  <c r="L7" i="2"/>
  <c r="M7" i="2"/>
  <c r="N7" i="2" s="1"/>
  <c r="L8" i="2"/>
  <c r="M8" i="2"/>
  <c r="N8" i="2"/>
  <c r="L9" i="2"/>
  <c r="M9" i="2"/>
  <c r="N9" i="2"/>
  <c r="L10" i="2"/>
  <c r="M10" i="2" s="1"/>
  <c r="N10" i="2" s="1"/>
  <c r="L11" i="2"/>
  <c r="L12" i="2"/>
  <c r="M12" i="2"/>
  <c r="N12" i="2"/>
  <c r="L13" i="2"/>
  <c r="L14" i="2"/>
  <c r="M14" i="2" s="1"/>
  <c r="N14" i="2" s="1"/>
  <c r="N6" i="2"/>
  <c r="M6" i="2"/>
  <c r="L6" i="2"/>
  <c r="G7" i="2"/>
  <c r="G8" i="2"/>
  <c r="G9" i="2"/>
  <c r="G10" i="2"/>
  <c r="G11" i="2"/>
  <c r="G12" i="2"/>
  <c r="G13" i="2"/>
  <c r="G14" i="2"/>
  <c r="G15" i="2"/>
  <c r="G16" i="2"/>
  <c r="G6" i="2"/>
  <c r="H25" i="1" l="1"/>
  <c r="G36" i="2" l="1"/>
  <c r="G37" i="2" s="1"/>
  <c r="G38" i="2" s="1"/>
  <c r="G39" i="2" s="1"/>
  <c r="F36" i="1"/>
  <c r="F37" i="1" s="1"/>
  <c r="F38" i="1" s="1"/>
</calcChain>
</file>

<file path=xl/sharedStrings.xml><?xml version="1.0" encoding="utf-8"?>
<sst xmlns="http://schemas.openxmlformats.org/spreadsheetml/2006/main" count="110" uniqueCount="58">
  <si>
    <t>S No.</t>
  </si>
  <si>
    <t>D e s c r i p t i o n</t>
  </si>
  <si>
    <t>Qty</t>
  </si>
  <si>
    <t>Unit</t>
  </si>
  <si>
    <t>TOTAL:</t>
  </si>
  <si>
    <t>Total amount</t>
  </si>
  <si>
    <t>Rate</t>
  </si>
  <si>
    <t>Amount</t>
  </si>
  <si>
    <t xml:space="preserve">PURCHASE ORDER </t>
  </si>
  <si>
    <t>Note: This PO is subject to the consultant's approval.</t>
  </si>
  <si>
    <t>Supply of Copper L-Type Mueller USA  3/8" Dia</t>
  </si>
  <si>
    <t>Supply of Copper L-Type Mueller USA  1/2" Dia</t>
  </si>
  <si>
    <t>Supply of Copper L-Type Mueller USA  5/8" Dia</t>
  </si>
  <si>
    <t>Supply of Copper L-Type Mueller USA  3/4" Dia</t>
  </si>
  <si>
    <t>Supply of Copper L-Type Mueller USA  7/8" Dia</t>
  </si>
  <si>
    <t>Supply of Copper L-Type Mueller USA  1-1/8" Dia</t>
  </si>
  <si>
    <t>Supply of Copper L-Type Mueller USA  1-3/8" Dia</t>
  </si>
  <si>
    <t>M/S Crescent corporation</t>
  </si>
  <si>
    <t>Discount 10.82%</t>
  </si>
  <si>
    <t>Sales Tax 18%</t>
  </si>
  <si>
    <t>Att: Mr. Atif Munawwar</t>
  </si>
  <si>
    <r>
      <t xml:space="preserve">for </t>
    </r>
    <r>
      <rPr>
        <b/>
        <sz val="14"/>
        <color theme="1"/>
        <rFont val="Calibri"/>
        <family val="2"/>
        <scheme val="minor"/>
      </rPr>
      <t>IK Associates</t>
    </r>
  </si>
  <si>
    <t>Supply of Copper L-Type Mueller USA    1" Dia</t>
  </si>
  <si>
    <t>Supply of Copper L-Type Mueller USA  1-1/4" Dia</t>
  </si>
  <si>
    <t>Supply of Copper L-Type Mueller USA  1-1/2" Dia</t>
  </si>
  <si>
    <t>Supply of Copper L-Type Mueller USA  1-5/8" Dia</t>
  </si>
  <si>
    <t>Rft</t>
  </si>
  <si>
    <t>CRESCENT</t>
  </si>
  <si>
    <t>Supply of GD Copper pipe for the project State Life Building Karachi</t>
  </si>
  <si>
    <t>PO # 13488</t>
  </si>
  <si>
    <t>Brand: Golden Dragon</t>
  </si>
  <si>
    <t>Supply of Copper pipe 3/8" Dia</t>
  </si>
  <si>
    <t>Supply of Copper pipe  1/2" Dia</t>
  </si>
  <si>
    <t>Supply of Copper pipe  5/8" Dia</t>
  </si>
  <si>
    <t>Supply of Copper pipe  3/4" Dia</t>
  </si>
  <si>
    <t>Supply of Copper pipe   01" Dia</t>
  </si>
  <si>
    <t>Supply of Copper pipe 1-1/8" Dia</t>
  </si>
  <si>
    <t>Supply of Copper pipe 1-1/4" Dia</t>
  </si>
  <si>
    <t>Supply of Copper pipe 1-1/2" Dia</t>
  </si>
  <si>
    <t>Supply of Copper L-Type  3/8" Dia</t>
  </si>
  <si>
    <t>Supply of Copper L-Type 1/2" Dia</t>
  </si>
  <si>
    <t>Supply of Copper L-Type 5/8" Dia</t>
  </si>
  <si>
    <t>Supply of Copper L-Type 3/4" Dia</t>
  </si>
  <si>
    <t>Supply of Copper L-Type 7/8" Dia</t>
  </si>
  <si>
    <t>Supply of Copper L-Type    1" Dia</t>
  </si>
  <si>
    <t>Supply of Copper L-Type 1-1/8" Dia</t>
  </si>
  <si>
    <t>Supply of Copper L-Type 1-1/4" Dia</t>
  </si>
  <si>
    <t>Supply of Copper L-Type 1-3/8" Dia</t>
  </si>
  <si>
    <t>Supply of Copper L-Type 1-1/2" Dia</t>
  </si>
  <si>
    <t>Supply of Copper L-Type 1-5/8" Dia</t>
  </si>
  <si>
    <t>Supply of Copper L-Type 3/8" Dia</t>
  </si>
  <si>
    <t>Len</t>
  </si>
  <si>
    <t>Discount 10%</t>
  </si>
  <si>
    <t>After discount</t>
  </si>
  <si>
    <t>GST 18%</t>
  </si>
  <si>
    <t>Supply of Copper L-Type 1/4" Dia</t>
  </si>
  <si>
    <t>Grand Total amount</t>
  </si>
  <si>
    <t>Net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</si>
</sst>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3" fontId="10" fillId="2" borderId="1" xfId="0" applyNumberFormat="1" applyFont="1" applyFill="1" applyBorder="1" applyAlignment="1">
      <alignment vertical="center" shrinkToFit="1"/>
    </xf>
    <xf numFmtId="3" fontId="11" fillId="0" borderId="1" xfId="0" applyNumberFormat="1" applyFont="1" applyBorder="1" applyAlignment="1">
      <alignment horizontal="right" vertical="center" shrinkToFit="1"/>
    </xf>
    <xf numFmtId="3" fontId="10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/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0" fontId="8" fillId="0" borderId="0" xfId="0" applyFont="1"/>
    <xf numFmtId="0" fontId="0" fillId="4" borderId="0" xfId="0" applyFill="1"/>
    <xf numFmtId="0" fontId="0" fillId="0" borderId="1" xfId="0" applyBorder="1"/>
    <xf numFmtId="3" fontId="1" fillId="0" borderId="1" xfId="0" applyNumberFormat="1" applyFont="1" applyBorder="1" applyAlignment="1">
      <alignment vertical="center"/>
    </xf>
    <xf numFmtId="0" fontId="14" fillId="0" borderId="0" xfId="0" applyFont="1"/>
    <xf numFmtId="0" fontId="0" fillId="0" borderId="0" xfId="0" applyAlignment="1">
      <alignment horizontal="center"/>
    </xf>
    <xf numFmtId="0" fontId="8" fillId="4" borderId="0" xfId="0" applyFont="1" applyFill="1" applyAlignment="1">
      <alignment horizontal="left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43" fontId="0" fillId="0" borderId="0" xfId="0" applyNumberFormat="1"/>
    <xf numFmtId="0" fontId="0" fillId="0" borderId="0" xfId="0" applyAlignment="1">
      <alignment horizontal="right"/>
    </xf>
    <xf numFmtId="0" fontId="8" fillId="0" borderId="5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8" fillId="0" borderId="7" xfId="0" applyFont="1" applyBorder="1" applyAlignment="1">
      <alignment horizontal="right"/>
    </xf>
    <xf numFmtId="3" fontId="8" fillId="0" borderId="1" xfId="0" applyNumberFormat="1" applyFont="1" applyBorder="1" applyAlignment="1">
      <alignment horizontal="right" vertical="center"/>
    </xf>
    <xf numFmtId="0" fontId="15" fillId="0" borderId="1" xfId="0" applyFont="1" applyBorder="1" applyAlignment="1">
      <alignment horizontal="left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165" fontId="11" fillId="0" borderId="1" xfId="1" applyNumberFormat="1" applyFont="1" applyFill="1" applyBorder="1" applyAlignment="1">
      <alignment horizontal="right" vertical="center" shrinkToFit="1"/>
    </xf>
    <xf numFmtId="165" fontId="11" fillId="4" borderId="1" xfId="1" applyNumberFormat="1" applyFont="1" applyFill="1" applyBorder="1" applyAlignment="1">
      <alignment horizontal="right" vertical="center" shrinkToFi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266701</xdr:colOff>
      <xdr:row>5</xdr:row>
      <xdr:rowOff>104775</xdr:rowOff>
    </xdr:from>
    <xdr:to>
      <xdr:col>18</xdr:col>
      <xdr:colOff>114300</xdr:colOff>
      <xdr:row>10</xdr:row>
      <xdr:rowOff>228600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58676" y="1104900"/>
          <a:ext cx="2285999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352426</xdr:colOff>
      <xdr:row>35</xdr:row>
      <xdr:rowOff>104775</xdr:rowOff>
    </xdr:from>
    <xdr:to>
      <xdr:col>13</xdr:col>
      <xdr:colOff>352425</xdr:colOff>
      <xdr:row>37</xdr:row>
      <xdr:rowOff>122341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25201" y="757237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419100</xdr:colOff>
      <xdr:row>42</xdr:row>
      <xdr:rowOff>19050</xdr:rowOff>
    </xdr:from>
    <xdr:to>
      <xdr:col>10</xdr:col>
      <xdr:colOff>150247</xdr:colOff>
      <xdr:row>44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200025</xdr:colOff>
      <xdr:row>51</xdr:row>
      <xdr:rowOff>123825</xdr:rowOff>
    </xdr:from>
    <xdr:to>
      <xdr:col>4</xdr:col>
      <xdr:colOff>1243</xdr:colOff>
      <xdr:row>54</xdr:row>
      <xdr:rowOff>166895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ED5EB8B-7998-45D6-8BD4-5421BC2CDBE9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19550" y="8420100"/>
          <a:ext cx="706093" cy="643145"/>
        </a:xfrm>
        <a:prstGeom prst="rect">
          <a:avLst/>
        </a:prstGeom>
      </xdr:spPr>
    </xdr:pic>
    <xdr:clientData/>
  </xdr:twoCellAnchor>
  <xdr:twoCellAnchor editAs="oneCell">
    <xdr:from>
      <xdr:col>7</xdr:col>
      <xdr:colOff>771525</xdr:colOff>
      <xdr:row>43</xdr:row>
      <xdr:rowOff>28575</xdr:rowOff>
    </xdr:from>
    <xdr:to>
      <xdr:col>8</xdr:col>
      <xdr:colOff>553693</xdr:colOff>
      <xdr:row>46</xdr:row>
      <xdr:rowOff>71645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F64F592-F5B3-4971-B133-ADA6268ECEE9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86725" y="9515475"/>
          <a:ext cx="706093" cy="643145"/>
        </a:xfrm>
        <a:prstGeom prst="rect">
          <a:avLst/>
        </a:prstGeom>
      </xdr:spPr>
    </xdr:pic>
    <xdr:clientData/>
  </xdr:twoCellAnchor>
  <xdr:twoCellAnchor>
    <xdr:from>
      <xdr:col>9</xdr:col>
      <xdr:colOff>166682</xdr:colOff>
      <xdr:row>1</xdr:row>
      <xdr:rowOff>89477</xdr:rowOff>
    </xdr:from>
    <xdr:to>
      <xdr:col>16</xdr:col>
      <xdr:colOff>276226</xdr:colOff>
      <xdr:row>4</xdr:row>
      <xdr:rowOff>76200</xdr:rowOff>
    </xdr:to>
    <xdr:sp macro="" textlink="">
      <xdr:nvSpPr>
        <xdr:cNvPr id="8" name="Text Box 69">
          <a:extLst>
            <a:ext uri="{FF2B5EF4-FFF2-40B4-BE49-F238E27FC236}">
              <a16:creationId xmlns:a16="http://schemas.microsoft.com/office/drawing/2014/main" id="{55774CC5-D7A6-4989-B02D-ECBC05A42A9F}"/>
            </a:ext>
          </a:extLst>
        </xdr:cNvPr>
        <xdr:cNvSpPr txBox="1">
          <a:spLocks noChangeArrowheads="1"/>
        </xdr:cNvSpPr>
      </xdr:nvSpPr>
      <xdr:spPr bwMode="auto">
        <a:xfrm>
          <a:off x="9110657" y="289502"/>
          <a:ext cx="4376744" cy="5867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7</xdr:col>
      <xdr:colOff>723900</xdr:colOff>
      <xdr:row>0</xdr:row>
      <xdr:rowOff>0</xdr:rowOff>
    </xdr:from>
    <xdr:to>
      <xdr:col>9</xdr:col>
      <xdr:colOff>133350</xdr:colOff>
      <xdr:row>4</xdr:row>
      <xdr:rowOff>76200</xdr:rowOff>
    </xdr:to>
    <xdr:pic>
      <xdr:nvPicPr>
        <xdr:cNvPr id="9" name="Picture 68">
          <a:extLst>
            <a:ext uri="{FF2B5EF4-FFF2-40B4-BE49-F238E27FC236}">
              <a16:creationId xmlns:a16="http://schemas.microsoft.com/office/drawing/2014/main" id="{1DB62ED7-DB53-46E5-818E-54E113EC7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8039100" y="0"/>
          <a:ext cx="1038225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66675</xdr:colOff>
      <xdr:row>0</xdr:row>
      <xdr:rowOff>66675</xdr:rowOff>
    </xdr:from>
    <xdr:to>
      <xdr:col>1</xdr:col>
      <xdr:colOff>1190830</xdr:colOff>
      <xdr:row>6</xdr:row>
      <xdr:rowOff>143053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83DD8C5-B646-4E26-9AC5-A0B2C98E3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675" y="66675"/>
          <a:ext cx="1467055" cy="12765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400050</xdr:colOff>
      <xdr:row>2</xdr:row>
      <xdr:rowOff>28575</xdr:rowOff>
    </xdr:from>
    <xdr:to>
      <xdr:col>23</xdr:col>
      <xdr:colOff>105244</xdr:colOff>
      <xdr:row>27</xdr:row>
      <xdr:rowOff>67583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0DB0B1-AC08-4207-A193-8C64E9D752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8375" y="409575"/>
          <a:ext cx="3362794" cy="65064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H43"/>
  <sheetViews>
    <sheetView topLeftCell="A7" zoomScaleNormal="100" zoomScaleSheetLayoutView="100" workbookViewId="0">
      <selection activeCell="F34" sqref="F34"/>
    </sheetView>
  </sheetViews>
  <sheetFormatPr defaultColWidth="9.140625" defaultRowHeight="15.75" x14ac:dyDescent="0.25"/>
  <cols>
    <col min="1" max="1" width="5.140625" style="2" customWidth="1"/>
    <col min="2" max="2" width="52.140625" style="2" customWidth="1"/>
    <col min="3" max="3" width="7.42578125" style="6" customWidth="1"/>
    <col min="4" max="4" width="6.140625" style="7" customWidth="1"/>
    <col min="5" max="5" width="11.5703125" style="9" customWidth="1"/>
    <col min="6" max="6" width="15.7109375" style="7" customWidth="1"/>
    <col min="7" max="7" width="11.5703125" style="9" bestFit="1" customWidth="1"/>
    <col min="8" max="8" width="13.85546875" style="9" customWidth="1"/>
    <col min="9" max="9" width="10.5703125" style="2" customWidth="1"/>
    <col min="10" max="16384" width="9.140625" style="2"/>
  </cols>
  <sheetData>
    <row r="10" spans="1:6" ht="5.25" customHeight="1" x14ac:dyDescent="0.25"/>
    <row r="11" spans="1:6" ht="18.75" x14ac:dyDescent="0.3">
      <c r="A11" s="25" t="s">
        <v>17</v>
      </c>
      <c r="B11" s="1"/>
      <c r="F11" s="8">
        <v>45756</v>
      </c>
    </row>
    <row r="12" spans="1:6" x14ac:dyDescent="0.25">
      <c r="A12" s="1"/>
      <c r="B12" s="1"/>
      <c r="F12" s="8"/>
    </row>
    <row r="13" spans="1:6" x14ac:dyDescent="0.25">
      <c r="A13" s="1" t="s">
        <v>29</v>
      </c>
      <c r="B13" s="1"/>
      <c r="F13" s="8"/>
    </row>
    <row r="14" spans="1:6" x14ac:dyDescent="0.25">
      <c r="A14" s="1"/>
      <c r="B14" s="1"/>
      <c r="F14" s="8"/>
    </row>
    <row r="15" spans="1:6" ht="18.75" x14ac:dyDescent="0.3">
      <c r="A15" s="32" t="s">
        <v>20</v>
      </c>
      <c r="B15" s="32"/>
      <c r="C15" s="32"/>
      <c r="D15" s="32"/>
      <c r="E15" s="32"/>
      <c r="F15" s="32"/>
    </row>
    <row r="16" spans="1:6" ht="0.75" customHeight="1" x14ac:dyDescent="0.25">
      <c r="A16" s="40"/>
      <c r="B16" s="40"/>
      <c r="C16" s="40"/>
      <c r="D16" s="40"/>
      <c r="E16" s="40"/>
      <c r="F16" s="40"/>
    </row>
    <row r="17" spans="1:8" ht="6.75" customHeight="1" x14ac:dyDescent="0.25">
      <c r="A17" s="13"/>
      <c r="B17" s="13"/>
      <c r="C17" s="13"/>
      <c r="D17" s="13"/>
      <c r="E17" s="13"/>
      <c r="F17" s="13"/>
    </row>
    <row r="18" spans="1:8" ht="23.25" x14ac:dyDescent="0.35">
      <c r="A18" s="33" t="s">
        <v>8</v>
      </c>
      <c r="B18" s="33"/>
      <c r="C18" s="33"/>
      <c r="D18" s="33"/>
      <c r="E18" s="33"/>
      <c r="F18" s="33"/>
    </row>
    <row r="19" spans="1:8" ht="5.25" customHeight="1" x14ac:dyDescent="0.25"/>
    <row r="20" spans="1:8" ht="5.25" customHeight="1" x14ac:dyDescent="0.25"/>
    <row r="21" spans="1:8" ht="5.25" customHeight="1" x14ac:dyDescent="0.25"/>
    <row r="22" spans="1:8" ht="5.25" customHeight="1" thickBot="1" x14ac:dyDescent="0.3"/>
    <row r="23" spans="1:8" ht="45.75" customHeight="1" thickBot="1" x14ac:dyDescent="0.3">
      <c r="A23" s="37" t="s">
        <v>28</v>
      </c>
      <c r="B23" s="38"/>
      <c r="C23" s="38"/>
      <c r="D23" s="38"/>
      <c r="E23" s="38"/>
      <c r="F23" s="39"/>
    </row>
    <row r="24" spans="1:8" s="3" customFormat="1" ht="31.5" x14ac:dyDescent="0.25">
      <c r="A24" s="11" t="s">
        <v>0</v>
      </c>
      <c r="B24" s="11" t="s">
        <v>1</v>
      </c>
      <c r="C24" s="11" t="s">
        <v>2</v>
      </c>
      <c r="D24" s="11" t="s">
        <v>3</v>
      </c>
      <c r="E24" s="12" t="s">
        <v>6</v>
      </c>
      <c r="F24" s="11" t="s">
        <v>7</v>
      </c>
      <c r="G24" s="18"/>
      <c r="H24" s="18"/>
    </row>
    <row r="25" spans="1:8" ht="18.75" x14ac:dyDescent="0.3">
      <c r="A25" s="20"/>
      <c r="B25" s="21" t="s">
        <v>30</v>
      </c>
      <c r="C25" s="22"/>
      <c r="D25" s="23"/>
      <c r="E25" s="24"/>
      <c r="F25" s="23"/>
      <c r="H25" s="9">
        <f>11500*50</f>
        <v>575000</v>
      </c>
    </row>
    <row r="26" spans="1:8" customFormat="1" x14ac:dyDescent="0.25">
      <c r="A26" s="30">
        <v>1</v>
      </c>
      <c r="B26" s="17" t="s">
        <v>31</v>
      </c>
      <c r="C26" s="4">
        <v>320</v>
      </c>
      <c r="D26" s="4" t="s">
        <v>26</v>
      </c>
      <c r="E26" s="10">
        <v>242.667</v>
      </c>
      <c r="F26" s="19">
        <f>E26*C26</f>
        <v>77653.440000000002</v>
      </c>
    </row>
    <row r="27" spans="1:8" customFormat="1" x14ac:dyDescent="0.25">
      <c r="A27" s="30">
        <v>2</v>
      </c>
      <c r="B27" s="17" t="s">
        <v>32</v>
      </c>
      <c r="C27" s="4">
        <v>83</v>
      </c>
      <c r="D27" s="4" t="s">
        <v>26</v>
      </c>
      <c r="E27" s="10">
        <v>382.851</v>
      </c>
      <c r="F27" s="19">
        <f t="shared" ref="F27:F33" si="0">E27*C27</f>
        <v>31776.633000000002</v>
      </c>
    </row>
    <row r="28" spans="1:8" customFormat="1" x14ac:dyDescent="0.25">
      <c r="A28" s="30">
        <v>3</v>
      </c>
      <c r="B28" s="17" t="s">
        <v>33</v>
      </c>
      <c r="C28" s="4">
        <v>333</v>
      </c>
      <c r="D28" s="4" t="s">
        <v>26</v>
      </c>
      <c r="E28" s="10">
        <v>553.30200000000002</v>
      </c>
      <c r="F28" s="19">
        <f t="shared" si="0"/>
        <v>184249.56600000002</v>
      </c>
    </row>
    <row r="29" spans="1:8" customFormat="1" x14ac:dyDescent="0.25">
      <c r="A29" s="30">
        <v>4</v>
      </c>
      <c r="B29" s="17" t="s">
        <v>34</v>
      </c>
      <c r="C29" s="4">
        <v>294</v>
      </c>
      <c r="D29" s="4" t="s">
        <v>26</v>
      </c>
      <c r="E29" s="10">
        <v>702.51299999999992</v>
      </c>
      <c r="F29" s="19">
        <f t="shared" si="0"/>
        <v>206538.82199999999</v>
      </c>
    </row>
    <row r="30" spans="1:8" customFormat="1" x14ac:dyDescent="0.25">
      <c r="A30" s="30">
        <v>5</v>
      </c>
      <c r="B30" s="17" t="s">
        <v>35</v>
      </c>
      <c r="C30" s="4">
        <v>38</v>
      </c>
      <c r="D30" s="4" t="s">
        <v>26</v>
      </c>
      <c r="E30" s="10">
        <v>930.6</v>
      </c>
      <c r="F30" s="19">
        <f t="shared" si="0"/>
        <v>35362.800000000003</v>
      </c>
    </row>
    <row r="31" spans="1:8" customFormat="1" x14ac:dyDescent="0.25">
      <c r="A31" s="30">
        <v>6</v>
      </c>
      <c r="B31" s="17" t="s">
        <v>36</v>
      </c>
      <c r="C31" s="4">
        <v>15</v>
      </c>
      <c r="D31" s="4" t="s">
        <v>26</v>
      </c>
      <c r="E31" s="10">
        <v>1229.7959999999998</v>
      </c>
      <c r="F31" s="19">
        <f t="shared" si="0"/>
        <v>18446.939999999999</v>
      </c>
    </row>
    <row r="32" spans="1:8" customFormat="1" x14ac:dyDescent="0.25">
      <c r="A32" s="30">
        <v>7</v>
      </c>
      <c r="B32" s="17" t="s">
        <v>37</v>
      </c>
      <c r="C32" s="4">
        <v>45</v>
      </c>
      <c r="D32" s="4" t="s">
        <v>26</v>
      </c>
      <c r="E32" s="10">
        <v>1281</v>
      </c>
      <c r="F32" s="19">
        <f t="shared" si="0"/>
        <v>57645</v>
      </c>
    </row>
    <row r="33" spans="1:8" customFormat="1" x14ac:dyDescent="0.25">
      <c r="A33" s="30">
        <v>8</v>
      </c>
      <c r="B33" s="17" t="s">
        <v>38</v>
      </c>
      <c r="C33" s="4">
        <v>207</v>
      </c>
      <c r="D33" s="4" t="s">
        <v>26</v>
      </c>
      <c r="E33" s="10">
        <v>1742</v>
      </c>
      <c r="F33" s="19">
        <f t="shared" si="0"/>
        <v>360594</v>
      </c>
    </row>
    <row r="34" spans="1:8" s="3" customFormat="1" ht="18" customHeight="1" x14ac:dyDescent="0.25">
      <c r="A34" s="5"/>
      <c r="B34" s="5"/>
      <c r="C34" s="34" t="s">
        <v>4</v>
      </c>
      <c r="D34" s="34"/>
      <c r="E34" s="34"/>
      <c r="F34" s="14">
        <f>SUM(F26:F33)</f>
        <v>972267.201</v>
      </c>
      <c r="G34" s="18"/>
      <c r="H34" s="18"/>
    </row>
    <row r="35" spans="1:8" s="3" customFormat="1" ht="17.45" customHeight="1" x14ac:dyDescent="0.25">
      <c r="A35" s="35" t="s">
        <v>18</v>
      </c>
      <c r="B35" s="35"/>
      <c r="C35" s="35"/>
      <c r="D35" s="35"/>
      <c r="E35" s="35"/>
      <c r="F35" s="15">
        <v>437005</v>
      </c>
      <c r="G35" s="18"/>
      <c r="H35" s="18"/>
    </row>
    <row r="36" spans="1:8" s="3" customFormat="1" ht="21.75" customHeight="1" x14ac:dyDescent="0.25">
      <c r="A36" s="36" t="s">
        <v>5</v>
      </c>
      <c r="B36" s="36"/>
      <c r="C36" s="36"/>
      <c r="D36" s="36"/>
      <c r="E36" s="36"/>
      <c r="F36" s="16">
        <f>F34-F35</f>
        <v>535262.201</v>
      </c>
      <c r="G36" s="18"/>
      <c r="H36" s="18"/>
    </row>
    <row r="37" spans="1:8" s="3" customFormat="1" ht="21.75" customHeight="1" x14ac:dyDescent="0.25">
      <c r="A37" s="36" t="s">
        <v>19</v>
      </c>
      <c r="B37" s="36"/>
      <c r="C37" s="36"/>
      <c r="D37" s="36"/>
      <c r="E37" s="36"/>
      <c r="F37" s="16">
        <f>F36*18%</f>
        <v>96347.196179999999</v>
      </c>
      <c r="G37" s="18"/>
      <c r="H37" s="18"/>
    </row>
    <row r="38" spans="1:8" s="3" customFormat="1" ht="21.75" customHeight="1" x14ac:dyDescent="0.25">
      <c r="A38" s="36" t="s">
        <v>5</v>
      </c>
      <c r="B38" s="36"/>
      <c r="C38" s="36"/>
      <c r="D38" s="36"/>
      <c r="E38" s="36"/>
      <c r="F38" s="16">
        <f>F37+F36</f>
        <v>631609.39717999997</v>
      </c>
      <c r="G38" s="18"/>
      <c r="H38" s="18"/>
    </row>
    <row r="41" spans="1:8" ht="18.75" x14ac:dyDescent="0.3">
      <c r="A41" s="31" t="s">
        <v>9</v>
      </c>
      <c r="B41" s="31"/>
      <c r="C41" s="31"/>
      <c r="D41" s="31"/>
      <c r="E41" s="31"/>
      <c r="F41" s="31"/>
    </row>
    <row r="43" spans="1:8" ht="21" customHeight="1" x14ac:dyDescent="0.3">
      <c r="A43" s="1" t="s">
        <v>21</v>
      </c>
    </row>
  </sheetData>
  <mergeCells count="10">
    <mergeCell ref="A41:F41"/>
    <mergeCell ref="A15:F15"/>
    <mergeCell ref="A18:F18"/>
    <mergeCell ref="C34:E34"/>
    <mergeCell ref="A35:E35"/>
    <mergeCell ref="A36:E36"/>
    <mergeCell ref="A23:F23"/>
    <mergeCell ref="A16:F16"/>
    <mergeCell ref="A37:E37"/>
    <mergeCell ref="A38:E38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53A4D-2A0C-4776-B286-232C1BB2DD8E}">
  <dimension ref="C4:P55"/>
  <sheetViews>
    <sheetView tabSelected="1" topLeftCell="A13" workbookViewId="0">
      <selection activeCell="D29" sqref="D29"/>
    </sheetView>
  </sheetViews>
  <sheetFormatPr defaultRowHeight="15" x14ac:dyDescent="0.25"/>
  <cols>
    <col min="3" max="3" width="51.140625" customWidth="1"/>
    <col min="7" max="7" width="14" customWidth="1"/>
    <col min="9" max="9" width="11.5703125" customWidth="1"/>
    <col min="10" max="10" width="11.28515625" customWidth="1"/>
    <col min="11" max="11" width="11.140625" customWidth="1"/>
  </cols>
  <sheetData>
    <row r="4" spans="3:16" x14ac:dyDescent="0.25">
      <c r="C4" s="29" t="s">
        <v>27</v>
      </c>
    </row>
    <row r="6" spans="3:16" ht="24" customHeight="1" x14ac:dyDescent="0.25">
      <c r="C6" s="17" t="s">
        <v>10</v>
      </c>
      <c r="D6" s="4">
        <v>1004</v>
      </c>
      <c r="E6" s="4" t="s">
        <v>26</v>
      </c>
      <c r="F6" s="10">
        <v>242.667</v>
      </c>
      <c r="G6" s="19">
        <f>F6*D6</f>
        <v>243637.66800000001</v>
      </c>
      <c r="K6">
        <v>4570</v>
      </c>
      <c r="L6">
        <f>K6/20</f>
        <v>228.5</v>
      </c>
      <c r="M6">
        <f>L6*1.18</f>
        <v>269.63</v>
      </c>
      <c r="N6">
        <f>M6*0.9</f>
        <v>242.667</v>
      </c>
      <c r="P6">
        <f>M6*10%</f>
        <v>26.963000000000001</v>
      </c>
    </row>
    <row r="7" spans="3:16" ht="24" customHeight="1" x14ac:dyDescent="0.25">
      <c r="C7" s="17" t="s">
        <v>11</v>
      </c>
      <c r="D7" s="4">
        <v>226</v>
      </c>
      <c r="E7" s="4" t="s">
        <v>26</v>
      </c>
      <c r="F7" s="10">
        <v>382.851</v>
      </c>
      <c r="G7" s="19">
        <f t="shared" ref="G7:G16" si="0">F7*D7</f>
        <v>86524.326000000001</v>
      </c>
      <c r="K7">
        <v>7210</v>
      </c>
      <c r="L7">
        <f t="shared" ref="L7:L16" si="1">K7/20</f>
        <v>360.5</v>
      </c>
      <c r="M7">
        <f t="shared" ref="M7:M14" si="2">L7*1.18</f>
        <v>425.39</v>
      </c>
      <c r="N7">
        <f t="shared" ref="N7:N14" si="3">M7*0.9</f>
        <v>382.851</v>
      </c>
    </row>
    <row r="8" spans="3:16" ht="24" customHeight="1" x14ac:dyDescent="0.25">
      <c r="C8" s="17" t="s">
        <v>12</v>
      </c>
      <c r="D8" s="4">
        <v>1056</v>
      </c>
      <c r="E8" s="4" t="s">
        <v>26</v>
      </c>
      <c r="F8" s="10">
        <v>553.30200000000002</v>
      </c>
      <c r="G8" s="19">
        <f t="shared" si="0"/>
        <v>584286.91200000001</v>
      </c>
      <c r="K8">
        <v>10420</v>
      </c>
      <c r="L8">
        <f t="shared" si="1"/>
        <v>521</v>
      </c>
      <c r="M8">
        <f t="shared" si="2"/>
        <v>614.78</v>
      </c>
      <c r="N8">
        <f t="shared" si="3"/>
        <v>553.30200000000002</v>
      </c>
    </row>
    <row r="9" spans="3:16" ht="24" customHeight="1" x14ac:dyDescent="0.25">
      <c r="C9" s="17" t="s">
        <v>13</v>
      </c>
      <c r="D9" s="4">
        <v>546</v>
      </c>
      <c r="E9" s="4" t="s">
        <v>26</v>
      </c>
      <c r="F9" s="10">
        <v>702.51299999999992</v>
      </c>
      <c r="G9" s="19">
        <f t="shared" si="0"/>
        <v>383572.09799999994</v>
      </c>
      <c r="K9">
        <v>13230</v>
      </c>
      <c r="L9">
        <f t="shared" si="1"/>
        <v>661.5</v>
      </c>
      <c r="M9">
        <f t="shared" si="2"/>
        <v>780.56999999999994</v>
      </c>
      <c r="N9">
        <f t="shared" si="3"/>
        <v>702.51299999999992</v>
      </c>
    </row>
    <row r="10" spans="3:16" ht="24" customHeight="1" x14ac:dyDescent="0.25">
      <c r="C10" s="17" t="s">
        <v>14</v>
      </c>
      <c r="D10" s="4">
        <v>40</v>
      </c>
      <c r="E10" s="4" t="s">
        <v>26</v>
      </c>
      <c r="F10" s="10">
        <v>863.93700000000001</v>
      </c>
      <c r="G10" s="19">
        <f t="shared" si="0"/>
        <v>34557.480000000003</v>
      </c>
      <c r="K10">
        <v>16270</v>
      </c>
      <c r="L10">
        <f t="shared" si="1"/>
        <v>813.5</v>
      </c>
      <c r="M10">
        <f t="shared" si="2"/>
        <v>959.93</v>
      </c>
      <c r="N10">
        <f t="shared" si="3"/>
        <v>863.93700000000001</v>
      </c>
    </row>
    <row r="11" spans="3:16" ht="24" customHeight="1" x14ac:dyDescent="0.25">
      <c r="C11" s="17" t="s">
        <v>22</v>
      </c>
      <c r="D11" s="4">
        <v>155</v>
      </c>
      <c r="E11" s="4" t="s">
        <v>26</v>
      </c>
      <c r="F11" s="10">
        <v>930.6</v>
      </c>
      <c r="G11" s="19">
        <f t="shared" si="0"/>
        <v>144243</v>
      </c>
      <c r="K11" s="26">
        <v>20680</v>
      </c>
      <c r="L11">
        <f t="shared" si="1"/>
        <v>1034</v>
      </c>
      <c r="M11">
        <f>L11*0.9</f>
        <v>930.6</v>
      </c>
    </row>
    <row r="12" spans="3:16" ht="24" customHeight="1" x14ac:dyDescent="0.25">
      <c r="C12" s="17" t="s">
        <v>15</v>
      </c>
      <c r="D12" s="4">
        <v>99</v>
      </c>
      <c r="E12" s="4" t="s">
        <v>26</v>
      </c>
      <c r="F12" s="10">
        <v>1229.7959999999998</v>
      </c>
      <c r="G12" s="19">
        <f t="shared" si="0"/>
        <v>121749.80399999999</v>
      </c>
      <c r="K12">
        <v>23160</v>
      </c>
      <c r="L12">
        <f t="shared" si="1"/>
        <v>1158</v>
      </c>
      <c r="M12">
        <f t="shared" si="2"/>
        <v>1366.4399999999998</v>
      </c>
      <c r="N12">
        <f t="shared" si="3"/>
        <v>1229.7959999999998</v>
      </c>
    </row>
    <row r="13" spans="3:16" ht="24" customHeight="1" x14ac:dyDescent="0.25">
      <c r="C13" s="17" t="s">
        <v>23</v>
      </c>
      <c r="D13" s="4">
        <v>186</v>
      </c>
      <c r="E13" s="4" t="s">
        <v>26</v>
      </c>
      <c r="F13" s="10">
        <v>1281</v>
      </c>
      <c r="G13" s="19">
        <f t="shared" si="0"/>
        <v>238266</v>
      </c>
      <c r="K13" s="26">
        <v>28460</v>
      </c>
      <c r="L13">
        <f t="shared" si="1"/>
        <v>1423</v>
      </c>
      <c r="M13">
        <f>L13*0.9</f>
        <v>1280.7</v>
      </c>
    </row>
    <row r="14" spans="3:16" ht="24" customHeight="1" x14ac:dyDescent="0.25">
      <c r="C14" s="17" t="s">
        <v>16</v>
      </c>
      <c r="D14" s="4">
        <v>0</v>
      </c>
      <c r="E14" s="4" t="s">
        <v>26</v>
      </c>
      <c r="F14" s="10">
        <v>1668.402</v>
      </c>
      <c r="G14" s="19">
        <f t="shared" si="0"/>
        <v>0</v>
      </c>
      <c r="K14">
        <v>31420</v>
      </c>
      <c r="L14">
        <f t="shared" si="1"/>
        <v>1571</v>
      </c>
      <c r="M14">
        <f t="shared" si="2"/>
        <v>1853.78</v>
      </c>
      <c r="N14">
        <f t="shared" si="3"/>
        <v>1668.402</v>
      </c>
    </row>
    <row r="15" spans="3:16" ht="24" customHeight="1" x14ac:dyDescent="0.25">
      <c r="C15" s="17" t="s">
        <v>24</v>
      </c>
      <c r="D15" s="4">
        <v>280</v>
      </c>
      <c r="E15" s="4" t="s">
        <v>26</v>
      </c>
      <c r="F15" s="10">
        <v>1742</v>
      </c>
      <c r="G15" s="19">
        <f t="shared" si="0"/>
        <v>487760</v>
      </c>
      <c r="K15" s="26">
        <v>38700</v>
      </c>
      <c r="L15">
        <f t="shared" si="1"/>
        <v>1935</v>
      </c>
      <c r="M15">
        <f>L15*0.9</f>
        <v>1741.5</v>
      </c>
    </row>
    <row r="16" spans="3:16" ht="24" customHeight="1" x14ac:dyDescent="0.25">
      <c r="C16" s="17" t="s">
        <v>25</v>
      </c>
      <c r="D16" s="4">
        <v>0</v>
      </c>
      <c r="E16" s="4" t="s">
        <v>26</v>
      </c>
      <c r="F16" s="10">
        <v>1963</v>
      </c>
      <c r="G16" s="19">
        <f t="shared" si="0"/>
        <v>0</v>
      </c>
      <c r="K16" s="26">
        <v>43630</v>
      </c>
      <c r="L16">
        <f t="shared" si="1"/>
        <v>2181.5</v>
      </c>
      <c r="M16">
        <f>L16*0.9</f>
        <v>1963.3500000000001</v>
      </c>
    </row>
    <row r="17" spans="3:14" ht="31.5" customHeight="1" x14ac:dyDescent="0.25">
      <c r="C17" s="27"/>
      <c r="D17" s="27"/>
      <c r="E17" s="27"/>
      <c r="F17" s="27"/>
      <c r="G17" s="28">
        <f>SUM(G6:G16)</f>
        <v>2324597.2879999997</v>
      </c>
    </row>
    <row r="21" spans="3:14" x14ac:dyDescent="0.25">
      <c r="C21" s="29" t="s">
        <v>27</v>
      </c>
    </row>
    <row r="23" spans="3:14" ht="18.75" x14ac:dyDescent="0.25">
      <c r="C23" s="47" t="s">
        <v>55</v>
      </c>
      <c r="D23" s="48">
        <v>0</v>
      </c>
      <c r="E23" s="49" t="s">
        <v>51</v>
      </c>
      <c r="F23" s="50">
        <v>2910</v>
      </c>
      <c r="G23" s="15">
        <f>F23*D23</f>
        <v>0</v>
      </c>
    </row>
    <row r="24" spans="3:14" ht="18.75" x14ac:dyDescent="0.25">
      <c r="C24" s="47" t="s">
        <v>50</v>
      </c>
      <c r="D24" s="48">
        <v>17</v>
      </c>
      <c r="E24" s="49" t="s">
        <v>51</v>
      </c>
      <c r="F24" s="50">
        <v>4570</v>
      </c>
      <c r="G24" s="15">
        <f>F24*D24</f>
        <v>77690</v>
      </c>
      <c r="I24" s="41">
        <f>F24*19</f>
        <v>86830</v>
      </c>
      <c r="J24" s="41">
        <f>I24*1.18</f>
        <v>102459.4</v>
      </c>
      <c r="K24" s="41">
        <f>J24*0.9</f>
        <v>92213.459999999992</v>
      </c>
      <c r="M24">
        <f>D24/20</f>
        <v>0.85</v>
      </c>
      <c r="N24">
        <f>M24*19</f>
        <v>16.149999999999999</v>
      </c>
    </row>
    <row r="25" spans="3:14" ht="18.75" x14ac:dyDescent="0.25">
      <c r="C25" s="47" t="s">
        <v>40</v>
      </c>
      <c r="D25" s="48">
        <v>4</v>
      </c>
      <c r="E25" s="49" t="s">
        <v>51</v>
      </c>
      <c r="F25" s="50">
        <v>7210</v>
      </c>
      <c r="G25" s="15">
        <f t="shared" ref="G25:G34" si="4">F25*D25</f>
        <v>28840</v>
      </c>
      <c r="I25" s="41">
        <f t="shared" ref="I25:I34" si="5">F25*19</f>
        <v>136990</v>
      </c>
      <c r="J25" s="41">
        <f t="shared" ref="J25:J34" si="6">I25*1.18</f>
        <v>161648.19999999998</v>
      </c>
      <c r="K25" s="41">
        <f t="shared" ref="K25:K34" si="7">J25*0.9</f>
        <v>145483.37999999998</v>
      </c>
      <c r="M25">
        <f>D25/20</f>
        <v>0.2</v>
      </c>
      <c r="N25">
        <f t="shared" ref="N25:N34" si="8">M25*19</f>
        <v>3.8000000000000003</v>
      </c>
    </row>
    <row r="26" spans="3:14" ht="18.75" x14ac:dyDescent="0.25">
      <c r="C26" s="47" t="s">
        <v>41</v>
      </c>
      <c r="D26" s="48">
        <v>18</v>
      </c>
      <c r="E26" s="49" t="s">
        <v>51</v>
      </c>
      <c r="F26" s="50">
        <v>10420</v>
      </c>
      <c r="G26" s="15">
        <f t="shared" si="4"/>
        <v>187560</v>
      </c>
      <c r="I26" s="41">
        <f t="shared" si="5"/>
        <v>197980</v>
      </c>
      <c r="J26" s="41">
        <f t="shared" si="6"/>
        <v>233616.4</v>
      </c>
      <c r="K26" s="41">
        <f t="shared" si="7"/>
        <v>210254.76</v>
      </c>
      <c r="M26">
        <f>D26/20</f>
        <v>0.9</v>
      </c>
      <c r="N26">
        <f t="shared" si="8"/>
        <v>17.100000000000001</v>
      </c>
    </row>
    <row r="27" spans="3:14" ht="18.75" x14ac:dyDescent="0.25">
      <c r="C27" s="47" t="s">
        <v>42</v>
      </c>
      <c r="D27" s="48">
        <v>15</v>
      </c>
      <c r="E27" s="49" t="s">
        <v>51</v>
      </c>
      <c r="F27" s="50">
        <v>13230</v>
      </c>
      <c r="G27" s="15">
        <f t="shared" si="4"/>
        <v>198450</v>
      </c>
      <c r="I27" s="41">
        <f t="shared" si="5"/>
        <v>251370</v>
      </c>
      <c r="J27" s="41">
        <f t="shared" si="6"/>
        <v>296616.59999999998</v>
      </c>
      <c r="K27" s="41">
        <f t="shared" si="7"/>
        <v>266954.94</v>
      </c>
      <c r="M27">
        <f>D27/20</f>
        <v>0.75</v>
      </c>
      <c r="N27">
        <f t="shared" si="8"/>
        <v>14.25</v>
      </c>
    </row>
    <row r="28" spans="3:14" ht="18.75" x14ac:dyDescent="0.25">
      <c r="C28" s="47" t="s">
        <v>43</v>
      </c>
      <c r="D28" s="48"/>
      <c r="E28" s="49" t="s">
        <v>51</v>
      </c>
      <c r="F28" s="50">
        <v>16270</v>
      </c>
      <c r="G28" s="15">
        <f t="shared" si="4"/>
        <v>0</v>
      </c>
      <c r="I28" s="41">
        <f t="shared" si="5"/>
        <v>309130</v>
      </c>
      <c r="J28" s="41">
        <f t="shared" si="6"/>
        <v>364773.39999999997</v>
      </c>
      <c r="K28" s="41">
        <f t="shared" si="7"/>
        <v>328296.06</v>
      </c>
      <c r="M28">
        <f>D28/20</f>
        <v>0</v>
      </c>
      <c r="N28">
        <f t="shared" si="8"/>
        <v>0</v>
      </c>
    </row>
    <row r="29" spans="3:14" ht="18.75" x14ac:dyDescent="0.25">
      <c r="C29" s="47" t="s">
        <v>44</v>
      </c>
      <c r="D29" s="48">
        <v>2</v>
      </c>
      <c r="E29" s="49" t="s">
        <v>51</v>
      </c>
      <c r="F29" s="51">
        <v>17525</v>
      </c>
      <c r="G29" s="15">
        <f t="shared" si="4"/>
        <v>35050</v>
      </c>
      <c r="I29" s="41">
        <f t="shared" si="5"/>
        <v>332975</v>
      </c>
      <c r="J29" s="41">
        <f t="shared" si="6"/>
        <v>392910.5</v>
      </c>
      <c r="K29" s="41">
        <f t="shared" si="7"/>
        <v>353619.45</v>
      </c>
      <c r="M29">
        <f>D29/20</f>
        <v>0.1</v>
      </c>
      <c r="N29">
        <f t="shared" si="8"/>
        <v>1.9000000000000001</v>
      </c>
    </row>
    <row r="30" spans="3:14" ht="18.75" x14ac:dyDescent="0.25">
      <c r="C30" s="47" t="s">
        <v>45</v>
      </c>
      <c r="D30" s="48">
        <v>1</v>
      </c>
      <c r="E30" s="49" t="s">
        <v>51</v>
      </c>
      <c r="F30" s="50">
        <v>23160</v>
      </c>
      <c r="G30" s="15">
        <f t="shared" si="4"/>
        <v>23160</v>
      </c>
      <c r="I30" s="41">
        <f t="shared" si="5"/>
        <v>440040</v>
      </c>
      <c r="J30" s="41">
        <f t="shared" si="6"/>
        <v>519247.19999999995</v>
      </c>
      <c r="K30" s="41">
        <f t="shared" si="7"/>
        <v>467322.48</v>
      </c>
      <c r="M30">
        <f>D30/20</f>
        <v>0.05</v>
      </c>
      <c r="N30">
        <f t="shared" si="8"/>
        <v>0.95000000000000007</v>
      </c>
    </row>
    <row r="31" spans="3:14" ht="18.75" x14ac:dyDescent="0.25">
      <c r="C31" s="47" t="s">
        <v>46</v>
      </c>
      <c r="D31" s="48">
        <v>2</v>
      </c>
      <c r="E31" s="49" t="s">
        <v>51</v>
      </c>
      <c r="F31" s="51">
        <v>24119</v>
      </c>
      <c r="G31" s="15">
        <f t="shared" si="4"/>
        <v>48238</v>
      </c>
      <c r="I31" s="41">
        <f t="shared" si="5"/>
        <v>458261</v>
      </c>
      <c r="J31" s="41">
        <f t="shared" si="6"/>
        <v>540747.98</v>
      </c>
      <c r="K31" s="41">
        <f t="shared" si="7"/>
        <v>486673.18199999997</v>
      </c>
      <c r="M31">
        <f>D31/20</f>
        <v>0.1</v>
      </c>
      <c r="N31">
        <f t="shared" si="8"/>
        <v>1.9000000000000001</v>
      </c>
    </row>
    <row r="32" spans="3:14" ht="18.75" x14ac:dyDescent="0.25">
      <c r="C32" s="47" t="s">
        <v>47</v>
      </c>
      <c r="D32" s="48"/>
      <c r="E32" s="49" t="s">
        <v>51</v>
      </c>
      <c r="F32" s="50">
        <v>31420</v>
      </c>
      <c r="G32" s="15">
        <f t="shared" si="4"/>
        <v>0</v>
      </c>
      <c r="I32" s="41">
        <f t="shared" si="5"/>
        <v>596980</v>
      </c>
      <c r="J32" s="41">
        <f t="shared" si="6"/>
        <v>704436.39999999991</v>
      </c>
      <c r="K32" s="41">
        <f t="shared" si="7"/>
        <v>633992.75999999989</v>
      </c>
      <c r="M32">
        <f>D32/20</f>
        <v>0</v>
      </c>
      <c r="N32">
        <f t="shared" si="8"/>
        <v>0</v>
      </c>
    </row>
    <row r="33" spans="3:14" ht="18.75" x14ac:dyDescent="0.25">
      <c r="C33" s="47" t="s">
        <v>48</v>
      </c>
      <c r="D33" s="48">
        <v>11</v>
      </c>
      <c r="E33" s="49" t="s">
        <v>51</v>
      </c>
      <c r="F33" s="51">
        <v>32797</v>
      </c>
      <c r="G33" s="15">
        <f t="shared" si="4"/>
        <v>360767</v>
      </c>
      <c r="I33" s="41">
        <f t="shared" si="5"/>
        <v>623143</v>
      </c>
      <c r="J33" s="41">
        <f t="shared" si="6"/>
        <v>735308.74</v>
      </c>
      <c r="K33" s="41">
        <f t="shared" si="7"/>
        <v>661777.86600000004</v>
      </c>
      <c r="M33">
        <f>D33/20</f>
        <v>0.55000000000000004</v>
      </c>
      <c r="N33">
        <f t="shared" si="8"/>
        <v>10.450000000000001</v>
      </c>
    </row>
    <row r="34" spans="3:14" ht="18.75" x14ac:dyDescent="0.25">
      <c r="C34" s="47" t="s">
        <v>49</v>
      </c>
      <c r="D34" s="49"/>
      <c r="E34" s="49" t="s">
        <v>51</v>
      </c>
      <c r="F34" s="50">
        <v>41100</v>
      </c>
      <c r="G34" s="15">
        <f t="shared" si="4"/>
        <v>0</v>
      </c>
      <c r="I34" s="41">
        <f t="shared" si="5"/>
        <v>780900</v>
      </c>
      <c r="J34" s="41">
        <f t="shared" si="6"/>
        <v>921462</v>
      </c>
      <c r="K34" s="41">
        <f t="shared" si="7"/>
        <v>829315.8</v>
      </c>
      <c r="M34">
        <f>D34/20</f>
        <v>0</v>
      </c>
      <c r="N34">
        <f t="shared" si="8"/>
        <v>0</v>
      </c>
    </row>
    <row r="35" spans="3:14" ht="18.75" x14ac:dyDescent="0.3">
      <c r="C35" s="43" t="s">
        <v>57</v>
      </c>
      <c r="D35" s="44"/>
      <c r="E35" s="44"/>
      <c r="F35" s="45"/>
      <c r="G35" s="46">
        <f>SUM(G23:G34)</f>
        <v>959755</v>
      </c>
    </row>
    <row r="36" spans="3:14" ht="18.75" x14ac:dyDescent="0.3">
      <c r="C36" s="43" t="s">
        <v>52</v>
      </c>
      <c r="D36" s="44"/>
      <c r="E36" s="44"/>
      <c r="F36" s="45"/>
      <c r="G36" s="46">
        <f>G35*10%</f>
        <v>95975.5</v>
      </c>
    </row>
    <row r="37" spans="3:14" ht="18.75" x14ac:dyDescent="0.3">
      <c r="C37" s="43" t="s">
        <v>53</v>
      </c>
      <c r="D37" s="44"/>
      <c r="E37" s="44"/>
      <c r="F37" s="45"/>
      <c r="G37" s="46">
        <f>G35-G36</f>
        <v>863779.5</v>
      </c>
    </row>
    <row r="38" spans="3:14" ht="18.75" x14ac:dyDescent="0.3">
      <c r="C38" s="43" t="s">
        <v>54</v>
      </c>
      <c r="D38" s="44"/>
      <c r="E38" s="44"/>
      <c r="F38" s="45"/>
      <c r="G38" s="46">
        <f>G37*18%</f>
        <v>155480.31</v>
      </c>
      <c r="K38">
        <v>20680</v>
      </c>
      <c r="L38">
        <f>K38/118%</f>
        <v>17525.423728813559</v>
      </c>
    </row>
    <row r="39" spans="3:14" ht="18.75" x14ac:dyDescent="0.3">
      <c r="C39" s="43" t="s">
        <v>56</v>
      </c>
      <c r="D39" s="44"/>
      <c r="E39" s="44"/>
      <c r="F39" s="45"/>
      <c r="G39" s="46">
        <f>G38+G37</f>
        <v>1019259.81</v>
      </c>
      <c r="K39">
        <v>28460</v>
      </c>
      <c r="L39">
        <f>K39/118%</f>
        <v>24118.644067796613</v>
      </c>
    </row>
    <row r="40" spans="3:14" x14ac:dyDescent="0.25">
      <c r="C40" s="42"/>
      <c r="K40">
        <v>38700</v>
      </c>
      <c r="L40">
        <f>K40/118%</f>
        <v>32796.610169491527</v>
      </c>
    </row>
    <row r="41" spans="3:14" x14ac:dyDescent="0.25">
      <c r="C41" s="42"/>
    </row>
    <row r="42" spans="3:14" x14ac:dyDescent="0.25">
      <c r="C42" s="42"/>
    </row>
    <row r="44" spans="3:14" ht="15.75" x14ac:dyDescent="0.25">
      <c r="C44" s="17" t="s">
        <v>39</v>
      </c>
      <c r="D44" s="4">
        <v>1740</v>
      </c>
      <c r="E44" s="4" t="s">
        <v>26</v>
      </c>
      <c r="F44" s="10">
        <v>242.667</v>
      </c>
      <c r="G44" s="19">
        <f>F44*D44</f>
        <v>422240.58</v>
      </c>
    </row>
    <row r="45" spans="3:14" ht="15.75" x14ac:dyDescent="0.25">
      <c r="C45" s="17" t="s">
        <v>40</v>
      </c>
      <c r="D45" s="4">
        <v>340</v>
      </c>
      <c r="E45" s="4" t="s">
        <v>26</v>
      </c>
      <c r="F45" s="10">
        <v>382.851</v>
      </c>
      <c r="G45" s="19">
        <f t="shared" ref="G45:G54" si="9">F45*D45</f>
        <v>130169.34</v>
      </c>
    </row>
    <row r="46" spans="3:14" ht="15.75" x14ac:dyDescent="0.25">
      <c r="C46" s="17" t="s">
        <v>41</v>
      </c>
      <c r="D46" s="4">
        <v>1560</v>
      </c>
      <c r="E46" s="4" t="s">
        <v>26</v>
      </c>
      <c r="F46" s="10">
        <v>553.30200000000002</v>
      </c>
      <c r="G46" s="19">
        <f t="shared" si="9"/>
        <v>863151.12</v>
      </c>
    </row>
    <row r="47" spans="3:14" ht="15.75" x14ac:dyDescent="0.25">
      <c r="C47" s="17" t="s">
        <v>42</v>
      </c>
      <c r="D47" s="4">
        <v>1240</v>
      </c>
      <c r="E47" s="4" t="s">
        <v>26</v>
      </c>
      <c r="F47" s="10">
        <v>702.51299999999992</v>
      </c>
      <c r="G47" s="19">
        <f t="shared" si="9"/>
        <v>871116.11999999988</v>
      </c>
    </row>
    <row r="48" spans="3:14" ht="15.75" x14ac:dyDescent="0.25">
      <c r="C48" s="17" t="s">
        <v>43</v>
      </c>
      <c r="D48" s="4">
        <v>120</v>
      </c>
      <c r="E48" s="4" t="s">
        <v>26</v>
      </c>
      <c r="F48" s="10">
        <v>863.93700000000001</v>
      </c>
      <c r="G48" s="19">
        <f t="shared" si="9"/>
        <v>103672.44</v>
      </c>
    </row>
    <row r="49" spans="3:13" ht="15.75" x14ac:dyDescent="0.25">
      <c r="C49" s="17" t="s">
        <v>44</v>
      </c>
      <c r="D49" s="4">
        <v>200</v>
      </c>
      <c r="E49" s="4" t="s">
        <v>26</v>
      </c>
      <c r="F49" s="10">
        <v>930.6</v>
      </c>
      <c r="G49" s="19">
        <f t="shared" si="9"/>
        <v>186120</v>
      </c>
    </row>
    <row r="50" spans="3:13" ht="15.75" x14ac:dyDescent="0.25">
      <c r="C50" s="17" t="s">
        <v>45</v>
      </c>
      <c r="D50" s="4">
        <v>240</v>
      </c>
      <c r="E50" s="4" t="s">
        <v>26</v>
      </c>
      <c r="F50" s="10">
        <v>1229.7959999999998</v>
      </c>
      <c r="G50" s="19">
        <f t="shared" si="9"/>
        <v>295151.03999999998</v>
      </c>
      <c r="K50">
        <v>20680</v>
      </c>
      <c r="L50">
        <f>K50/118%</f>
        <v>17525.423728813559</v>
      </c>
      <c r="M50">
        <f>L50*1.18</f>
        <v>20680</v>
      </c>
    </row>
    <row r="51" spans="3:13" ht="15.75" x14ac:dyDescent="0.25">
      <c r="C51" s="17" t="s">
        <v>46</v>
      </c>
      <c r="D51" s="4">
        <v>445</v>
      </c>
      <c r="E51" s="4" t="s">
        <v>26</v>
      </c>
      <c r="F51" s="10">
        <v>1281</v>
      </c>
      <c r="G51" s="19">
        <f t="shared" si="9"/>
        <v>570045</v>
      </c>
      <c r="K51">
        <v>28460</v>
      </c>
      <c r="L51">
        <f>K51/118%</f>
        <v>24118.644067796613</v>
      </c>
      <c r="M51">
        <f>L51*1.18</f>
        <v>28460</v>
      </c>
    </row>
    <row r="52" spans="3:13" ht="15.75" x14ac:dyDescent="0.25">
      <c r="C52" s="17" t="s">
        <v>47</v>
      </c>
      <c r="D52" s="4">
        <v>160</v>
      </c>
      <c r="E52" s="4" t="s">
        <v>26</v>
      </c>
      <c r="F52" s="10">
        <v>1668.402</v>
      </c>
      <c r="G52" s="19">
        <f t="shared" si="9"/>
        <v>266944.32</v>
      </c>
      <c r="K52">
        <v>38700</v>
      </c>
      <c r="L52">
        <f>K52/118%</f>
        <v>32796.610169491527</v>
      </c>
      <c r="M52">
        <f>L52*1.18</f>
        <v>38700</v>
      </c>
    </row>
    <row r="53" spans="3:13" ht="15.75" x14ac:dyDescent="0.25">
      <c r="C53" s="17" t="s">
        <v>48</v>
      </c>
      <c r="D53" s="4">
        <v>280</v>
      </c>
      <c r="E53" s="4" t="s">
        <v>26</v>
      </c>
      <c r="F53" s="10">
        <v>1742</v>
      </c>
      <c r="G53" s="19">
        <f t="shared" si="9"/>
        <v>487760</v>
      </c>
    </row>
    <row r="54" spans="3:13" ht="15.75" x14ac:dyDescent="0.25">
      <c r="C54" s="17" t="s">
        <v>49</v>
      </c>
      <c r="D54" s="4">
        <v>0</v>
      </c>
      <c r="E54" s="4" t="s">
        <v>26</v>
      </c>
      <c r="F54" s="10">
        <v>1963</v>
      </c>
      <c r="G54" s="19">
        <f t="shared" si="9"/>
        <v>0</v>
      </c>
    </row>
    <row r="55" spans="3:13" ht="15.75" x14ac:dyDescent="0.25">
      <c r="C55" s="27"/>
      <c r="D55" s="27"/>
      <c r="E55" s="27"/>
      <c r="F55" s="27"/>
      <c r="G55" s="28">
        <f>SUM(G44:G54)</f>
        <v>4196369.96</v>
      </c>
    </row>
  </sheetData>
  <mergeCells count="5">
    <mergeCell ref="C36:F36"/>
    <mergeCell ref="C37:F37"/>
    <mergeCell ref="C38:F38"/>
    <mergeCell ref="C39:F39"/>
    <mergeCell ref="C35:F35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2024-11-29T07:07:38Z</cp:lastPrinted>
  <dcterms:created xsi:type="dcterms:W3CDTF">2017-12-11T08:54:46Z</dcterms:created>
  <dcterms:modified xsi:type="dcterms:W3CDTF">2025-04-10T12:46:02Z</dcterms:modified>
</cp:coreProperties>
</file>