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0174E52C-7557-46A7-8C57-B735E4CF8358}" xr6:coauthVersionLast="47" xr6:coauthVersionMax="47" xr10:uidLastSave="{00000000-0000-0000-0000-000000000000}"/>
  <bookViews>
    <workbookView xWindow="-120" yWindow="-120" windowWidth="29040" windowHeight="15840" xr2:uid="{00000000-000D-0000-FFFF-FFFF00000000}"/>
  </bookViews>
  <sheets>
    <sheet name="Fire" sheetId="2" r:id="rId1"/>
  </sheets>
  <definedNames>
    <definedName name="_xlnm.Print_Area" localSheetId="0">Fire!$A$12:$H$33</definedName>
  </definedNames>
  <calcPr calcId="181029"/>
</workbook>
</file>

<file path=xl/calcChain.xml><?xml version="1.0" encoding="utf-8"?>
<calcChain xmlns="http://schemas.openxmlformats.org/spreadsheetml/2006/main">
  <c r="H24" i="2" l="1"/>
  <c r="H23" i="2"/>
  <c r="G24" i="2"/>
  <c r="G23" i="2"/>
  <c r="H22" i="2"/>
  <c r="G22" i="2"/>
  <c r="H19" i="2"/>
  <c r="G19" i="2"/>
  <c r="G16" i="2" l="1"/>
  <c r="H16" i="2"/>
  <c r="G17" i="2"/>
  <c r="H17" i="2"/>
  <c r="G18" i="2"/>
  <c r="H18" i="2"/>
  <c r="G20" i="2"/>
  <c r="H20" i="2"/>
  <c r="G21" i="2"/>
  <c r="H21" i="2"/>
  <c r="G25" i="2"/>
  <c r="H25" i="2"/>
  <c r="G26" i="2"/>
  <c r="H26" i="2"/>
  <c r="H15" i="2"/>
  <c r="G15" i="2"/>
  <c r="G27" i="2" l="1"/>
  <c r="G29" i="2" s="1"/>
  <c r="H27" i="2"/>
  <c r="H28" i="2" l="1"/>
  <c r="M48" i="2" s="1"/>
  <c r="H29" i="2" l="1"/>
  <c r="G30" i="2" s="1"/>
  <c r="M29" i="2" s="1"/>
  <c r="M30" i="2" s="1"/>
  <c r="M35" i="2"/>
  <c r="M43" i="2" l="1"/>
  <c r="M44" i="2"/>
  <c r="M36" i="2"/>
  <c r="M37" i="2" s="1"/>
  <c r="M45" i="2" l="1"/>
  <c r="M46" i="2" s="1"/>
  <c r="M47" i="2" s="1"/>
  <c r="M49" i="2" s="1"/>
  <c r="M52" i="2" s="1"/>
</calcChain>
</file>

<file path=xl/sharedStrings.xml><?xml version="1.0" encoding="utf-8"?>
<sst xmlns="http://schemas.openxmlformats.org/spreadsheetml/2006/main" count="61" uniqueCount="49">
  <si>
    <t>S. #</t>
  </si>
  <si>
    <t>Description</t>
  </si>
  <si>
    <t>Unit</t>
  </si>
  <si>
    <t>Qty</t>
  </si>
  <si>
    <t>Total Amount Rs</t>
  </si>
  <si>
    <t>Job</t>
  </si>
  <si>
    <t>Nos</t>
  </si>
  <si>
    <t>M/S Dawat-e-Hadiyah Burhani Mahal</t>
  </si>
  <si>
    <t>Mciver Road, Karachi</t>
  </si>
  <si>
    <t>SST Tax 13%</t>
  </si>
  <si>
    <t>For PIONEER SERVICES.</t>
  </si>
  <si>
    <t>Advance</t>
  </si>
  <si>
    <t>Less Tax</t>
  </si>
  <si>
    <t>Advance payment</t>
  </si>
  <si>
    <t>Cheque amount</t>
  </si>
  <si>
    <t>Gross amout</t>
  </si>
  <si>
    <t>received amount</t>
  </si>
  <si>
    <t>Net</t>
  </si>
  <si>
    <t>Less Tax 7.5%</t>
  </si>
  <si>
    <t>Less 20% SRB w/H</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</si>
  <si>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</si>
  <si>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25 mm (1 inch) Diameter</t>
  </si>
  <si>
    <t>32 mm (1-1/4 inch) Diameter</t>
  </si>
  <si>
    <t>38 mm (1-1/2 inch) Diameter</t>
  </si>
  <si>
    <t>50 mm (2 inch) Diameter</t>
  </si>
  <si>
    <t>Supply and installation of Fire hose cabinet (Single door, surface mounted type, complete mild steel)</t>
  </si>
  <si>
    <t>Supply and installation of Painting</t>
  </si>
  <si>
    <t>Supply and installation of hangers &amp; supports.</t>
  </si>
  <si>
    <t>Supply and installation of (UL/FM) upright sprinkler</t>
  </si>
  <si>
    <t>i</t>
  </si>
  <si>
    <t>ii</t>
  </si>
  <si>
    <t>iii</t>
  </si>
  <si>
    <t>iv</t>
  </si>
  <si>
    <t>Material Rate</t>
  </si>
  <si>
    <t>Labour Rate</t>
  </si>
  <si>
    <t>Material Amount</t>
  </si>
  <si>
    <t>Labour Amount</t>
  </si>
  <si>
    <t>Grand Total Amount Rs</t>
  </si>
  <si>
    <t xml:space="preserve">Supply and installation of Gate Valve 1-1/4" dia </t>
  </si>
  <si>
    <r>
      <rPr>
        <b/>
        <sz val="12"/>
        <color theme="1"/>
        <rFont val="Calibri"/>
        <family val="2"/>
        <scheme val="minor"/>
      </rPr>
      <t xml:space="preserve">Note:
</t>
    </r>
    <r>
      <rPr>
        <sz val="12"/>
        <color theme="1"/>
        <rFont val="Calibri"/>
        <family val="2"/>
        <scheme val="minor"/>
      </rPr>
      <t>1)</t>
    </r>
    <r>
      <rPr>
        <b/>
        <sz val="12"/>
        <color theme="1"/>
        <rFont val="Calibri"/>
        <family val="2"/>
        <scheme val="minor"/>
      </rPr>
      <t xml:space="preserve"> </t>
    </r>
    <r>
      <rPr>
        <sz val="12"/>
        <color theme="1"/>
        <rFont val="Calibri"/>
        <family val="2"/>
        <scheme val="minor"/>
      </rPr>
      <t>Billing will be charged on actual measurement.
2) 50% Mob adv. &amp; 50% after completion of work
3) Completion time 45 days</t>
    </r>
  </si>
  <si>
    <t>Labour Actual total</t>
  </si>
  <si>
    <t>Labour total on PO is 242500 which is wrong</t>
  </si>
  <si>
    <t>No</t>
  </si>
  <si>
    <t>Strainer 1"</t>
  </si>
  <si>
    <t>Valve 1"</t>
  </si>
  <si>
    <t>PRV 1"</t>
  </si>
  <si>
    <t>PS/TNW/318/02/23</t>
  </si>
  <si>
    <t>Quotation for Fire Fighting Work Food Court - D2 Area The North Walk Shopping Mall</t>
  </si>
  <si>
    <t>Rft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</si>
</sst>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5" x14ac:knownFonts="1">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i/>
      <sz val="12"/>
      <color theme="1"/>
      <name val="Calibri"/>
      <family val="2"/>
      <scheme val="minor"/>
    </font>
    <font>
      <sz val="12"/>
      <color theme="1"/>
      <name val="Calibri"/>
      <family val="2"/>
      <scheme val="minor"/>
    </font>
    <font>
      <b/>
      <u/>
      <sz val="16"/>
      <color theme="1"/>
      <name val="Calibri"/>
      <family val="2"/>
      <scheme val="minor"/>
    </font>
    <font>
      <sz val="16"/>
      <color theme="1"/>
      <name val="Calibri"/>
      <family val="2"/>
      <scheme val="minor"/>
    </font>
    <font>
      <i/>
      <sz val="11"/>
      <color theme="1"/>
      <name val="Calibri"/>
      <family val="2"/>
      <scheme val="minor"/>
    </font>
    <font>
      <b/>
      <sz val="13"/>
      <color theme="1"/>
      <name val="Calibri"/>
      <family val="2"/>
      <scheme val="minor"/>
    </font>
    <font>
      <b/>
      <u/>
      <sz val="14"/>
      <color theme="1"/>
      <name val="Calibri"/>
      <family val="2"/>
      <scheme val="minor"/>
    </font>
    <font>
      <b/>
      <sz val="12"/>
      <color theme="1"/>
      <name val="Calibri"/>
      <family val="2"/>
      <scheme val="minor"/>
    </font>
    <font>
      <b/>
      <sz val="14"/>
      <name val="Calibri"/>
      <family val="2"/>
      <scheme val="minor"/>
    </font>
    <font>
      <b/>
      <u/>
      <sz val="20"/>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2" fillId="0" borderId="0" xfId="0" applyFont="1" applyAlignment="1">
      <alignment horizontal="center"/>
    </xf>
    <xf numFmtId="0" fontId="2" fillId="0" borderId="0" xfId="0" applyFont="1"/>
    <xf numFmtId="164" fontId="2" fillId="0" borderId="0" xfId="1" applyNumberFormat="1" applyFont="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xf numFmtId="14" fontId="6" fillId="0" borderId="0" xfId="1" applyNumberFormat="1" applyFont="1"/>
    <xf numFmtId="0" fontId="8" fillId="0" borderId="0" xfId="0" applyFont="1"/>
    <xf numFmtId="0" fontId="5" fillId="0" borderId="0" xfId="0" applyFont="1" applyAlignment="1">
      <alignment horizontal="left"/>
    </xf>
    <xf numFmtId="164" fontId="2" fillId="0" borderId="0" xfId="0" applyNumberFormat="1" applyFont="1"/>
    <xf numFmtId="164" fontId="10" fillId="0" borderId="2" xfId="1" applyNumberFormat="1" applyFont="1" applyBorder="1" applyAlignment="1">
      <alignment vertical="center"/>
    </xf>
    <xf numFmtId="0" fontId="11" fillId="0" borderId="0" xfId="0" applyFont="1"/>
    <xf numFmtId="164" fontId="10" fillId="0" borderId="3" xfId="1" applyNumberFormat="1" applyFont="1" applyBorder="1" applyAlignment="1">
      <alignment vertical="center"/>
    </xf>
    <xf numFmtId="165" fontId="2" fillId="0" borderId="0" xfId="0" applyNumberFormat="1" applyFont="1"/>
    <xf numFmtId="43" fontId="2" fillId="0" borderId="0" xfId="0" applyNumberFormat="1" applyFont="1"/>
    <xf numFmtId="0" fontId="2" fillId="0" borderId="2" xfId="0" applyFont="1" applyBorder="1"/>
    <xf numFmtId="9" fontId="2" fillId="0" borderId="2" xfId="0" applyNumberFormat="1" applyFont="1" applyBorder="1"/>
    <xf numFmtId="164" fontId="2" fillId="0" borderId="2" xfId="1" applyNumberFormat="1" applyFont="1" applyBorder="1"/>
    <xf numFmtId="166" fontId="2" fillId="0" borderId="2" xfId="0" applyNumberFormat="1" applyFont="1" applyBorder="1"/>
    <xf numFmtId="164" fontId="2" fillId="0" borderId="2" xfId="0" applyNumberFormat="1"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0" xfId="0" applyFont="1" applyAlignment="1">
      <alignment horizontal="left" vertical="center"/>
    </xf>
    <xf numFmtId="0" fontId="6" fillId="0" borderId="2" xfId="0" applyFont="1" applyBorder="1" applyAlignment="1">
      <alignment horizontal="center" vertical="center"/>
    </xf>
    <xf numFmtId="0" fontId="6" fillId="0" borderId="2" xfId="0" applyFont="1" applyBorder="1" applyAlignment="1">
      <alignment vertical="center" wrapText="1"/>
    </xf>
    <xf numFmtId="164" fontId="6" fillId="0" borderId="2" xfId="1" applyNumberFormat="1" applyFont="1" applyBorder="1" applyAlignment="1">
      <alignment vertical="center"/>
    </xf>
    <xf numFmtId="164" fontId="6" fillId="0" borderId="2" xfId="1" applyNumberFormat="1"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9" fillId="0" borderId="0" xfId="0" applyFont="1" applyAlignment="1">
      <alignment horizontal="left"/>
    </xf>
    <xf numFmtId="0" fontId="14"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right" vertical="center"/>
    </xf>
    <xf numFmtId="164" fontId="3" fillId="0" borderId="6" xfId="1" applyNumberFormat="1" applyFont="1" applyBorder="1" applyAlignment="1">
      <alignment horizontal="center" vertical="center"/>
    </xf>
    <xf numFmtId="164" fontId="3" fillId="0" borderId="7" xfId="1" applyNumberFormat="1" applyFont="1" applyBorder="1" applyAlignment="1">
      <alignment horizontal="center" vertical="center"/>
    </xf>
    <xf numFmtId="0" fontId="6" fillId="0" borderId="0" xfId="0" applyFont="1" applyAlignment="1">
      <alignment horizontal="left" vertical="top" wrapText="1"/>
    </xf>
    <xf numFmtId="0" fontId="7" fillId="0" borderId="8"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436245</xdr:colOff>
      <xdr:row>4</xdr:row>
      <xdr:rowOff>19050</xdr:rowOff>
    </xdr:from>
    <xdr:to>
      <xdr:col>14</xdr:col>
      <xdr:colOff>1192530</xdr:colOff>
      <xdr:row>9</xdr:row>
      <xdr:rowOff>104775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2295" y="971550"/>
          <a:ext cx="248983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373382</xdr:colOff>
      <xdr:row>33</xdr:row>
      <xdr:rowOff>104775</xdr:rowOff>
    </xdr:from>
    <xdr:to>
      <xdr:col>10</xdr:col>
      <xdr:colOff>152560</xdr:colOff>
      <xdr:row>35</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60032" y="9953625"/>
          <a:ext cx="61737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1828680</xdr:colOff>
      <xdr:row>38</xdr:row>
      <xdr:rowOff>161925</xdr:rowOff>
    </xdr:from>
    <xdr:to>
      <xdr:col>2</xdr:col>
      <xdr:colOff>172048</xdr:colOff>
      <xdr:row>41</xdr:row>
      <xdr:rowOff>57150</xdr:rowOff>
    </xdr:to>
    <xdr:pic>
      <xdr:nvPicPr>
        <xdr:cNvPr id="4" name="Picture 1460">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52530" y="11115675"/>
          <a:ext cx="648418"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1420495</xdr:colOff>
      <xdr:row>0</xdr:row>
      <xdr:rowOff>164596</xdr:rowOff>
    </xdr:from>
    <xdr:to>
      <xdr:col>7</xdr:col>
      <xdr:colOff>200025</xdr:colOff>
      <xdr:row>2</xdr:row>
      <xdr:rowOff>202695</xdr:rowOff>
    </xdr:to>
    <xdr:sp macro="" textlink="">
      <xdr:nvSpPr>
        <xdr:cNvPr id="5" name="Text Box 69">
          <a:extLst>
            <a:ext uri="{FF2B5EF4-FFF2-40B4-BE49-F238E27FC236}">
              <a16:creationId xmlns:a16="http://schemas.microsoft.com/office/drawing/2014/main" id="{00000000-0008-0000-0000-000005000000}"/>
            </a:ext>
          </a:extLst>
        </xdr:cNvPr>
        <xdr:cNvSpPr txBox="1">
          <a:spLocks noChangeArrowheads="1"/>
        </xdr:cNvSpPr>
      </xdr:nvSpPr>
      <xdr:spPr bwMode="auto">
        <a:xfrm>
          <a:off x="1744345" y="164596"/>
          <a:ext cx="4342130" cy="5143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3600" b="0" i="0" strike="noStrike">
              <a:solidFill>
                <a:srgbClr val="000000"/>
              </a:solidFill>
              <a:latin typeface="Book Antiqua"/>
            </a:rPr>
            <a:t>P</a:t>
          </a:r>
          <a:r>
            <a:rPr lang="en-US" sz="3200" b="0" i="0" strike="noStrike">
              <a:solidFill>
                <a:srgbClr val="000000"/>
              </a:solidFill>
              <a:latin typeface="Book Antiqua"/>
            </a:rPr>
            <a:t>IONEER </a:t>
          </a:r>
          <a:r>
            <a:rPr lang="en-US" sz="3600" b="0" i="0" strike="noStrike">
              <a:solidFill>
                <a:srgbClr val="000000"/>
              </a:solidFill>
              <a:latin typeface="Book Antiqua"/>
            </a:rPr>
            <a:t>S</a:t>
          </a:r>
          <a:r>
            <a:rPr lang="en-US" sz="32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1</xdr:col>
      <xdr:colOff>626745</xdr:colOff>
      <xdr:row>0</xdr:row>
      <xdr:rowOff>38100</xdr:rowOff>
    </xdr:from>
    <xdr:to>
      <xdr:col>1</xdr:col>
      <xdr:colOff>1487170</xdr:colOff>
      <xdr:row>3</xdr:row>
      <xdr:rowOff>31767</xdr:rowOff>
    </xdr:to>
    <xdr:pic>
      <xdr:nvPicPr>
        <xdr:cNvPr id="6" name="Picture 68">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950595" y="38100"/>
          <a:ext cx="860425" cy="708042"/>
        </a:xfrm>
        <a:prstGeom prst="rect">
          <a:avLst/>
        </a:prstGeom>
        <a:noFill/>
        <a:ln w="9525">
          <a:noFill/>
          <a:miter lim="800000"/>
          <a:headEnd/>
          <a:tailEnd/>
        </a:ln>
      </xdr:spPr>
    </xdr:pic>
    <xdr:clientData/>
  </xdr:twoCellAnchor>
  <xdr:twoCellAnchor editAs="oneCell">
    <xdr:from>
      <xdr:col>0</xdr:col>
      <xdr:colOff>95130</xdr:colOff>
      <xdr:row>33</xdr:row>
      <xdr:rowOff>73025</xdr:rowOff>
    </xdr:from>
    <xdr:to>
      <xdr:col>1</xdr:col>
      <xdr:colOff>578019</xdr:colOff>
      <xdr:row>35</xdr:row>
      <xdr:rowOff>215900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130" y="10074275"/>
          <a:ext cx="800389" cy="619125"/>
        </a:xfrm>
        <a:prstGeom prst="rect">
          <a:avLst/>
        </a:prstGeom>
      </xdr:spPr>
    </xdr:pic>
    <xdr:clientData/>
  </xdr:twoCellAnchor>
  <xdr:twoCellAnchor>
    <xdr:from>
      <xdr:col>7</xdr:col>
      <xdr:colOff>771525</xdr:colOff>
      <xdr:row>24</xdr:row>
      <xdr:rowOff>200025</xdr:rowOff>
    </xdr:from>
    <xdr:to>
      <xdr:col>10</xdr:col>
      <xdr:colOff>9525</xdr:colOff>
      <xdr:row>26</xdr:row>
      <xdr:rowOff>133351</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flipV="1">
          <a:off x="6657975" y="6829425"/>
          <a:ext cx="1438275" cy="4286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O52"/>
  <sheetViews>
    <sheetView tabSelected="1" view="pageBreakPreview" zoomScale="60" zoomScaleNormal="100" workbookViewId="0">
      <selection activeCell="O18" sqref="O18"/>
    </sheetView>
  </sheetViews>
  <sheetFormatPr defaultColWidth="8.85546875" defaultRowHeight="18.75" x14ac:dyDescent="0.3"/>
  <cols>
    <col min="1" max="1" width="4.85546875" style="1" customWidth="1"/>
    <col min="2" max="2" width="52.5703125" style="2" customWidth="1"/>
    <col min="3" max="4" width="5.140625" style="1" bestFit="1" customWidth="1"/>
    <col min="5" max="6" width="9.140625" style="1" customWidth="1"/>
    <col min="7" max="7" width="11" style="1" customWidth="1"/>
    <col min="8" max="8" width="11.85546875" style="3" customWidth="1"/>
    <col min="9" max="9" width="8.85546875" style="2"/>
    <col min="10" max="10" width="12.28515625" style="2" bestFit="1" customWidth="1"/>
    <col min="11" max="11" width="22.28515625" style="2" customWidth="1"/>
    <col min="12" max="12" width="14.5703125" style="2" bestFit="1" customWidth="1"/>
    <col min="13" max="13" width="16" style="2" bestFit="1" customWidth="1"/>
    <col min="14" max="14" width="8.85546875" style="2"/>
    <col min="15" max="15" width="18.28515625" style="2" bestFit="1" customWidth="1"/>
    <col min="16" max="16384" width="8.85546875" style="2"/>
  </cols>
  <sheetData>
    <row r="5" spans="1:13" ht="4.5" customHeight="1" x14ac:dyDescent="0.3"/>
    <row r="6" spans="1:13" ht="5.25" customHeight="1" x14ac:dyDescent="0.3"/>
    <row r="7" spans="1:13" x14ac:dyDescent="0.3">
      <c r="A7" s="32" t="s">
        <v>46</v>
      </c>
      <c r="B7" s="32"/>
      <c r="H7" s="8">
        <v>44975</v>
      </c>
    </row>
    <row r="8" spans="1:13" x14ac:dyDescent="0.3">
      <c r="A8" s="10" t="s">
        <v>7</v>
      </c>
      <c r="B8" s="10"/>
      <c r="H8" s="2"/>
    </row>
    <row r="9" spans="1:13" x14ac:dyDescent="0.3">
      <c r="A9" s="10" t="s">
        <v>8</v>
      </c>
      <c r="B9" s="10"/>
      <c r="H9" s="2"/>
    </row>
    <row r="10" spans="1:13" s="9" customFormat="1" ht="30.6" customHeight="1" x14ac:dyDescent="0.35">
      <c r="A10" s="33"/>
      <c r="B10" s="33"/>
      <c r="C10" s="33"/>
      <c r="D10" s="33"/>
      <c r="E10" s="33"/>
      <c r="F10" s="33"/>
      <c r="G10" s="33"/>
      <c r="H10" s="33"/>
    </row>
    <row r="11" spans="1:13" s="9" customFormat="1" ht="3" customHeight="1" x14ac:dyDescent="0.35">
      <c r="A11" s="34"/>
      <c r="B11" s="34"/>
      <c r="C11" s="34"/>
      <c r="D11" s="34"/>
      <c r="E11" s="34"/>
      <c r="F11" s="34"/>
      <c r="G11" s="34"/>
      <c r="H11" s="34"/>
    </row>
    <row r="12" spans="1:13" s="9" customFormat="1" ht="54" customHeight="1" x14ac:dyDescent="0.35">
      <c r="A12" s="39" t="s">
        <v>47</v>
      </c>
      <c r="B12" s="39"/>
      <c r="C12" s="39"/>
      <c r="D12" s="39"/>
      <c r="E12" s="39"/>
      <c r="F12" s="39"/>
      <c r="G12" s="39"/>
      <c r="H12" s="39"/>
    </row>
    <row r="13" spans="1:13" ht="31.5" x14ac:dyDescent="0.3">
      <c r="A13" s="22" t="s">
        <v>0</v>
      </c>
      <c r="B13" s="22" t="s">
        <v>1</v>
      </c>
      <c r="C13" s="22" t="s">
        <v>2</v>
      </c>
      <c r="D13" s="22" t="s">
        <v>3</v>
      </c>
      <c r="E13" s="23" t="s">
        <v>33</v>
      </c>
      <c r="F13" s="23" t="s">
        <v>34</v>
      </c>
      <c r="G13" s="23" t="s">
        <v>35</v>
      </c>
      <c r="H13" s="23" t="s">
        <v>36</v>
      </c>
    </row>
    <row r="14" spans="1:13" ht="96.75" customHeight="1" x14ac:dyDescent="0.3">
      <c r="A14" s="25">
        <v>1</v>
      </c>
      <c r="B14" s="26" t="s">
        <v>20</v>
      </c>
      <c r="C14" s="25"/>
      <c r="D14" s="25"/>
      <c r="E14" s="25"/>
      <c r="F14" s="25"/>
      <c r="G14" s="27"/>
      <c r="H14" s="27"/>
      <c r="J14" s="11"/>
      <c r="K14" s="11"/>
      <c r="L14" s="11"/>
      <c r="M14" s="11"/>
    </row>
    <row r="15" spans="1:13" x14ac:dyDescent="0.3">
      <c r="A15" s="25" t="s">
        <v>29</v>
      </c>
      <c r="B15" s="26" t="s">
        <v>21</v>
      </c>
      <c r="C15" s="25" t="s">
        <v>48</v>
      </c>
      <c r="D15" s="25">
        <v>100</v>
      </c>
      <c r="E15" s="28">
        <v>725</v>
      </c>
      <c r="F15" s="28">
        <v>250</v>
      </c>
      <c r="G15" s="27">
        <f>E15*D15</f>
        <v>72500</v>
      </c>
      <c r="H15" s="27">
        <f>F15*D15</f>
        <v>25000</v>
      </c>
      <c r="J15" s="11"/>
      <c r="K15" s="11"/>
      <c r="L15" s="11"/>
      <c r="M15" s="11"/>
    </row>
    <row r="16" spans="1:13" x14ac:dyDescent="0.3">
      <c r="A16" s="25" t="s">
        <v>30</v>
      </c>
      <c r="B16" s="26" t="s">
        <v>22</v>
      </c>
      <c r="C16" s="25" t="s">
        <v>48</v>
      </c>
      <c r="D16" s="25">
        <v>100</v>
      </c>
      <c r="E16" s="28">
        <v>875</v>
      </c>
      <c r="F16" s="28">
        <v>300</v>
      </c>
      <c r="G16" s="27">
        <f t="shared" ref="G16:G26" si="0">E16*D16</f>
        <v>87500</v>
      </c>
      <c r="H16" s="27">
        <f t="shared" ref="H16:H26" si="1">F16*D16</f>
        <v>30000</v>
      </c>
      <c r="J16" s="11"/>
      <c r="K16" s="11"/>
      <c r="L16" s="11"/>
      <c r="M16" s="11"/>
    </row>
    <row r="17" spans="1:15" x14ac:dyDescent="0.3">
      <c r="A17" s="25" t="s">
        <v>31</v>
      </c>
      <c r="B17" s="26" t="s">
        <v>23</v>
      </c>
      <c r="C17" s="25" t="s">
        <v>48</v>
      </c>
      <c r="D17" s="25">
        <v>40</v>
      </c>
      <c r="E17" s="28">
        <v>1050</v>
      </c>
      <c r="F17" s="28">
        <v>350</v>
      </c>
      <c r="G17" s="27">
        <f t="shared" si="0"/>
        <v>42000</v>
      </c>
      <c r="H17" s="27">
        <f t="shared" si="1"/>
        <v>14000</v>
      </c>
      <c r="J17" s="11"/>
      <c r="K17" s="11"/>
      <c r="L17" s="11"/>
      <c r="M17" s="11"/>
    </row>
    <row r="18" spans="1:15" x14ac:dyDescent="0.3">
      <c r="A18" s="25" t="s">
        <v>32</v>
      </c>
      <c r="B18" s="26" t="s">
        <v>24</v>
      </c>
      <c r="C18" s="25" t="s">
        <v>48</v>
      </c>
      <c r="D18" s="25">
        <v>60</v>
      </c>
      <c r="E18" s="28">
        <v>1400</v>
      </c>
      <c r="F18" s="28">
        <v>400</v>
      </c>
      <c r="G18" s="27">
        <f t="shared" si="0"/>
        <v>84000</v>
      </c>
      <c r="H18" s="27">
        <f t="shared" si="1"/>
        <v>24000</v>
      </c>
      <c r="J18" s="11"/>
      <c r="K18" s="11"/>
      <c r="L18" s="11"/>
      <c r="M18" s="11"/>
    </row>
    <row r="19" spans="1:15" x14ac:dyDescent="0.3">
      <c r="A19" s="25">
        <v>2</v>
      </c>
      <c r="B19" s="26" t="s">
        <v>38</v>
      </c>
      <c r="C19" s="25" t="s">
        <v>6</v>
      </c>
      <c r="D19" s="25">
        <v>6</v>
      </c>
      <c r="E19" s="28">
        <v>8500</v>
      </c>
      <c r="F19" s="28">
        <v>1000</v>
      </c>
      <c r="G19" s="27">
        <f t="shared" ref="G19" si="2">E19*D19</f>
        <v>51000</v>
      </c>
      <c r="H19" s="27">
        <f t="shared" ref="H19" si="3">F19*D19</f>
        <v>6000</v>
      </c>
      <c r="J19" s="11"/>
      <c r="K19" s="11"/>
      <c r="L19" s="11"/>
      <c r="M19" s="11"/>
    </row>
    <row r="20" spans="1:15" ht="31.5" x14ac:dyDescent="0.3">
      <c r="A20" s="25">
        <v>3</v>
      </c>
      <c r="B20" s="26" t="s">
        <v>25</v>
      </c>
      <c r="C20" s="25" t="s">
        <v>42</v>
      </c>
      <c r="D20" s="25">
        <v>1</v>
      </c>
      <c r="E20" s="28">
        <v>0</v>
      </c>
      <c r="F20" s="28">
        <v>5000</v>
      </c>
      <c r="G20" s="27">
        <f t="shared" si="0"/>
        <v>0</v>
      </c>
      <c r="H20" s="27">
        <f t="shared" si="1"/>
        <v>5000</v>
      </c>
      <c r="J20" s="11"/>
      <c r="K20" s="11"/>
      <c r="L20" s="11"/>
      <c r="M20" s="11"/>
    </row>
    <row r="21" spans="1:15" x14ac:dyDescent="0.3">
      <c r="A21" s="25">
        <v>4</v>
      </c>
      <c r="B21" s="26" t="s">
        <v>28</v>
      </c>
      <c r="C21" s="25" t="s">
        <v>6</v>
      </c>
      <c r="D21" s="25">
        <v>18</v>
      </c>
      <c r="E21" s="28">
        <v>4500</v>
      </c>
      <c r="F21" s="28">
        <v>500</v>
      </c>
      <c r="G21" s="27">
        <f t="shared" si="0"/>
        <v>81000</v>
      </c>
      <c r="H21" s="27">
        <f t="shared" si="1"/>
        <v>9000</v>
      </c>
      <c r="J21" s="11"/>
      <c r="K21" s="11"/>
      <c r="L21" s="11"/>
      <c r="M21" s="11"/>
    </row>
    <row r="22" spans="1:15" x14ac:dyDescent="0.3">
      <c r="A22" s="25">
        <v>5</v>
      </c>
      <c r="B22" s="26" t="s">
        <v>43</v>
      </c>
      <c r="C22" s="25" t="s">
        <v>42</v>
      </c>
      <c r="D22" s="25">
        <v>1</v>
      </c>
      <c r="E22" s="28">
        <v>8000</v>
      </c>
      <c r="F22" s="28">
        <v>1000</v>
      </c>
      <c r="G22" s="27">
        <f t="shared" si="0"/>
        <v>8000</v>
      </c>
      <c r="H22" s="27">
        <f t="shared" si="1"/>
        <v>1000</v>
      </c>
      <c r="J22" s="11"/>
      <c r="K22" s="11"/>
      <c r="L22" s="11"/>
      <c r="M22" s="11"/>
    </row>
    <row r="23" spans="1:15" x14ac:dyDescent="0.3">
      <c r="A23" s="25">
        <v>6</v>
      </c>
      <c r="B23" s="26" t="s">
        <v>44</v>
      </c>
      <c r="C23" s="25" t="s">
        <v>42</v>
      </c>
      <c r="D23" s="25">
        <v>1</v>
      </c>
      <c r="E23" s="28">
        <v>8000</v>
      </c>
      <c r="F23" s="28">
        <v>1000</v>
      </c>
      <c r="G23" s="27">
        <f t="shared" si="0"/>
        <v>8000</v>
      </c>
      <c r="H23" s="27">
        <f t="shared" si="1"/>
        <v>1000</v>
      </c>
      <c r="J23" s="11"/>
      <c r="K23" s="11"/>
      <c r="L23" s="11"/>
      <c r="M23" s="11"/>
    </row>
    <row r="24" spans="1:15" x14ac:dyDescent="0.3">
      <c r="A24" s="25">
        <v>7</v>
      </c>
      <c r="B24" s="26" t="s">
        <v>45</v>
      </c>
      <c r="C24" s="25" t="s">
        <v>42</v>
      </c>
      <c r="D24" s="25">
        <v>1</v>
      </c>
      <c r="E24" s="28">
        <v>8000</v>
      </c>
      <c r="F24" s="28">
        <v>1000</v>
      </c>
      <c r="G24" s="27">
        <f t="shared" si="0"/>
        <v>8000</v>
      </c>
      <c r="H24" s="27">
        <f t="shared" si="1"/>
        <v>1000</v>
      </c>
      <c r="J24" s="11"/>
      <c r="K24" s="11"/>
      <c r="L24" s="11"/>
      <c r="M24" s="11"/>
    </row>
    <row r="25" spans="1:15" x14ac:dyDescent="0.3">
      <c r="A25" s="25">
        <v>8</v>
      </c>
      <c r="B25" s="26" t="s">
        <v>26</v>
      </c>
      <c r="C25" s="25" t="s">
        <v>5</v>
      </c>
      <c r="D25" s="25">
        <v>1</v>
      </c>
      <c r="E25" s="28">
        <v>15000</v>
      </c>
      <c r="F25" s="28">
        <v>15000</v>
      </c>
      <c r="G25" s="27">
        <f t="shared" si="0"/>
        <v>15000</v>
      </c>
      <c r="H25" s="27">
        <f t="shared" si="1"/>
        <v>15000</v>
      </c>
      <c r="J25" s="11"/>
      <c r="K25" s="11" t="s">
        <v>40</v>
      </c>
      <c r="L25" s="11"/>
      <c r="M25" s="11"/>
    </row>
    <row r="26" spans="1:15" ht="20.25" customHeight="1" x14ac:dyDescent="0.3">
      <c r="A26" s="25">
        <v>9</v>
      </c>
      <c r="B26" s="26" t="s">
        <v>27</v>
      </c>
      <c r="C26" s="25" t="s">
        <v>5</v>
      </c>
      <c r="D26" s="25">
        <v>1</v>
      </c>
      <c r="E26" s="28">
        <v>50000</v>
      </c>
      <c r="F26" s="28">
        <v>20000</v>
      </c>
      <c r="G26" s="27">
        <f t="shared" si="0"/>
        <v>50000</v>
      </c>
      <c r="H26" s="27">
        <f t="shared" si="1"/>
        <v>20000</v>
      </c>
      <c r="J26" s="11"/>
      <c r="K26" s="11" t="s">
        <v>41</v>
      </c>
      <c r="L26" s="11"/>
      <c r="M26" s="11"/>
    </row>
    <row r="27" spans="1:15" x14ac:dyDescent="0.3">
      <c r="A27" s="35" t="s">
        <v>4</v>
      </c>
      <c r="B27" s="35"/>
      <c r="C27" s="35"/>
      <c r="D27" s="35"/>
      <c r="E27" s="35"/>
      <c r="F27" s="35"/>
      <c r="G27" s="14">
        <f>SUM(G14:G26)</f>
        <v>507000</v>
      </c>
      <c r="H27" s="14">
        <f>SUM(H14:H26)</f>
        <v>151000</v>
      </c>
      <c r="J27" s="11"/>
      <c r="K27" s="11"/>
      <c r="L27" s="11"/>
      <c r="M27" s="11"/>
    </row>
    <row r="28" spans="1:15" x14ac:dyDescent="0.3">
      <c r="A28" s="35" t="s">
        <v>9</v>
      </c>
      <c r="B28" s="35"/>
      <c r="C28" s="35"/>
      <c r="D28" s="35"/>
      <c r="E28" s="35"/>
      <c r="F28" s="35"/>
      <c r="G28" s="12">
        <v>0</v>
      </c>
      <c r="H28" s="12">
        <f>H27*13%</f>
        <v>19630</v>
      </c>
      <c r="K28" s="11"/>
      <c r="L28" s="11"/>
      <c r="M28" s="11"/>
      <c r="O28" s="11"/>
    </row>
    <row r="29" spans="1:15" x14ac:dyDescent="0.3">
      <c r="A29" s="35" t="s">
        <v>4</v>
      </c>
      <c r="B29" s="35"/>
      <c r="C29" s="35"/>
      <c r="D29" s="35"/>
      <c r="E29" s="35"/>
      <c r="F29" s="35"/>
      <c r="G29" s="12">
        <f>SUM(G27:G28)</f>
        <v>507000</v>
      </c>
      <c r="H29" s="12">
        <f>SUM(H27:H28)</f>
        <v>170630</v>
      </c>
      <c r="K29" s="17" t="s">
        <v>11</v>
      </c>
      <c r="L29" s="18">
        <v>0.4</v>
      </c>
      <c r="M29" s="19">
        <f>G30*40%</f>
        <v>271052</v>
      </c>
      <c r="O29" s="15"/>
    </row>
    <row r="30" spans="1:15" ht="19.5" thickBot="1" x14ac:dyDescent="0.35">
      <c r="A30" s="35" t="s">
        <v>37</v>
      </c>
      <c r="B30" s="35"/>
      <c r="C30" s="35"/>
      <c r="D30" s="35"/>
      <c r="E30" s="35"/>
      <c r="F30" s="35"/>
      <c r="G30" s="36">
        <f>H29+G29</f>
        <v>677630</v>
      </c>
      <c r="H30" s="37"/>
      <c r="I30" s="13"/>
      <c r="J30" s="13"/>
      <c r="K30" s="17" t="s">
        <v>12</v>
      </c>
      <c r="L30" s="20">
        <v>7.4999999999999997E-2</v>
      </c>
      <c r="M30" s="19">
        <f>M29*7.5%</f>
        <v>20328.899999999998</v>
      </c>
      <c r="O30" s="16"/>
    </row>
    <row r="31" spans="1:15" ht="18.75" customHeight="1" thickTop="1" x14ac:dyDescent="0.3">
      <c r="A31" s="38" t="s">
        <v>39</v>
      </c>
      <c r="B31" s="38"/>
      <c r="C31" s="38"/>
      <c r="D31" s="38"/>
      <c r="E31" s="13"/>
      <c r="F31" s="13"/>
      <c r="G31" s="13"/>
      <c r="H31" s="13"/>
      <c r="K31" s="11"/>
      <c r="L31" s="11"/>
      <c r="M31" s="11"/>
      <c r="O31" s="11"/>
    </row>
    <row r="32" spans="1:15" ht="58.5" customHeight="1" x14ac:dyDescent="0.3">
      <c r="A32" s="38"/>
      <c r="B32" s="38"/>
      <c r="C32" s="38"/>
      <c r="D32" s="38"/>
      <c r="E32" s="13"/>
      <c r="F32" s="13"/>
      <c r="G32" s="13"/>
      <c r="H32" s="13"/>
      <c r="K32" s="11"/>
      <c r="L32" s="11"/>
      <c r="M32" s="11"/>
      <c r="O32" s="11"/>
    </row>
    <row r="33" spans="1:15" ht="18.75" customHeight="1" x14ac:dyDescent="0.3">
      <c r="A33" s="24" t="s">
        <v>10</v>
      </c>
      <c r="B33" s="5"/>
      <c r="K33" s="11"/>
      <c r="L33" s="11"/>
      <c r="M33" s="11"/>
      <c r="O33" s="11"/>
    </row>
    <row r="34" spans="1:15" x14ac:dyDescent="0.3">
      <c r="A34" s="4"/>
      <c r="B34" s="4"/>
      <c r="K34" s="29" t="s">
        <v>13</v>
      </c>
      <c r="L34" s="29"/>
      <c r="M34" s="29"/>
      <c r="O34" s="11"/>
    </row>
    <row r="35" spans="1:15" x14ac:dyDescent="0.3">
      <c r="A35" s="6"/>
      <c r="B35" s="7"/>
      <c r="K35" s="17" t="s">
        <v>11</v>
      </c>
      <c r="L35" s="18">
        <v>0.4</v>
      </c>
      <c r="M35" s="19" t="e">
        <f>#REF!*40%</f>
        <v>#REF!</v>
      </c>
    </row>
    <row r="36" spans="1:15" x14ac:dyDescent="0.3">
      <c r="K36" s="17" t="s">
        <v>12</v>
      </c>
      <c r="L36" s="20">
        <v>7.4999999999999997E-2</v>
      </c>
      <c r="M36" s="19" t="e">
        <f>M35*7.5%</f>
        <v>#REF!</v>
      </c>
      <c r="O36" s="16"/>
    </row>
    <row r="37" spans="1:15" x14ac:dyDescent="0.3">
      <c r="J37" s="3"/>
      <c r="K37" s="30" t="s">
        <v>14</v>
      </c>
      <c r="L37" s="31"/>
      <c r="M37" s="19" t="e">
        <f>M35-M36</f>
        <v>#REF!</v>
      </c>
      <c r="O37" s="16"/>
    </row>
    <row r="38" spans="1:15" x14ac:dyDescent="0.3">
      <c r="M38" s="16"/>
    </row>
    <row r="40" spans="1:15" x14ac:dyDescent="0.3">
      <c r="M40" s="16"/>
    </row>
    <row r="41" spans="1:15" x14ac:dyDescent="0.3">
      <c r="O41" s="11"/>
    </row>
    <row r="43" spans="1:15" x14ac:dyDescent="0.3">
      <c r="K43" s="17" t="s">
        <v>15</v>
      </c>
      <c r="L43" s="17"/>
      <c r="M43" s="21" t="e">
        <f>#REF!</f>
        <v>#REF!</v>
      </c>
    </row>
    <row r="44" spans="1:15" x14ac:dyDescent="0.3">
      <c r="K44" s="17" t="s">
        <v>16</v>
      </c>
      <c r="L44" s="17"/>
      <c r="M44" s="21" t="e">
        <f>M35</f>
        <v>#REF!</v>
      </c>
    </row>
    <row r="45" spans="1:15" x14ac:dyDescent="0.3">
      <c r="K45" s="17" t="s">
        <v>17</v>
      </c>
      <c r="L45" s="17"/>
      <c r="M45" s="21" t="e">
        <f>M43-M44</f>
        <v>#REF!</v>
      </c>
    </row>
    <row r="46" spans="1:15" x14ac:dyDescent="0.3">
      <c r="K46" s="17" t="s">
        <v>18</v>
      </c>
      <c r="L46" s="17"/>
      <c r="M46" s="19" t="e">
        <f>M45*7.5%</f>
        <v>#REF!</v>
      </c>
    </row>
    <row r="47" spans="1:15" x14ac:dyDescent="0.3">
      <c r="K47" s="17" t="s">
        <v>17</v>
      </c>
      <c r="L47" s="17"/>
      <c r="M47" s="21" t="e">
        <f>M45-M46</f>
        <v>#REF!</v>
      </c>
    </row>
    <row r="48" spans="1:15" x14ac:dyDescent="0.3">
      <c r="K48" s="17" t="s">
        <v>19</v>
      </c>
      <c r="L48" s="17"/>
      <c r="M48" s="19">
        <f>H28*20%</f>
        <v>3926</v>
      </c>
    </row>
    <row r="49" spans="11:13" x14ac:dyDescent="0.3">
      <c r="K49" s="17"/>
      <c r="L49" s="17"/>
      <c r="M49" s="19" t="e">
        <f>M47-M48</f>
        <v>#REF!</v>
      </c>
    </row>
    <row r="52" spans="11:13" x14ac:dyDescent="0.3">
      <c r="M52" s="11" t="e">
        <f>M49+M37</f>
        <v>#REF!</v>
      </c>
    </row>
  </sheetData>
  <mergeCells count="12">
    <mergeCell ref="K34:M34"/>
    <mergeCell ref="K37:L37"/>
    <mergeCell ref="A7:B7"/>
    <mergeCell ref="A10:H10"/>
    <mergeCell ref="A11:H11"/>
    <mergeCell ref="A27:F27"/>
    <mergeCell ref="A28:F28"/>
    <mergeCell ref="A29:F29"/>
    <mergeCell ref="A30:F30"/>
    <mergeCell ref="G30:H30"/>
    <mergeCell ref="A31:D32"/>
    <mergeCell ref="A12:H12"/>
  </mergeCells>
  <printOptions horizontalCentered="1"/>
  <pageMargins left="0" right="0" top="0" bottom="0" header="0.3" footer="0.3"/>
  <pageSetup paperSize="9" scale="9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Fire</vt:lpstr>
      <vt:lpstr>Fire!Print_Area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2023-02-18T06:08:39Z</dcterms:modified>
</cp:coreProperties>
</file>