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ioneer\Running projects\Bank Al Habib Center Point Karachi\BAHL 12 floor Centrepoint Karachi\HVAC BOQ\"/>
    </mc:Choice>
  </mc:AlternateContent>
  <xr:revisionPtr revIDLastSave="0" documentId="13_ncr:1_{8524F107-6C28-48CB-8C01-6D963CF81EA9}" xr6:coauthVersionLast="47" xr6:coauthVersionMax="47" xr10:uidLastSave="{00000000-0000-0000-0000-000000000000}"/>
  <bookViews>
    <workbookView xWindow="-120" yWindow="-120" windowWidth="29040" windowHeight="15840" xr2:uid="{00000000-000D-0000-FFFF-FFFF00000000}"/>
  </bookViews>
  <sheets>
    <sheet name="Summary" sheetId="4" r:id="rId1"/>
    <sheet name="HVAC" sheetId="1" r:id="rId2"/>
    <sheet name="Fire" sheetId="3" r:id="rId3"/>
  </sheets>
  <definedNames>
    <definedName name="_xlnm.Print_Area" localSheetId="2">Fire!$A$1:$M$34</definedName>
    <definedName name="_xlnm.Print_Area" localSheetId="1">HVAC!$A$1:$M$91</definedName>
    <definedName name="_xlnm.Print_Area" localSheetId="0">Summary!$A$1:$E$36</definedName>
    <definedName name="_xlnm.Print_Titles" localSheetId="2">Fire!$1:$7</definedName>
    <definedName name="_xlnm.Print_Titles" localSheetId="1">HVAC!$1:$7</definedName>
  </definedNames>
  <calcPr calcId="181029"/>
</workbook>
</file>

<file path=xl/calcChain.xml><?xml version="1.0" encoding="utf-8"?>
<calcChain xmlns="http://schemas.openxmlformats.org/spreadsheetml/2006/main">
  <c r="K31" i="3" l="1"/>
  <c r="H34" i="3" l="1"/>
  <c r="K33" i="3"/>
  <c r="L33" i="3" s="1"/>
  <c r="J33" i="3"/>
  <c r="H33" i="3"/>
  <c r="K32" i="3"/>
  <c r="L32" i="3" s="1"/>
  <c r="M32" i="3" s="1"/>
  <c r="J32" i="3"/>
  <c r="H32" i="3"/>
  <c r="L31" i="3"/>
  <c r="J31" i="3"/>
  <c r="H31" i="3"/>
  <c r="K30" i="3"/>
  <c r="L30" i="3" s="1"/>
  <c r="J30" i="3"/>
  <c r="H30" i="3"/>
  <c r="K29" i="3"/>
  <c r="L29" i="3" s="1"/>
  <c r="J29" i="3"/>
  <c r="H29" i="3"/>
  <c r="K25" i="3"/>
  <c r="L25" i="3" s="1"/>
  <c r="M25" i="3" s="1"/>
  <c r="J25" i="3"/>
  <c r="H25" i="3"/>
  <c r="K22" i="3"/>
  <c r="L22" i="3" s="1"/>
  <c r="J22" i="3"/>
  <c r="H22" i="3"/>
  <c r="K21" i="3"/>
  <c r="L21" i="3" s="1"/>
  <c r="J21" i="3"/>
  <c r="H21" i="3"/>
  <c r="K20" i="3"/>
  <c r="L20" i="3" s="1"/>
  <c r="J20" i="3"/>
  <c r="H20" i="3"/>
  <c r="K18" i="3"/>
  <c r="L18" i="3" s="1"/>
  <c r="M18" i="3" s="1"/>
  <c r="J18" i="3"/>
  <c r="H18" i="3"/>
  <c r="K16" i="3"/>
  <c r="L16" i="3" s="1"/>
  <c r="J16" i="3"/>
  <c r="H16" i="3"/>
  <c r="K15" i="3"/>
  <c r="L15" i="3" s="1"/>
  <c r="J15" i="3"/>
  <c r="H15" i="3"/>
  <c r="K14" i="3"/>
  <c r="L14" i="3" s="1"/>
  <c r="J14" i="3"/>
  <c r="H14" i="3"/>
  <c r="K13" i="3"/>
  <c r="L13" i="3" s="1"/>
  <c r="J13" i="3"/>
  <c r="H13" i="3"/>
  <c r="K12" i="3"/>
  <c r="L12" i="3" s="1"/>
  <c r="J12" i="3"/>
  <c r="H12" i="3"/>
  <c r="K11" i="3"/>
  <c r="L11" i="3" s="1"/>
  <c r="J11" i="3"/>
  <c r="H11" i="3"/>
  <c r="K90" i="1"/>
  <c r="L90" i="1" s="1"/>
  <c r="J90" i="1"/>
  <c r="K89" i="1"/>
  <c r="L89" i="1" s="1"/>
  <c r="M89" i="1" s="1"/>
  <c r="J89" i="1"/>
  <c r="K88" i="1"/>
  <c r="L88" i="1" s="1"/>
  <c r="M88" i="1" s="1"/>
  <c r="J88" i="1"/>
  <c r="K87" i="1"/>
  <c r="L87" i="1" s="1"/>
  <c r="M87" i="1" s="1"/>
  <c r="J87" i="1"/>
  <c r="K86" i="1"/>
  <c r="L86" i="1" s="1"/>
  <c r="M86" i="1" s="1"/>
  <c r="J86" i="1"/>
  <c r="K85" i="1"/>
  <c r="L85" i="1" s="1"/>
  <c r="M85" i="1" s="1"/>
  <c r="J85" i="1"/>
  <c r="K84" i="1"/>
  <c r="L84" i="1" s="1"/>
  <c r="M84" i="1" s="1"/>
  <c r="J84" i="1"/>
  <c r="K83" i="1"/>
  <c r="L83" i="1" s="1"/>
  <c r="J83" i="1"/>
  <c r="K82" i="1"/>
  <c r="L82" i="1" s="1"/>
  <c r="M82" i="1" s="1"/>
  <c r="J82" i="1"/>
  <c r="K81" i="1"/>
  <c r="L81" i="1" s="1"/>
  <c r="M81" i="1" s="1"/>
  <c r="J81" i="1"/>
  <c r="K80" i="1"/>
  <c r="L80" i="1" s="1"/>
  <c r="M80" i="1" s="1"/>
  <c r="J80" i="1"/>
  <c r="K79" i="1"/>
  <c r="L79" i="1" s="1"/>
  <c r="M79" i="1" s="1"/>
  <c r="J79" i="1"/>
  <c r="K78" i="1"/>
  <c r="L78" i="1" s="1"/>
  <c r="M78" i="1" s="1"/>
  <c r="J78" i="1"/>
  <c r="K77" i="1"/>
  <c r="L77" i="1" s="1"/>
  <c r="M77" i="1" s="1"/>
  <c r="J77" i="1"/>
  <c r="K76" i="1"/>
  <c r="L76" i="1" s="1"/>
  <c r="M76" i="1" s="1"/>
  <c r="J76" i="1"/>
  <c r="K75" i="1"/>
  <c r="L75" i="1" s="1"/>
  <c r="M75" i="1" s="1"/>
  <c r="J75" i="1"/>
  <c r="K74" i="1"/>
  <c r="L74" i="1" s="1"/>
  <c r="M74" i="1" s="1"/>
  <c r="J74" i="1"/>
  <c r="K73" i="1"/>
  <c r="L73" i="1" s="1"/>
  <c r="M73" i="1" s="1"/>
  <c r="J73" i="1"/>
  <c r="K72" i="1"/>
  <c r="L72" i="1" s="1"/>
  <c r="M72" i="1" s="1"/>
  <c r="J72" i="1"/>
  <c r="K71" i="1"/>
  <c r="L71" i="1" s="1"/>
  <c r="M71" i="1" s="1"/>
  <c r="J71" i="1"/>
  <c r="K70" i="1"/>
  <c r="L70" i="1" s="1"/>
  <c r="M70" i="1" s="1"/>
  <c r="J70" i="1"/>
  <c r="K69" i="1"/>
  <c r="L69" i="1" s="1"/>
  <c r="M69" i="1" s="1"/>
  <c r="J69" i="1"/>
  <c r="K68" i="1"/>
  <c r="L68" i="1" s="1"/>
  <c r="M68" i="1" s="1"/>
  <c r="J68" i="1"/>
  <c r="K67" i="1"/>
  <c r="L67" i="1" s="1"/>
  <c r="M67" i="1" s="1"/>
  <c r="J67" i="1"/>
  <c r="K66" i="1"/>
  <c r="L66" i="1" s="1"/>
  <c r="J66" i="1"/>
  <c r="K65" i="1"/>
  <c r="L65" i="1" s="1"/>
  <c r="J65" i="1"/>
  <c r="K64" i="1"/>
  <c r="L64" i="1" s="1"/>
  <c r="M64" i="1" s="1"/>
  <c r="J64" i="1"/>
  <c r="K63" i="1"/>
  <c r="L63" i="1" s="1"/>
  <c r="M63" i="1" s="1"/>
  <c r="J63" i="1"/>
  <c r="K62" i="1"/>
  <c r="L62" i="1" s="1"/>
  <c r="M62" i="1" s="1"/>
  <c r="J62" i="1"/>
  <c r="K61" i="1"/>
  <c r="L61" i="1" s="1"/>
  <c r="J61" i="1"/>
  <c r="K60" i="1"/>
  <c r="L60" i="1" s="1"/>
  <c r="M60" i="1" s="1"/>
  <c r="J60" i="1"/>
  <c r="K59" i="1"/>
  <c r="L59" i="1" s="1"/>
  <c r="J59" i="1"/>
  <c r="K58" i="1"/>
  <c r="L58" i="1" s="1"/>
  <c r="J58" i="1"/>
  <c r="K57" i="1"/>
  <c r="L57" i="1" s="1"/>
  <c r="J57" i="1"/>
  <c r="K56" i="1"/>
  <c r="L56" i="1" s="1"/>
  <c r="J56" i="1"/>
  <c r="K55" i="1"/>
  <c r="L55" i="1" s="1"/>
  <c r="J55" i="1"/>
  <c r="K54" i="1"/>
  <c r="L54" i="1" s="1"/>
  <c r="J54" i="1"/>
  <c r="K53" i="1"/>
  <c r="L53" i="1" s="1"/>
  <c r="J53" i="1"/>
  <c r="K52" i="1"/>
  <c r="L52" i="1" s="1"/>
  <c r="J52" i="1"/>
  <c r="K51" i="1"/>
  <c r="L51" i="1" s="1"/>
  <c r="J51" i="1"/>
  <c r="K50" i="1"/>
  <c r="L50" i="1" s="1"/>
  <c r="J50" i="1"/>
  <c r="K49" i="1"/>
  <c r="L49" i="1" s="1"/>
  <c r="J49" i="1"/>
  <c r="K48" i="1"/>
  <c r="L48" i="1" s="1"/>
  <c r="J48" i="1"/>
  <c r="K47" i="1"/>
  <c r="L47" i="1" s="1"/>
  <c r="M47" i="1" s="1"/>
  <c r="J47" i="1"/>
  <c r="K46" i="1"/>
  <c r="L46" i="1" s="1"/>
  <c r="M46" i="1" s="1"/>
  <c r="J46" i="1"/>
  <c r="K45" i="1"/>
  <c r="L45" i="1" s="1"/>
  <c r="M45" i="1" s="1"/>
  <c r="J45" i="1"/>
  <c r="K44" i="1"/>
  <c r="L44" i="1" s="1"/>
  <c r="M44" i="1" s="1"/>
  <c r="J44" i="1"/>
  <c r="K43" i="1"/>
  <c r="L43" i="1" s="1"/>
  <c r="M43" i="1" s="1"/>
  <c r="J43" i="1"/>
  <c r="K42" i="1"/>
  <c r="L42" i="1" s="1"/>
  <c r="M42" i="1" s="1"/>
  <c r="J42" i="1"/>
  <c r="K41" i="1"/>
  <c r="L41" i="1" s="1"/>
  <c r="M41" i="1" s="1"/>
  <c r="J41" i="1"/>
  <c r="K40" i="1"/>
  <c r="L40" i="1" s="1"/>
  <c r="M40" i="1" s="1"/>
  <c r="J40" i="1"/>
  <c r="K39" i="1"/>
  <c r="L39" i="1" s="1"/>
  <c r="M39" i="1" s="1"/>
  <c r="J39" i="1"/>
  <c r="K38" i="1"/>
  <c r="L38" i="1" s="1"/>
  <c r="M38" i="1" s="1"/>
  <c r="J38" i="1"/>
  <c r="K37" i="1"/>
  <c r="L37" i="1" s="1"/>
  <c r="M37" i="1" s="1"/>
  <c r="J37" i="1"/>
  <c r="K36" i="1"/>
  <c r="L36" i="1" s="1"/>
  <c r="M36" i="1" s="1"/>
  <c r="J36" i="1"/>
  <c r="K35" i="1"/>
  <c r="L35" i="1" s="1"/>
  <c r="M35" i="1" s="1"/>
  <c r="J35" i="1"/>
  <c r="K34" i="1"/>
  <c r="L34" i="1" s="1"/>
  <c r="M34" i="1" s="1"/>
  <c r="J34" i="1"/>
  <c r="K33" i="1"/>
  <c r="L33" i="1" s="1"/>
  <c r="M33" i="1" s="1"/>
  <c r="J33" i="1"/>
  <c r="K32" i="1"/>
  <c r="L32" i="1" s="1"/>
  <c r="M32" i="1" s="1"/>
  <c r="J32" i="1"/>
  <c r="K31" i="1"/>
  <c r="L31" i="1" s="1"/>
  <c r="M31" i="1" s="1"/>
  <c r="J31" i="1"/>
  <c r="K30" i="1"/>
  <c r="L30" i="1" s="1"/>
  <c r="M30" i="1" s="1"/>
  <c r="J30" i="1"/>
  <c r="K29" i="1"/>
  <c r="L29" i="1" s="1"/>
  <c r="M29" i="1" s="1"/>
  <c r="J29" i="1"/>
  <c r="K28" i="1"/>
  <c r="L28" i="1" s="1"/>
  <c r="M28" i="1" s="1"/>
  <c r="J28" i="1"/>
  <c r="K27" i="1"/>
  <c r="L27" i="1" s="1"/>
  <c r="M27" i="1" s="1"/>
  <c r="J27" i="1"/>
  <c r="K26" i="1"/>
  <c r="L26" i="1" s="1"/>
  <c r="M26" i="1" s="1"/>
  <c r="J26" i="1"/>
  <c r="K25" i="1"/>
  <c r="L25" i="1" s="1"/>
  <c r="M25" i="1" s="1"/>
  <c r="J25" i="1"/>
  <c r="K24" i="1"/>
  <c r="L24" i="1" s="1"/>
  <c r="M24" i="1" s="1"/>
  <c r="J24" i="1"/>
  <c r="K23" i="1"/>
  <c r="L23" i="1" s="1"/>
  <c r="M23" i="1" s="1"/>
  <c r="J23" i="1"/>
  <c r="K22" i="1"/>
  <c r="L22" i="1" s="1"/>
  <c r="M22" i="1" s="1"/>
  <c r="J22" i="1"/>
  <c r="K21" i="1"/>
  <c r="L21" i="1" s="1"/>
  <c r="M21" i="1" s="1"/>
  <c r="J21" i="1"/>
  <c r="K20" i="1"/>
  <c r="L20" i="1" s="1"/>
  <c r="M20" i="1" s="1"/>
  <c r="J20" i="1"/>
  <c r="K19" i="1"/>
  <c r="L19" i="1" s="1"/>
  <c r="M19" i="1" s="1"/>
  <c r="J19" i="1"/>
  <c r="K18" i="1"/>
  <c r="L18" i="1" s="1"/>
  <c r="M18" i="1" s="1"/>
  <c r="J18" i="1"/>
  <c r="K17" i="1"/>
  <c r="L17" i="1" s="1"/>
  <c r="M17" i="1" s="1"/>
  <c r="J17" i="1"/>
  <c r="K16" i="1"/>
  <c r="L16" i="1" s="1"/>
  <c r="M16" i="1" s="1"/>
  <c r="J16" i="1"/>
  <c r="K15" i="1"/>
  <c r="L15" i="1" s="1"/>
  <c r="M15" i="1" s="1"/>
  <c r="J15" i="1"/>
  <c r="K14" i="1"/>
  <c r="L14" i="1" s="1"/>
  <c r="M14" i="1" s="1"/>
  <c r="J14" i="1"/>
  <c r="K11" i="1"/>
  <c r="L11" i="1" s="1"/>
  <c r="M11" i="1" s="1"/>
  <c r="J11" i="1"/>
  <c r="K10" i="1"/>
  <c r="L10" i="1"/>
  <c r="M10" i="1" s="1"/>
  <c r="J10" i="1"/>
  <c r="H91" i="1"/>
  <c r="H90" i="1"/>
  <c r="H89" i="1"/>
  <c r="H88" i="1"/>
  <c r="H87" i="1"/>
  <c r="H86" i="1"/>
  <c r="H85" i="1"/>
  <c r="H84" i="1"/>
  <c r="H83" i="1"/>
  <c r="H82" i="1"/>
  <c r="H80" i="1"/>
  <c r="H78" i="1"/>
  <c r="H77" i="1"/>
  <c r="H76" i="1"/>
  <c r="H75" i="1"/>
  <c r="H74" i="1"/>
  <c r="H73" i="1"/>
  <c r="H72" i="1"/>
  <c r="H71" i="1"/>
  <c r="H70" i="1"/>
  <c r="H67" i="1"/>
  <c r="H66" i="1"/>
  <c r="H65" i="1"/>
  <c r="H64" i="1"/>
  <c r="H63" i="1"/>
  <c r="H62" i="1"/>
  <c r="H61" i="1"/>
  <c r="H60" i="1"/>
  <c r="H58" i="1"/>
  <c r="H57" i="1"/>
  <c r="H56" i="1"/>
  <c r="H55" i="1"/>
  <c r="H54" i="1"/>
  <c r="H53" i="1"/>
  <c r="H52" i="1"/>
  <c r="H51" i="1"/>
  <c r="H50" i="1"/>
  <c r="H49" i="1"/>
  <c r="H48" i="1"/>
  <c r="H46" i="1"/>
  <c r="H44" i="1"/>
  <c r="H43" i="1"/>
  <c r="H41" i="1"/>
  <c r="H40" i="1"/>
  <c r="H39" i="1"/>
  <c r="H38" i="1"/>
  <c r="H37" i="1"/>
  <c r="H35" i="1"/>
  <c r="H34" i="1"/>
  <c r="H33" i="1"/>
  <c r="H32" i="1"/>
  <c r="H31" i="1"/>
  <c r="H29" i="1"/>
  <c r="H28" i="1"/>
  <c r="H27" i="1"/>
  <c r="H26" i="1"/>
  <c r="H25" i="1"/>
  <c r="H23" i="1"/>
  <c r="H22" i="1"/>
  <c r="H21" i="1"/>
  <c r="H20" i="1"/>
  <c r="H18" i="1"/>
  <c r="H17" i="1"/>
  <c r="H15" i="1"/>
  <c r="H14" i="1"/>
  <c r="H11" i="1"/>
  <c r="H10" i="1"/>
  <c r="L34" i="3" l="1"/>
  <c r="D18" i="4" s="1"/>
  <c r="M66" i="1"/>
  <c r="J91" i="1"/>
  <c r="C17" i="4" s="1"/>
  <c r="M50" i="1"/>
  <c r="L91" i="1"/>
  <c r="D17" i="4" s="1"/>
  <c r="J34" i="3"/>
  <c r="C18" i="4" s="1"/>
  <c r="M20" i="3"/>
  <c r="M33" i="3"/>
  <c r="M12" i="3"/>
  <c r="M16" i="3"/>
  <c r="M22" i="3"/>
  <c r="M11" i="3"/>
  <c r="M14" i="3"/>
  <c r="M30" i="3"/>
  <c r="M29" i="3"/>
  <c r="M21" i="3"/>
  <c r="M31" i="3"/>
  <c r="M15" i="3"/>
  <c r="M13" i="3"/>
  <c r="M90" i="1"/>
  <c r="M83" i="1"/>
  <c r="M65" i="1"/>
  <c r="M61" i="1"/>
  <c r="M59" i="1"/>
  <c r="M58" i="1"/>
  <c r="M57" i="1"/>
  <c r="M56" i="1"/>
  <c r="M55" i="1"/>
  <c r="M54" i="1"/>
  <c r="M53" i="1"/>
  <c r="M52" i="1"/>
  <c r="M51" i="1"/>
  <c r="M49" i="1"/>
  <c r="M48" i="1"/>
  <c r="E18" i="4" l="1"/>
  <c r="E17" i="4"/>
  <c r="M34" i="3"/>
  <c r="E21" i="4" l="1"/>
  <c r="M35" i="3"/>
  <c r="M36" i="3" s="1"/>
  <c r="M91" i="1" l="1"/>
</calcChain>
</file>

<file path=xl/sharedStrings.xml><?xml version="1.0" encoding="utf-8"?>
<sst xmlns="http://schemas.openxmlformats.org/spreadsheetml/2006/main" count="270" uniqueCount="145">
  <si>
    <t>Bill of Quantities</t>
  </si>
  <si>
    <t>ACMV Works</t>
  </si>
  <si>
    <t>Bank Al Habib (12th Floor)</t>
  </si>
  <si>
    <t>Rev.00</t>
  </si>
  <si>
    <t>Centrepoint, Karachi</t>
  </si>
  <si>
    <t>Labour</t>
  </si>
  <si>
    <t>Description</t>
  </si>
  <si>
    <t>Amount</t>
  </si>
  <si>
    <t>All works shall be completed, tested and commissioned as per drawings, specifications and as per instruction of Consultant</t>
  </si>
  <si>
    <t>12F-AHU-01</t>
  </si>
  <si>
    <t>Nos.</t>
  </si>
  <si>
    <t>12F-DFCU-01</t>
  </si>
  <si>
    <t>No.</t>
  </si>
  <si>
    <t>Supply  &amp;  installation  of  valves  &amp;  accessories  for  DFCUs, FAHU &amp; FAHUs with supports, hangers, flanges, gas kits, nut &amp; bolts where it required, etc. complete in all respects as per specifications, drawings and as per instructions of consultant.</t>
  </si>
  <si>
    <t>Gate Valve</t>
  </si>
  <si>
    <t>i.</t>
  </si>
  <si>
    <t>25mm dia</t>
  </si>
  <si>
    <t>ii.</t>
  </si>
  <si>
    <t>50mm dia</t>
  </si>
  <si>
    <t>Strainers</t>
  </si>
  <si>
    <t>Balancing Valve (with self sealing measuring nipples)</t>
  </si>
  <si>
    <t>2-Way Motorized Valve with Actuator (0-100% modulating)</t>
  </si>
  <si>
    <t>40mm dia</t>
  </si>
  <si>
    <t>Job.</t>
  </si>
  <si>
    <t>Rm</t>
  </si>
  <si>
    <t>32mm dia</t>
  </si>
  <si>
    <t>65mm dia</t>
  </si>
  <si>
    <t>Supply  &amp;  installation  of  aluminum  foil  facing  fiber  glass  (24 kg/m3   density)   insulation   (on   chilled   water   pipes)   with aluminum  threaded  tape,  protected  with  aluminum  cladding, complete in all respects ready to operate as per specification, drawings and as per instruction of consultant.</t>
  </si>
  <si>
    <t>60mm dia</t>
  </si>
  <si>
    <t>Supply &amp; istallation of uPVC (Sch 40.) drain pipe insulated with 10mm  thick  rubber  foam  insulation  including  clamps,  bends, tees,  drain  plugs,  sockets,  protection  treatment,  PVC  tape wrapping, supports &amp; hangers  complete in all respects as per specifications, drawings &amp; as per instructions of consultant.</t>
  </si>
  <si>
    <t>Supply,  installation,  testing  and  commissioning  of  Variable Frequency Drive (VFD) with controls  &amp; wiring complete in all respects   as   per   specifications,   drawings   and   as   per instructions of consultant.</t>
  </si>
  <si>
    <t>VFD-01 (4.5 kw approx)</t>
  </si>
  <si>
    <t>VAV-01</t>
  </si>
  <si>
    <t>VAV-02</t>
  </si>
  <si>
    <t>VAV-03</t>
  </si>
  <si>
    <t>VAV-04</t>
  </si>
  <si>
    <t>VAV-05</t>
  </si>
  <si>
    <t>VAV-06</t>
  </si>
  <si>
    <t>VAV-07</t>
  </si>
  <si>
    <t>VAV-08</t>
  </si>
  <si>
    <t>VAV-09</t>
  </si>
  <si>
    <t>VAV-10</t>
  </si>
  <si>
    <t>VAV-11</t>
  </si>
  <si>
    <t>Supply, installation  of ventilation fans  including power  wiring upto 5 meter with connection, support &amp; hangers complete in all  respects  ready  to  operate  as  per  drawings,  specification and as per instruction of consultant.</t>
  </si>
  <si>
    <t>TAF-01</t>
  </si>
  <si>
    <t>TAF-02</t>
  </si>
  <si>
    <t>TAF-03</t>
  </si>
  <si>
    <t>TAF-04</t>
  </si>
  <si>
    <t>TAF-05</t>
  </si>
  <si>
    <t>Supply, fabrication and installation of machine made G.I sheet metal  duct  different   sections  supply,  return,  fresh &amp;  exhaust air  including  plenums,  splitter  dampers,  guide  vanes,  flexible duct  connector  /  connection,  access  door,  transformation, plenums   chambers,   wooden   frame,   hangers,   supports   &amp; anchors etc, complete in all respects ready to operate as per drawings, specification, instruction of consultant.</t>
  </si>
  <si>
    <t>Sqm</t>
  </si>
  <si>
    <t>Supply &amp; installation of adhesive 20mm thick 25kg/m3 density rubber foam (XLPE) insulation with aluminum foil (except toilet exhaust duct), complete in all respects ready to operate as per specification, drawings and as per instruction of consultant.</t>
  </si>
  <si>
    <t>Supply, Return &amp; Exhaust Air Register / Diffuser with Damper</t>
  </si>
  <si>
    <t>150mm x 100mm</t>
  </si>
  <si>
    <t>300mm x 300mm</t>
  </si>
  <si>
    <t>Supply &amp; Return Air Grill</t>
  </si>
  <si>
    <t>300mm x 250mm</t>
  </si>
  <si>
    <t>350mm x 250mm</t>
  </si>
  <si>
    <t>S.S Mesh with G.I Frame</t>
  </si>
  <si>
    <t>Linear Slots 6,000 Series</t>
  </si>
  <si>
    <t>2 Slots of 25mm</t>
  </si>
  <si>
    <t>3 Slots of 25mm</t>
  </si>
  <si>
    <t>Supply &amp; installation of flexible duct including hangers, jubilee clamp complete in all respects as per specification, drawings &amp; as per instruction of consultant.</t>
  </si>
  <si>
    <t>150mm</t>
  </si>
  <si>
    <t>Supply &amp; installation of butterfly damper for above flexible duct with  gas  kits,  nut  bolts,  complete  in  all  respects,  ready  to operate as per specification, drawings &amp; as per instruction of consultant.</t>
  </si>
  <si>
    <t>Supply,  installation,  testing  &amp;  commissioning  of  automatic control  mechanism  /  system  (logic  based)  of  AHUs,  DFCU, VAVs    &amp;    TAFs,    including    controls,    interlooping,    BMS interfacable    thermostat    temperature    sensors,    timers, contactors,  relays,  communication  protocols,  input  &amp;  output modules, interconnecting wiring, power wiring, panel box etc, complete in all respects ready to operate as per instruction of</t>
  </si>
  <si>
    <t>Total Cost of Works (with I.Tax) Rs.</t>
  </si>
  <si>
    <t>Note:</t>
  </si>
  <si>
    <r>
      <rPr>
        <sz val="11"/>
        <rFont val="Calibri"/>
        <family val="2"/>
        <scheme val="minor"/>
      </rPr>
      <t xml:space="preserve">Unloading,  installation,  testing and commissioning of </t>
    </r>
    <r>
      <rPr>
        <b/>
        <sz val="11"/>
        <rFont val="Calibri"/>
        <family val="2"/>
        <scheme val="minor"/>
      </rPr>
      <t xml:space="preserve">(Owner Supplied) </t>
    </r>
    <r>
      <rPr>
        <sz val="11"/>
        <rFont val="Calibri"/>
        <family val="2"/>
        <scheme val="minor"/>
      </rPr>
      <t xml:space="preserve">of air handling &amp; fan coil units of different capacities complete  in  all  respects,  ready  to  operate  including  </t>
    </r>
    <r>
      <rPr>
        <b/>
        <sz val="11"/>
        <rFont val="Calibri"/>
        <family val="2"/>
        <scheme val="minor"/>
      </rPr>
      <t xml:space="preserve">supply and  installation  </t>
    </r>
    <r>
      <rPr>
        <sz val="11"/>
        <rFont val="Calibri"/>
        <family val="2"/>
        <scheme val="minor"/>
      </rPr>
      <t>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</si>
  <si>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r>
      <rPr>
        <sz val="11"/>
        <rFont val="Calibri"/>
        <family val="2"/>
        <scheme val="minor"/>
      </rPr>
      <t>Thermometer 150mm Height Scale Type (with Thermo well)
0 ºC to 60 ºC</t>
    </r>
  </si>
  <si>
    <r>
      <rPr>
        <sz val="11"/>
        <rFont val="Calibri"/>
        <family val="2"/>
        <scheme val="minor"/>
      </rPr>
      <t>Pressure Gauge with  Ball Valve &amp; Siphon, Liquid filled
Dial type range 0 psi to 100 psi. (100mm dial Size)</t>
    </r>
  </si>
  <si>
    <r>
      <rPr>
        <sz val="11"/>
        <rFont val="Calibri"/>
        <family val="2"/>
        <scheme val="minor"/>
      </rPr>
      <t>Digital  Decorative  Thermostat  Controller  (BMS  Interfacable)
with Duct Mounted Sensor</t>
    </r>
  </si>
  <si>
    <r>
      <rPr>
        <sz val="11"/>
        <rFont val="Calibri"/>
        <family val="2"/>
        <scheme val="minor"/>
      </rPr>
      <t xml:space="preserve">Fan  Control  Panel  with  incoming  Ckt.  Breaker,  DOL  starter upto   5.5   kW   and   auto   S/D   starter   above   5.5   kW   with
protections and safeties </t>
    </r>
    <r>
      <rPr>
        <b/>
        <sz val="11"/>
        <rFont val="Calibri"/>
        <family val="2"/>
        <scheme val="minor"/>
      </rPr>
      <t>for AHUs only</t>
    </r>
  </si>
  <si>
    <r>
      <rPr>
        <sz val="11"/>
        <rFont val="Calibri"/>
        <family val="2"/>
        <scheme val="minor"/>
      </rPr>
      <t>Control wiring from controller to sensors, motorized valve and
Power wiring up to 5 meter radius</t>
    </r>
  </si>
  <si>
    <r>
      <rPr>
        <sz val="11"/>
        <rFont val="Calibri"/>
        <family val="2"/>
        <scheme val="minor"/>
      </rPr>
      <t>Supply  &amp;  installation  of  SCH-40  M.S.(As  per  ASME  &amp;  API standard, Heavy Quality with standard SCH 40 wall thickness) pipes  &amp;  fitting  for  chilled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r>
  </si>
  <si>
    <r>
      <rPr>
        <sz val="11"/>
        <rFont val="Calibri"/>
        <family val="2"/>
        <scheme val="minor"/>
      </rPr>
      <t>Supply  &amp;  installation  of  acoustical  duct  sound  liner  adhesive 25kg/m3 density, 12mm thick in supply air duct complete in all respects  ready to operate as per  specification, drawings  and
as per instruction of consultant.</t>
    </r>
  </si>
  <si>
    <r>
      <rPr>
        <sz val="11"/>
        <rFont val="Calibri"/>
        <family val="2"/>
        <scheme val="minor"/>
      </rPr>
      <t>Supply  &amp;  installation  of  Volume  Control  Damper  in  16  SWG
G.I  sheet  metal  with  gas  kits,  nut  bolts,   complete  in  all respects, ready to operate as per specification, drawings &amp; as per instruction of Consultant.</t>
    </r>
  </si>
  <si>
    <r>
      <rPr>
        <sz val="11"/>
        <rFont val="Calibri"/>
        <family val="2"/>
        <scheme val="minor"/>
      </rPr>
      <t>Supply  &amp;  installation  of  Fire  Damper  with  linkage  &amp;  fuse complete in all respects ready to operate as per specification,
drawings &amp; as per instruction of Consultant.</t>
    </r>
  </si>
  <si>
    <r>
      <rPr>
        <sz val="11"/>
        <rFont val="Calibri"/>
        <family val="2"/>
        <scheme val="minor"/>
      </rPr>
      <t>Supply &amp; installation of BMS interfacable digital  display HMI, addressable,  wirelessly  connected  with  wifi,  communicate through mobile app / software remotely, including fault alarm / notification  etc,  complete  in all  respects  ready  to  operate  as
per instruction of consultant.</t>
    </r>
  </si>
  <si>
    <r>
      <rPr>
        <sz val="11"/>
        <rFont val="Calibri"/>
        <family val="2"/>
        <scheme val="minor"/>
      </rPr>
      <t>Supply, fabrication &amp; installation of M.S platform for placement of  AHUs  (3x3  meter)  with  M.S  checker  plate,  i-beam,  L- brackets,  C-channel,  anchors,  supports,  red  oxide  enamel paint,  etc.  complete  in  all  respects  ready  to  operate  as  per
drawings, specification, instruction of consultant.</t>
    </r>
  </si>
  <si>
    <t>Supply,  installation,  testing  and  commissioning  of  of  VAV Boxes  as  per  mentioned  in  schedule  with  digital  thermostat controller, pressure sensor, control wiring, including supply &amp; installation  of  flexible  duct  connection  /  connector,  power wiring  upto  5  meter  with  connection,  support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</si>
  <si>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</si>
  <si>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</si>
  <si>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</si>
  <si>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Fire Suppression Services</t>
  </si>
  <si>
    <t>FIRE FIGHTING SERVICES</t>
  </si>
  <si>
    <t>Dia  25 mm          (Threaded fitting)</t>
  </si>
  <si>
    <t>Rm.</t>
  </si>
  <si>
    <t>Dia  32 mm          (Threaded fitting)</t>
  </si>
  <si>
    <t>Dia  40 mm          (Threaded fitting)</t>
  </si>
  <si>
    <t>Dia  50 mm          (Threaded fitting)</t>
  </si>
  <si>
    <t>Dia  65 mm          (Welded joints fitting)</t>
  </si>
  <si>
    <t>Dia  100 mm        (Welded joints fitting)</t>
  </si>
  <si>
    <t>Sprinkler Heads</t>
  </si>
  <si>
    <t>Fire extinguishers with fixing accessories.</t>
  </si>
  <si>
    <r>
      <rPr>
        <sz val="11"/>
        <rFont val="Calibri"/>
        <family val="2"/>
        <scheme val="minor"/>
      </rPr>
      <t>Type Class B&amp;C FX-3  (6 Kg. CO2 Carbon Dioxide Gas)</t>
    </r>
  </si>
  <si>
    <t>Type Class A,B&amp;C  FX-4  (6 Kg. Dry Chemical Powder)</t>
  </si>
  <si>
    <t>Automatic fire extinguisher (10 Kg. Dry Chemical Powder).</t>
  </si>
  <si>
    <t>UL Listed Pressure reducing valve (PRV) 100 mm dia (01 No)</t>
  </si>
  <si>
    <t>OS &amp; Y Gate valve 100 mm size (01 No)</t>
  </si>
  <si>
    <t>Pressure Gauge (02 Nos)</t>
  </si>
  <si>
    <t>Water flow switch 100 mm dia (01 No)</t>
  </si>
  <si>
    <t>Flushing of entire fire pipe work according to (NFPA-13).</t>
  </si>
  <si>
    <t xml:space="preserve">LESS DISCOUNT -5% </t>
  </si>
  <si>
    <t>TOTAL AMOUNT AFTER DISCOUNT  (INCLUDING 8% WHT TAX)</t>
  </si>
  <si>
    <t xml:space="preserve">TOTAL AMOUNT EXCL. TAX 8% </t>
  </si>
  <si>
    <t>LESS DISCOUNT -5%</t>
  </si>
  <si>
    <t>TOTAL FINAL AMOUNT AFTER TAX AND DISCOUNT DEDUCTION</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</si>
  <si>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</si>
  <si>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</si>
  <si>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</si>
  <si>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</si>
  <si>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BILL OF QUANTITIES</t>
  </si>
  <si>
    <t>RUNNING BILL NO 1</t>
  </si>
  <si>
    <t>S.#</t>
  </si>
  <si>
    <t>ITEM DESCRIPTION</t>
  </si>
  <si>
    <t>QTY</t>
  </si>
  <si>
    <t>UNIT</t>
  </si>
  <si>
    <t>TOTAL
(Rs.)</t>
  </si>
  <si>
    <t>MATERIAL</t>
  </si>
  <si>
    <t>LABOUR</t>
  </si>
  <si>
    <t>BILLED QTY</t>
  </si>
  <si>
    <t>AMOUNT</t>
  </si>
  <si>
    <t>Labour Rate</t>
  </si>
  <si>
    <t>Supply Rate</t>
  </si>
  <si>
    <t>SUMMARY OF RUNNING BILL NO 1</t>
  </si>
  <si>
    <t>S.No</t>
  </si>
  <si>
    <t xml:space="preserve">Material </t>
  </si>
  <si>
    <t xml:space="preserve">HVAC Work </t>
  </si>
  <si>
    <t>Fire Fighting</t>
  </si>
  <si>
    <t xml:space="preserve">Grand Total Amount </t>
  </si>
  <si>
    <t>Painting  &amp;  Identification  work  on  pipes  &amp;  duct,  supports, hangers  etc.  complete  in  all  respects  with  one  coat  of  ICI make Red lead oxide primer &amp; two coats of ICI make enamel paint as per instruction of Consultant.</t>
  </si>
  <si>
    <t>HVAC AND FIRE FIGHTING WORKS</t>
  </si>
  <si>
    <t xml:space="preserve">Total Cost of FSS Rs. </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</si>
  <si>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</si>
  <si>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Supply, installation, testing &amp; commissioning of fire
suppression system including all equipment, pipe works and accessories ready to operate as per specifications, drawings and instructions of consultants</t>
  </si>
  <si>
    <t>Sprinkler  Pendent  type  (concealed  with  face  /  Cover plate) K = 5.6 (Opening Temperature 57ºC)</t>
  </si>
  <si>
    <t>Zone Control Valve assembly 100 mm dia complete with following. (UL Listed)</t>
  </si>
  <si>
    <t>50 mm dia test valve with sight glass &amp; sectional drain valve (01 No)</t>
  </si>
  <si>
    <t>Testing,  and commissioning of  entire fire  fighting installation as per Consultant’s approval.</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</si>
  <si>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</si>
  <si>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</si>
  <si>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Painting, identification and tagging to the installations and equipments.</t>
  </si>
  <si>
    <t>BANK AL HABIB LIMITED</t>
  </si>
  <si>
    <t>12TH FLOOR CENTER POINT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</si>
</sst>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_(* #,##0.00_);_(* \(#,##0.00\);_(* &quot;-&quot;??_);_(@_)"/>
    <numFmt numFmtId="167" formatCode="_(* #,##0_);_(* \(#,##0\);_(* &quot;-&quot;??_);_(@_)"/>
    <numFmt numFmtId="168" formatCode="_-* #,##0.0_-;\-* #,##0.0_-;_-* &quot;-&quot;??_-;_-@_-"/>
  </numFmts>
  <fonts count="22" x14ac:knownFonts="1">
    <font>
      <sz val="10"/>
      <color rgb="FF000000"/>
      <name val="Times New Roman"/>
      <charset val="204"/>
    </font>
    <font>
      <sz val="11"/>
      <color theme="1"/>
      <name val="Calibri"/>
      <family val="2"/>
      <scheme val="minor"/>
    </font>
    <font>
      <sz val="10"/>
      <color rgb="FF000000"/>
      <name val="Times New Roman"/>
      <charset val="204"/>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
      <b/>
      <sz val="11"/>
      <color theme="1"/>
      <name val="Calibri"/>
      <family val="2"/>
      <scheme val="minor"/>
    </font>
    <font>
      <b/>
      <sz val="16"/>
      <color theme="1"/>
      <name val="Calibri"/>
      <family val="2"/>
      <scheme val="minor"/>
    </font>
    <font>
      <sz val="12"/>
      <color theme="1"/>
      <name val="Calibri"/>
      <family val="2"/>
      <scheme val="minor"/>
    </font>
    <font>
      <b/>
      <sz val="14"/>
      <name val="Calibri"/>
      <family val="2"/>
      <scheme val="minor"/>
    </font>
    <font>
      <sz val="14"/>
      <name val="Calibri"/>
      <family val="2"/>
      <scheme val="minor"/>
    </font>
    <font>
      <b/>
      <sz val="11"/>
      <color theme="1"/>
      <name val="Century Gothic"/>
      <family val="2"/>
    </font>
    <font>
      <sz val="11"/>
      <color theme="1"/>
      <name val="Century Gothic"/>
      <family val="2"/>
    </font>
    <font>
      <b/>
      <u/>
      <sz val="22"/>
      <name val="Calibri"/>
      <family val="2"/>
      <scheme val="minor"/>
    </font>
    <font>
      <b/>
      <sz val="14"/>
      <color theme="1"/>
      <name val="Calibri"/>
      <family val="2"/>
      <scheme val="minor"/>
    </font>
    <font>
      <sz val="14"/>
      <color theme="1"/>
      <name val="Calibri"/>
      <family val="2"/>
      <scheme val="minor"/>
    </font>
    <font>
      <b/>
      <sz val="10"/>
      <color rgb="FF000000"/>
      <name val="Arial Black"/>
      <family val="2"/>
    </font>
  </fonts>
  <fills count="2">
    <fill>
      <patternFill patternType="none"/>
    </fill>
    <fill>
      <patternFill patternType="gray125"/>
    </fill>
  </fills>
  <borders count="56">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rgb="FF000000"/>
      </bottom>
      <diagonal/>
    </border>
    <border>
      <left/>
      <right style="thin">
        <color indexed="64"/>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rgb="FF000000"/>
      </left>
      <right/>
      <top style="medium">
        <color indexed="64"/>
      </top>
      <bottom style="thin">
        <color rgb="FF000000"/>
      </bottom>
      <diagonal/>
    </border>
    <border>
      <left style="thin">
        <color rgb="FF000000"/>
      </left>
      <right/>
      <top/>
      <bottom style="medium">
        <color indexed="64"/>
      </bottom>
      <diagonal/>
    </border>
  </borders>
  <cellStyleXfs count="5">
    <xf numFmtId="0" fontId="0" fillId="0" borderId="0"/>
    <xf numFmtId="43" fontId="2" fillId="0" borderId="0" applyFont="0" applyFill="0" applyBorder="0" applyAlignment="0" applyProtection="0"/>
    <xf numFmtId="0" fontId="10" fillId="0" borderId="0"/>
    <xf numFmtId="166" fontId="10" fillId="0" borderId="0" applyFont="0" applyFill="0" applyBorder="0" applyAlignment="0" applyProtection="0"/>
    <xf numFmtId="0" fontId="1" fillId="0" borderId="0"/>
  </cellStyleXfs>
  <cellXfs count="232">
    <xf numFmtId="0" fontId="0" fillId="0" borderId="0" xfId="0" applyAlignment="1">
      <alignment horizontal="left" vertical="top"/>
    </xf>
    <xf numFmtId="0" fontId="3" fillId="0" borderId="0" xfId="0" applyFont="1" applyAlignment="1">
      <alignment horizontal="center" vertical="center"/>
    </xf>
    <xf numFmtId="0" fontId="3" fillId="0" borderId="0" xfId="0" applyFont="1" applyAlignment="1">
      <alignment horizontal="left" vertical="top"/>
    </xf>
    <xf numFmtId="0" fontId="3" fillId="0" borderId="0" xfId="0" applyFont="1" applyAlignment="1">
      <alignment horizontal="right" vertical="center" wrapText="1"/>
    </xf>
    <xf numFmtId="0" fontId="5" fillId="0" borderId="3" xfId="0" applyFont="1" applyBorder="1" applyAlignment="1">
      <alignment horizontal="left" vertical="top" wrapText="1"/>
    </xf>
    <xf numFmtId="0" fontId="5" fillId="0" borderId="6" xfId="0" applyFont="1" applyBorder="1" applyAlignment="1">
      <alignment horizontal="center" vertical="center" wrapText="1"/>
    </xf>
    <xf numFmtId="1" fontId="3" fillId="0" borderId="6" xfId="0" applyNumberFormat="1" applyFont="1" applyBorder="1" applyAlignment="1">
      <alignment horizontal="center" vertical="center" shrinkToFit="1"/>
    </xf>
    <xf numFmtId="0" fontId="3" fillId="0" borderId="6" xfId="0" applyFont="1" applyBorder="1" applyAlignment="1">
      <alignment horizontal="right" vertical="center" wrapText="1"/>
    </xf>
    <xf numFmtId="0" fontId="5" fillId="0" borderId="9" xfId="0" applyFont="1" applyBorder="1" applyAlignment="1">
      <alignment horizontal="center" vertical="center" wrapText="1"/>
    </xf>
    <xf numFmtId="1" fontId="3" fillId="0" borderId="9" xfId="0" applyNumberFormat="1" applyFont="1" applyBorder="1" applyAlignment="1">
      <alignment horizontal="center" vertical="center" shrinkToFit="1"/>
    </xf>
    <xf numFmtId="0" fontId="3" fillId="0" borderId="9" xfId="0" applyFont="1" applyBorder="1" applyAlignment="1">
      <alignment horizontal="right" vertical="center" wrapText="1"/>
    </xf>
    <xf numFmtId="0" fontId="5" fillId="0" borderId="10" xfId="0" applyFont="1" applyBorder="1" applyAlignment="1">
      <alignment horizontal="left" vertical="top" wrapText="1"/>
    </xf>
    <xf numFmtId="1" fontId="3" fillId="0" borderId="10" xfId="0" applyNumberFormat="1" applyFont="1" applyBorder="1" applyAlignment="1">
      <alignment horizontal="center" vertical="center" shrinkToFit="1"/>
    </xf>
    <xf numFmtId="165" fontId="3" fillId="0" borderId="10" xfId="1" applyNumberFormat="1" applyFont="1" applyBorder="1" applyAlignment="1">
      <alignment horizontal="right" vertical="center" wrapText="1"/>
    </xf>
    <xf numFmtId="0" fontId="5" fillId="0" borderId="3" xfId="0" applyFont="1" applyBorder="1" applyAlignment="1">
      <alignment horizontal="center" vertical="center" wrapText="1"/>
    </xf>
    <xf numFmtId="1" fontId="3" fillId="0" borderId="3" xfId="0" applyNumberFormat="1" applyFont="1" applyBorder="1" applyAlignment="1">
      <alignment horizontal="center" vertical="center" shrinkToFit="1"/>
    </xf>
    <xf numFmtId="0" fontId="5" fillId="0" borderId="6" xfId="0" applyFont="1" applyBorder="1" applyAlignment="1">
      <alignment horizontal="left" vertical="top" wrapText="1"/>
    </xf>
    <xf numFmtId="0" fontId="5" fillId="0" borderId="9" xfId="0" applyFont="1" applyBorder="1" applyAlignment="1">
      <alignment horizontal="left" vertical="top" wrapText="1"/>
    </xf>
    <xf numFmtId="0" fontId="5" fillId="0" borderId="9" xfId="0" applyFont="1" applyBorder="1" applyAlignment="1">
      <alignment vertical="center" wrapText="1"/>
    </xf>
    <xf numFmtId="0" fontId="3" fillId="0" borderId="10" xfId="0" applyFont="1" applyBorder="1" applyAlignment="1">
      <alignment horizontal="left" vertical="top" wrapText="1"/>
    </xf>
    <xf numFmtId="0" fontId="5" fillId="0" borderId="10" xfId="0" applyFont="1" applyBorder="1" applyAlignment="1">
      <alignment horizontal="center" vertical="center" wrapText="1"/>
    </xf>
    <xf numFmtId="0" fontId="3" fillId="0" borderId="3" xfId="0" applyFont="1" applyBorder="1" applyAlignment="1">
      <alignment horizontal="left" vertical="top" wrapText="1"/>
    </xf>
    <xf numFmtId="0" fontId="3" fillId="0" borderId="9" xfId="0" applyFont="1" applyBorder="1" applyAlignment="1">
      <alignment horizontal="left" vertical="top" wrapText="1"/>
    </xf>
    <xf numFmtId="0" fontId="3" fillId="0" borderId="3" xfId="0" applyFont="1" applyBorder="1" applyAlignment="1">
      <alignment horizontal="center" vertical="center" wrapText="1"/>
    </xf>
    <xf numFmtId="0" fontId="3" fillId="0" borderId="3" xfId="0" applyFont="1" applyBorder="1" applyAlignment="1">
      <alignment horizontal="right" vertical="center" wrapText="1"/>
    </xf>
    <xf numFmtId="0" fontId="5" fillId="0" borderId="0" xfId="0" applyFont="1" applyAlignment="1">
      <alignment horizontal="center" vertical="top" wrapText="1"/>
    </xf>
    <xf numFmtId="0" fontId="3" fillId="0" borderId="0" xfId="0" applyFont="1" applyAlignment="1">
      <alignment horizontal="right" vertical="center"/>
    </xf>
    <xf numFmtId="0" fontId="4" fillId="0" borderId="3" xfId="0" applyFont="1" applyBorder="1" applyAlignment="1">
      <alignment horizontal="left" vertical="center" wrapText="1"/>
    </xf>
    <xf numFmtId="0" fontId="3" fillId="0" borderId="0" xfId="0" applyFont="1" applyAlignment="1">
      <alignment horizontal="left" vertical="center"/>
    </xf>
    <xf numFmtId="165" fontId="7" fillId="0" borderId="3" xfId="0" applyNumberFormat="1" applyFont="1" applyBorder="1" applyAlignment="1">
      <alignment horizontal="right" vertical="center" wrapText="1"/>
    </xf>
    <xf numFmtId="0" fontId="6" fillId="0" borderId="3" xfId="0" applyFont="1" applyBorder="1" applyAlignment="1">
      <alignment horizontal="right" vertical="center" wrapText="1"/>
    </xf>
    <xf numFmtId="0" fontId="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right" vertical="center" wrapText="1"/>
    </xf>
    <xf numFmtId="0" fontId="9" fillId="0" borderId="0" xfId="0" applyFont="1" applyAlignment="1">
      <alignment horizontal="right" vertical="center" wrapText="1"/>
    </xf>
    <xf numFmtId="0" fontId="6" fillId="0" borderId="1" xfId="0" applyFont="1" applyBorder="1" applyAlignment="1">
      <alignment horizontal="right" vertical="center" wrapText="1"/>
    </xf>
    <xf numFmtId="0" fontId="5" fillId="0" borderId="15" xfId="0" applyFont="1" applyBorder="1" applyAlignment="1">
      <alignment horizontal="left" vertical="top" wrapText="1"/>
    </xf>
    <xf numFmtId="0" fontId="5" fillId="0" borderId="15" xfId="0" applyFont="1" applyBorder="1" applyAlignment="1">
      <alignment horizontal="center" vertical="center" wrapText="1"/>
    </xf>
    <xf numFmtId="1" fontId="3" fillId="0" borderId="15" xfId="0" applyNumberFormat="1" applyFont="1" applyBorder="1" applyAlignment="1">
      <alignment horizontal="center" vertical="center" shrinkToFit="1"/>
    </xf>
    <xf numFmtId="165" fontId="3" fillId="0" borderId="15" xfId="1" applyNumberFormat="1" applyFont="1" applyBorder="1" applyAlignment="1">
      <alignment horizontal="right" vertical="center" wrapText="1"/>
    </xf>
    <xf numFmtId="0" fontId="5" fillId="0" borderId="15" xfId="0" applyFont="1" applyBorder="1" applyAlignment="1">
      <alignment vertical="center" wrapText="1"/>
    </xf>
    <xf numFmtId="0" fontId="3"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6" xfId="0" applyFont="1" applyBorder="1" applyAlignment="1">
      <alignment horizontal="center" vertical="center" wrapText="1"/>
    </xf>
    <xf numFmtId="1" fontId="3" fillId="0" borderId="16" xfId="0" applyNumberFormat="1" applyFont="1" applyBorder="1" applyAlignment="1">
      <alignment horizontal="center" vertical="center" shrinkToFit="1"/>
    </xf>
    <xf numFmtId="165" fontId="3" fillId="0" borderId="16" xfId="1" applyNumberFormat="1" applyFont="1" applyBorder="1" applyAlignment="1">
      <alignment horizontal="right" vertical="center" wrapText="1"/>
    </xf>
    <xf numFmtId="0" fontId="3" fillId="0" borderId="21" xfId="0" applyFont="1" applyBorder="1" applyAlignment="1">
      <alignment horizontal="left" vertical="top" wrapText="1"/>
    </xf>
    <xf numFmtId="0" fontId="5" fillId="0" borderId="21" xfId="0" applyFont="1" applyBorder="1" applyAlignment="1">
      <alignment horizontal="center" vertical="center" wrapText="1"/>
    </xf>
    <xf numFmtId="1" fontId="3" fillId="0" borderId="21" xfId="0" applyNumberFormat="1" applyFont="1" applyBorder="1" applyAlignment="1">
      <alignment horizontal="center" vertical="center" shrinkToFit="1"/>
    </xf>
    <xf numFmtId="165" fontId="3" fillId="0" borderId="19" xfId="1" applyNumberFormat="1" applyFont="1" applyBorder="1" applyAlignment="1">
      <alignment horizontal="right" vertical="center" wrapText="1"/>
    </xf>
    <xf numFmtId="0" fontId="5" fillId="0" borderId="16" xfId="0" applyFont="1" applyBorder="1" applyAlignment="1">
      <alignment vertical="center" wrapText="1"/>
    </xf>
    <xf numFmtId="0" fontId="3" fillId="0" borderId="16" xfId="0" applyFont="1" applyBorder="1" applyAlignment="1">
      <alignment horizontal="right" vertical="center" wrapText="1"/>
    </xf>
    <xf numFmtId="0" fontId="3" fillId="0" borderId="16" xfId="0" applyFont="1" applyBorder="1" applyAlignment="1">
      <alignment horizontal="left" vertical="top" wrapText="1"/>
    </xf>
    <xf numFmtId="0" fontId="5" fillId="0" borderId="0" xfId="0" applyFont="1" applyAlignment="1">
      <alignment horizontal="left" vertical="top" wrapText="1"/>
    </xf>
    <xf numFmtId="0" fontId="9" fillId="0" borderId="1" xfId="0" applyFont="1" applyBorder="1" applyAlignment="1">
      <alignment horizontal="right" vertical="center" wrapText="1"/>
    </xf>
    <xf numFmtId="165" fontId="3" fillId="0" borderId="0" xfId="0" applyNumberFormat="1" applyFont="1" applyAlignment="1">
      <alignment horizontal="right" vertical="center"/>
    </xf>
    <xf numFmtId="165" fontId="3" fillId="0" borderId="0" xfId="1" applyNumberFormat="1" applyFont="1" applyAlignment="1">
      <alignment horizontal="left" vertical="top"/>
    </xf>
    <xf numFmtId="0" fontId="4" fillId="0" borderId="22" xfId="0" applyFont="1" applyBorder="1" applyAlignment="1">
      <alignment horizontal="left" vertical="top" wrapText="1"/>
    </xf>
    <xf numFmtId="0" fontId="3" fillId="0" borderId="24"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vertical="top" wrapText="1"/>
    </xf>
    <xf numFmtId="0" fontId="5" fillId="0" borderId="25" xfId="0" applyFont="1" applyBorder="1" applyAlignment="1">
      <alignment horizontal="left" vertical="top" wrapText="1"/>
    </xf>
    <xf numFmtId="0" fontId="3" fillId="0" borderId="26" xfId="0" applyFont="1" applyBorder="1" applyAlignment="1">
      <alignment horizontal="center" vertical="center" wrapText="1"/>
    </xf>
    <xf numFmtId="0" fontId="3" fillId="0" borderId="0" xfId="0" applyFont="1" applyAlignment="1">
      <alignment horizontal="center" vertical="center" wrapText="1"/>
    </xf>
    <xf numFmtId="0" fontId="3" fillId="0" borderId="26" xfId="0" applyFont="1" applyBorder="1" applyAlignment="1">
      <alignment vertical="top" wrapText="1"/>
    </xf>
    <xf numFmtId="0" fontId="5" fillId="0" borderId="27" xfId="0" applyFont="1" applyBorder="1" applyAlignment="1">
      <alignment horizontal="left" vertical="top"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5" fillId="0" borderId="24" xfId="0" applyFont="1" applyBorder="1" applyAlignment="1">
      <alignment horizontal="center" vertical="center" wrapText="1"/>
    </xf>
    <xf numFmtId="165" fontId="3" fillId="0" borderId="24" xfId="1" applyNumberFormat="1" applyFont="1" applyBorder="1" applyAlignment="1">
      <alignment horizontal="right" vertical="center" wrapText="1"/>
    </xf>
    <xf numFmtId="165" fontId="3" fillId="0" borderId="23" xfId="1" applyNumberFormat="1" applyFont="1" applyBorder="1" applyAlignment="1">
      <alignment horizontal="right" vertical="center" wrapText="1"/>
    </xf>
    <xf numFmtId="165" fontId="3" fillId="0" borderId="26" xfId="1" applyNumberFormat="1" applyFont="1" applyBorder="1" applyAlignment="1">
      <alignment vertical="center" wrapText="1"/>
    </xf>
    <xf numFmtId="165" fontId="3" fillId="0" borderId="0" xfId="1" applyNumberFormat="1" applyFont="1" applyBorder="1" applyAlignment="1">
      <alignment vertical="center" wrapText="1"/>
    </xf>
    <xf numFmtId="0" fontId="5" fillId="0" borderId="26" xfId="0" applyFont="1" applyBorder="1" applyAlignment="1">
      <alignment horizontal="center" vertical="center" wrapText="1"/>
    </xf>
    <xf numFmtId="1" fontId="3" fillId="0" borderId="0" xfId="0" applyNumberFormat="1" applyFont="1" applyAlignment="1">
      <alignment horizontal="center" vertical="center" shrinkToFit="1"/>
    </xf>
    <xf numFmtId="165" fontId="3" fillId="0" borderId="0" xfId="1" applyNumberFormat="1" applyFont="1" applyBorder="1" applyAlignment="1">
      <alignment horizontal="right" vertical="center" wrapText="1"/>
    </xf>
    <xf numFmtId="165" fontId="3" fillId="0" borderId="26" xfId="1" applyNumberFormat="1" applyFont="1" applyBorder="1" applyAlignment="1">
      <alignment horizontal="right" vertical="center" wrapText="1"/>
    </xf>
    <xf numFmtId="165" fontId="3" fillId="0" borderId="24" xfId="1" applyNumberFormat="1" applyFont="1" applyBorder="1" applyAlignment="1">
      <alignment vertical="center" wrapText="1"/>
    </xf>
    <xf numFmtId="165" fontId="3" fillId="0" borderId="23" xfId="1" applyNumberFormat="1" applyFont="1" applyBorder="1" applyAlignment="1">
      <alignment vertical="center" wrapText="1"/>
    </xf>
    <xf numFmtId="0" fontId="3" fillId="0" borderId="25" xfId="0" applyFont="1" applyBorder="1" applyAlignment="1">
      <alignment horizontal="left" vertical="top" wrapText="1"/>
    </xf>
    <xf numFmtId="1" fontId="3" fillId="0" borderId="18" xfId="0" applyNumberFormat="1" applyFont="1" applyBorder="1" applyAlignment="1">
      <alignment horizontal="center" vertical="center" shrinkToFit="1"/>
    </xf>
    <xf numFmtId="165" fontId="3" fillId="0" borderId="18" xfId="1" applyNumberFormat="1" applyFont="1" applyBorder="1" applyAlignment="1">
      <alignment horizontal="right" vertical="center" wrapText="1"/>
    </xf>
    <xf numFmtId="165" fontId="3" fillId="0" borderId="16" xfId="1" applyNumberFormat="1" applyFont="1" applyBorder="1" applyAlignment="1">
      <alignment vertical="center" wrapText="1"/>
    </xf>
    <xf numFmtId="0" fontId="3" fillId="0" borderId="32" xfId="0" applyFont="1" applyBorder="1" applyAlignment="1">
      <alignment horizontal="center" vertical="center" wrapText="1"/>
    </xf>
    <xf numFmtId="165" fontId="3" fillId="0" borderId="32" xfId="1" applyNumberFormat="1" applyFont="1" applyBorder="1" applyAlignment="1">
      <alignment horizontal="right" vertical="center" wrapText="1"/>
    </xf>
    <xf numFmtId="165" fontId="7" fillId="0" borderId="33" xfId="1" applyNumberFormat="1" applyFont="1" applyBorder="1" applyAlignment="1">
      <alignment horizontal="right" vertical="center" wrapText="1"/>
    </xf>
    <xf numFmtId="0" fontId="4" fillId="0" borderId="10" xfId="0" applyFont="1" applyBorder="1" applyAlignment="1">
      <alignment vertical="top" wrapText="1"/>
    </xf>
    <xf numFmtId="0" fontId="3" fillId="0" borderId="10" xfId="0" applyFont="1" applyBorder="1" applyAlignment="1">
      <alignment horizontal="center" vertical="center" wrapText="1"/>
    </xf>
    <xf numFmtId="165" fontId="7" fillId="0" borderId="35" xfId="1" applyNumberFormat="1" applyFont="1" applyBorder="1" applyAlignment="1">
      <alignment horizontal="right" vertical="center" wrapText="1"/>
    </xf>
    <xf numFmtId="0" fontId="4" fillId="0" borderId="37" xfId="0" applyFont="1" applyBorder="1" applyAlignment="1">
      <alignment vertical="top" wrapText="1"/>
    </xf>
    <xf numFmtId="0" fontId="3" fillId="0" borderId="37" xfId="0" applyFont="1" applyBorder="1" applyAlignment="1">
      <alignment horizontal="center" vertical="center" wrapText="1"/>
    </xf>
    <xf numFmtId="165" fontId="3" fillId="0" borderId="37" xfId="1" applyNumberFormat="1" applyFont="1" applyBorder="1" applyAlignment="1">
      <alignment horizontal="right" vertical="center" wrapText="1"/>
    </xf>
    <xf numFmtId="165" fontId="7" fillId="0" borderId="38" xfId="1" applyNumberFormat="1" applyFont="1" applyBorder="1" applyAlignment="1">
      <alignment horizontal="right" vertical="center" wrapText="1"/>
    </xf>
    <xf numFmtId="0" fontId="4" fillId="0" borderId="41" xfId="0" applyFont="1" applyBorder="1" applyAlignment="1">
      <alignment horizontal="left" vertical="top" wrapText="1"/>
    </xf>
    <xf numFmtId="0" fontId="3" fillId="0" borderId="41" xfId="0" applyFont="1" applyBorder="1" applyAlignment="1">
      <alignment horizontal="center" vertical="center" wrapText="1"/>
    </xf>
    <xf numFmtId="165" fontId="3" fillId="0" borderId="41" xfId="1" applyNumberFormat="1" applyFont="1" applyBorder="1" applyAlignment="1">
      <alignment horizontal="right" vertical="center" wrapText="1"/>
    </xf>
    <xf numFmtId="165" fontId="3" fillId="0" borderId="42" xfId="0" applyNumberFormat="1" applyFont="1" applyBorder="1" applyAlignment="1">
      <alignment horizontal="left" vertical="top"/>
    </xf>
    <xf numFmtId="0" fontId="4" fillId="0" borderId="0" xfId="0" applyFont="1" applyAlignment="1">
      <alignment horizontal="left" vertical="top" wrapText="1"/>
    </xf>
    <xf numFmtId="165" fontId="7" fillId="0" borderId="0" xfId="1" applyNumberFormat="1" applyFont="1" applyBorder="1" applyAlignment="1">
      <alignment horizontal="right" vertical="center" wrapText="1"/>
    </xf>
    <xf numFmtId="165" fontId="3" fillId="0" borderId="44" xfId="0" applyNumberFormat="1" applyFont="1" applyBorder="1" applyAlignment="1">
      <alignment horizontal="left" vertical="top"/>
    </xf>
    <xf numFmtId="0" fontId="4" fillId="0" borderId="46" xfId="0" applyFont="1" applyBorder="1" applyAlignment="1">
      <alignment horizontal="left" vertical="top" wrapText="1"/>
    </xf>
    <xf numFmtId="0" fontId="3" fillId="0" borderId="46" xfId="0" applyFont="1" applyBorder="1" applyAlignment="1">
      <alignment horizontal="center" vertical="center" wrapText="1"/>
    </xf>
    <xf numFmtId="165" fontId="3" fillId="0" borderId="46" xfId="1" applyNumberFormat="1" applyFont="1" applyBorder="1" applyAlignment="1">
      <alignment horizontal="right" vertical="center" wrapText="1"/>
    </xf>
    <xf numFmtId="165" fontId="3" fillId="0" borderId="47" xfId="0" applyNumberFormat="1" applyFont="1" applyBorder="1" applyAlignment="1">
      <alignment horizontal="left" vertical="top"/>
    </xf>
    <xf numFmtId="0" fontId="4" fillId="0" borderId="0" xfId="0" applyFont="1" applyAlignment="1">
      <alignment horizontal="left" vertical="top" wrapText="1" indent="21"/>
    </xf>
    <xf numFmtId="0" fontId="0" fillId="0" borderId="0" xfId="0"/>
    <xf numFmtId="165" fontId="13" fillId="0" borderId="0" xfId="1" applyNumberFormat="1" applyFont="1" applyAlignment="1">
      <alignment horizontal="right" vertical="center"/>
    </xf>
    <xf numFmtId="0" fontId="11" fillId="0" borderId="15" xfId="0" applyFont="1" applyBorder="1" applyAlignment="1">
      <alignment horizontal="center" vertical="center" wrapText="1"/>
    </xf>
    <xf numFmtId="0" fontId="0" fillId="0" borderId="0" xfId="0" applyAlignment="1">
      <alignment horizontal="center" vertical="center" wrapText="1"/>
    </xf>
    <xf numFmtId="165" fontId="13" fillId="0" borderId="0" xfId="1" applyNumberFormat="1" applyFont="1" applyAlignment="1">
      <alignment horizontal="right" vertical="center" wrapText="1"/>
    </xf>
    <xf numFmtId="0" fontId="14" fillId="0" borderId="0" xfId="2" applyFont="1" applyAlignment="1">
      <alignment vertical="center"/>
    </xf>
    <xf numFmtId="0" fontId="15" fillId="0" borderId="0" xfId="2" applyFont="1" applyAlignment="1">
      <alignment vertical="center"/>
    </xf>
    <xf numFmtId="0" fontId="14" fillId="0" borderId="0" xfId="2" applyFont="1" applyAlignment="1">
      <alignment horizontal="right" vertical="center"/>
    </xf>
    <xf numFmtId="0" fontId="14" fillId="0" borderId="0" xfId="2" applyFont="1" applyAlignment="1">
      <alignment horizontal="left" vertical="center"/>
    </xf>
    <xf numFmtId="15" fontId="9" fillId="0" borderId="0" xfId="2" applyNumberFormat="1" applyFont="1" applyAlignment="1">
      <alignment horizontal="right" vertical="center"/>
    </xf>
    <xf numFmtId="0" fontId="9" fillId="0" borderId="0" xfId="2" applyFont="1" applyAlignment="1">
      <alignment horizontal="left" vertical="center"/>
    </xf>
    <xf numFmtId="0" fontId="15" fillId="0" borderId="0" xfId="2" applyFont="1" applyAlignment="1">
      <alignment horizontal="right" vertical="center"/>
    </xf>
    <xf numFmtId="0" fontId="16" fillId="0" borderId="0" xfId="4" applyFont="1" applyAlignment="1">
      <alignment vertical="center"/>
    </xf>
    <xf numFmtId="0" fontId="16" fillId="0" borderId="0" xfId="4" applyFont="1"/>
    <xf numFmtId="0" fontId="17" fillId="0" borderId="0" xfId="4" applyFont="1"/>
    <xf numFmtId="0" fontId="15" fillId="0" borderId="0" xfId="2" applyFont="1" applyAlignment="1">
      <alignment horizontal="center" vertical="center"/>
    </xf>
    <xf numFmtId="0" fontId="18" fillId="0" borderId="0" xfId="2" applyFont="1" applyAlignment="1">
      <alignment horizontal="center" vertical="center"/>
    </xf>
    <xf numFmtId="0" fontId="19" fillId="0" borderId="52" xfId="2" applyFont="1" applyBorder="1" applyAlignment="1">
      <alignment horizontal="center" vertical="center"/>
    </xf>
    <xf numFmtId="0" fontId="19" fillId="0" borderId="39" xfId="2" applyFont="1" applyBorder="1" applyAlignment="1">
      <alignment horizontal="center" vertical="center"/>
    </xf>
    <xf numFmtId="0" fontId="10" fillId="0" borderId="0" xfId="2"/>
    <xf numFmtId="0" fontId="20" fillId="0" borderId="53" xfId="2" applyFont="1" applyBorder="1" applyAlignment="1">
      <alignment horizontal="center" vertical="center"/>
    </xf>
    <xf numFmtId="0" fontId="20" fillId="0" borderId="0" xfId="2" applyFont="1" applyAlignment="1">
      <alignment horizontal="center" vertical="center"/>
    </xf>
    <xf numFmtId="167" fontId="20" fillId="0" borderId="53" xfId="3" applyNumberFormat="1" applyFont="1" applyBorder="1" applyAlignment="1">
      <alignment horizontal="center" vertical="center"/>
    </xf>
    <xf numFmtId="0" fontId="20" fillId="0" borderId="0" xfId="2" applyFont="1" applyAlignment="1">
      <alignment horizontal="right" vertical="center"/>
    </xf>
    <xf numFmtId="167" fontId="20" fillId="0" borderId="0" xfId="3" applyNumberFormat="1" applyFont="1" applyBorder="1" applyAlignment="1">
      <alignment horizontal="center" vertical="center"/>
    </xf>
    <xf numFmtId="167" fontId="12" fillId="0" borderId="52" xfId="3" applyNumberFormat="1" applyFont="1" applyBorder="1" applyAlignment="1">
      <alignment horizontal="center" vertical="center"/>
    </xf>
    <xf numFmtId="167" fontId="12" fillId="0" borderId="39" xfId="3" applyNumberFormat="1" applyFont="1" applyBorder="1" applyAlignment="1">
      <alignment horizontal="center" vertical="center"/>
    </xf>
    <xf numFmtId="0" fontId="10" fillId="0" borderId="0" xfId="2" applyAlignment="1">
      <alignment horizontal="center" vertical="center"/>
    </xf>
    <xf numFmtId="167" fontId="0" fillId="0" borderId="0" xfId="3" applyNumberFormat="1" applyFont="1" applyAlignment="1">
      <alignment horizontal="center" vertical="center"/>
    </xf>
    <xf numFmtId="166" fontId="10" fillId="0" borderId="0" xfId="2" applyNumberFormat="1" applyAlignment="1">
      <alignment horizontal="center" vertical="center"/>
    </xf>
    <xf numFmtId="167" fontId="10" fillId="0" borderId="0" xfId="2" applyNumberFormat="1" applyAlignment="1">
      <alignment horizontal="center" vertical="center"/>
    </xf>
    <xf numFmtId="168" fontId="3" fillId="0" borderId="15" xfId="1" applyNumberFormat="1" applyFont="1" applyBorder="1" applyAlignment="1">
      <alignment horizontal="right" vertical="center" wrapText="1"/>
    </xf>
    <xf numFmtId="43" fontId="3" fillId="0" borderId="15" xfId="1" applyFont="1" applyBorder="1" applyAlignment="1">
      <alignment horizontal="right" vertical="center" wrapText="1"/>
    </xf>
    <xf numFmtId="165" fontId="3" fillId="0" borderId="54" xfId="1" applyNumberFormat="1" applyFont="1" applyBorder="1" applyAlignment="1">
      <alignment horizontal="right" vertical="center" wrapText="1"/>
    </xf>
    <xf numFmtId="165" fontId="3" fillId="0" borderId="13" xfId="1" applyNumberFormat="1" applyFont="1" applyBorder="1" applyAlignment="1">
      <alignment horizontal="right" vertical="center" wrapText="1"/>
    </xf>
    <xf numFmtId="165" fontId="3" fillId="0" borderId="55" xfId="1" applyNumberFormat="1" applyFont="1" applyBorder="1" applyAlignment="1">
      <alignment horizontal="right" vertical="center" wrapText="1"/>
    </xf>
    <xf numFmtId="165" fontId="3" fillId="0" borderId="15" xfId="1" applyNumberFormat="1" applyFont="1" applyBorder="1" applyAlignment="1">
      <alignment vertical="center" wrapText="1"/>
    </xf>
    <xf numFmtId="0" fontId="4" fillId="0" borderId="32" xfId="0" applyFont="1" applyBorder="1" applyAlignment="1">
      <alignment horizontal="right" vertical="center" wrapText="1"/>
    </xf>
    <xf numFmtId="164" fontId="3" fillId="0" borderId="28" xfId="0" applyNumberFormat="1" applyFont="1" applyBorder="1" applyAlignment="1">
      <alignment horizontal="center" vertical="center" shrinkToFit="1"/>
    </xf>
    <xf numFmtId="164" fontId="3" fillId="0" borderId="0" xfId="0" applyNumberFormat="1" applyFont="1" applyAlignment="1">
      <alignment horizontal="center" vertical="center" shrinkToFit="1"/>
    </xf>
    <xf numFmtId="164" fontId="3" fillId="0" borderId="18" xfId="0" applyNumberFormat="1" applyFont="1" applyBorder="1" applyAlignment="1">
      <alignment horizontal="center" vertical="center" shrinkToFit="1"/>
    </xf>
    <xf numFmtId="1" fontId="3" fillId="0" borderId="28" xfId="0" applyNumberFormat="1" applyFont="1" applyBorder="1" applyAlignment="1">
      <alignment horizontal="center" vertical="center" shrinkToFit="1"/>
    </xf>
    <xf numFmtId="0" fontId="3" fillId="0" borderId="22" xfId="0" applyFont="1" applyBorder="1" applyAlignment="1">
      <alignment horizontal="center" vertical="center" wrapText="1"/>
    </xf>
    <xf numFmtId="0" fontId="3" fillId="0" borderId="25" xfId="0" applyFont="1" applyBorder="1" applyAlignment="1">
      <alignment horizontal="center" vertical="center" wrapText="1"/>
    </xf>
    <xf numFmtId="1" fontId="3" fillId="0" borderId="25" xfId="0" applyNumberFormat="1" applyFont="1" applyBorder="1" applyAlignment="1">
      <alignment horizontal="center" vertical="center" shrinkToFit="1"/>
    </xf>
    <xf numFmtId="164" fontId="3" fillId="0" borderId="25" xfId="0" applyNumberFormat="1" applyFont="1" applyBorder="1" applyAlignment="1">
      <alignment horizontal="center" vertical="center" shrinkToFit="1"/>
    </xf>
    <xf numFmtId="164" fontId="3" fillId="0" borderId="27" xfId="0" applyNumberFormat="1" applyFont="1" applyBorder="1" applyAlignment="1">
      <alignment horizontal="center" vertical="center" shrinkToFit="1"/>
    </xf>
    <xf numFmtId="0" fontId="3" fillId="0" borderId="31"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45" xfId="0" applyFont="1" applyBorder="1" applyAlignment="1">
      <alignment horizontal="center" vertical="center" wrapText="1"/>
    </xf>
    <xf numFmtId="0" fontId="5" fillId="0" borderId="0" xfId="0" applyFont="1" applyAlignment="1">
      <alignment horizontal="center" vertical="center" wrapText="1"/>
    </xf>
    <xf numFmtId="0" fontId="5" fillId="0" borderId="24" xfId="0" applyFont="1" applyBorder="1" applyAlignment="1">
      <alignment horizontal="left" vertical="top" wrapText="1"/>
    </xf>
    <xf numFmtId="1" fontId="3" fillId="0" borderId="24" xfId="0" applyNumberFormat="1" applyFont="1" applyBorder="1" applyAlignment="1">
      <alignment horizontal="center" vertical="center" shrinkToFit="1"/>
    </xf>
    <xf numFmtId="43" fontId="3" fillId="0" borderId="24" xfId="1" applyFont="1" applyBorder="1" applyAlignment="1">
      <alignment horizontal="right" vertical="center" wrapText="1"/>
    </xf>
    <xf numFmtId="165" fontId="3" fillId="0" borderId="18" xfId="1" applyNumberFormat="1" applyFont="1" applyBorder="1" applyAlignment="1">
      <alignment vertical="center" wrapText="1"/>
    </xf>
    <xf numFmtId="1" fontId="3" fillId="0" borderId="26" xfId="0" applyNumberFormat="1" applyFont="1" applyBorder="1" applyAlignment="1">
      <alignment horizontal="center" vertical="center" shrinkToFit="1"/>
    </xf>
    <xf numFmtId="0" fontId="3" fillId="0" borderId="19" xfId="0" applyFont="1" applyBorder="1" applyAlignment="1">
      <alignment horizontal="left" vertical="top" wrapText="1"/>
    </xf>
    <xf numFmtId="0" fontId="5" fillId="0" borderId="19" xfId="0" applyFont="1" applyBorder="1" applyAlignment="1">
      <alignment horizontal="center" vertical="center" wrapText="1"/>
    </xf>
    <xf numFmtId="1" fontId="3" fillId="0" borderId="19" xfId="0" applyNumberFormat="1" applyFont="1" applyBorder="1" applyAlignment="1">
      <alignment horizontal="center" vertical="center" shrinkToFit="1"/>
    </xf>
    <xf numFmtId="0" fontId="9" fillId="0" borderId="0" xfId="2" applyFont="1" applyAlignment="1">
      <alignment horizontal="left" vertical="center"/>
    </xf>
    <xf numFmtId="0" fontId="16" fillId="0" borderId="0" xfId="4" applyFont="1" applyAlignment="1">
      <alignment horizontal="left" vertical="center"/>
    </xf>
    <xf numFmtId="0" fontId="18" fillId="0" borderId="0" xfId="2" applyFont="1" applyAlignment="1">
      <alignment horizontal="center" vertical="center"/>
    </xf>
    <xf numFmtId="0" fontId="21" fillId="0" borderId="0" xfId="2" applyFont="1" applyAlignment="1">
      <alignment horizontal="left" vertical="center"/>
    </xf>
    <xf numFmtId="0" fontId="11" fillId="0" borderId="15"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16" xfId="0" applyFont="1" applyBorder="1" applyAlignment="1">
      <alignment horizontal="center" vertical="center" wrapText="1"/>
    </xf>
    <xf numFmtId="0" fontId="12" fillId="0" borderId="29" xfId="0" applyFont="1" applyBorder="1" applyAlignment="1">
      <alignment horizontal="center" vertical="center"/>
    </xf>
    <xf numFmtId="0" fontId="12" fillId="0" borderId="30" xfId="0" applyFont="1" applyBorder="1" applyAlignment="1">
      <alignment horizontal="center" vertical="center"/>
    </xf>
    <xf numFmtId="0" fontId="12" fillId="0" borderId="48" xfId="0" applyFont="1" applyBorder="1" applyAlignment="1">
      <alignment horizontal="center" vertical="center"/>
    </xf>
    <xf numFmtId="0" fontId="11" fillId="0" borderId="29" xfId="0" applyFont="1" applyBorder="1" applyAlignment="1">
      <alignment horizontal="center" vertical="center" wrapText="1"/>
    </xf>
    <xf numFmtId="0" fontId="11" fillId="0" borderId="48" xfId="0" applyFont="1" applyBorder="1" applyAlignment="1">
      <alignment horizontal="center" vertical="center" wrapText="1"/>
    </xf>
    <xf numFmtId="0" fontId="4" fillId="0" borderId="14" xfId="0" applyFont="1" applyBorder="1" applyAlignment="1">
      <alignment horizontal="left" vertical="top" wrapText="1"/>
    </xf>
    <xf numFmtId="0" fontId="5" fillId="0" borderId="0" xfId="0" applyFont="1" applyAlignment="1">
      <alignment horizontal="left" vertical="top" wrapText="1"/>
    </xf>
    <xf numFmtId="1" fontId="3" fillId="0" borderId="11" xfId="0" applyNumberFormat="1" applyFont="1" applyBorder="1" applyAlignment="1">
      <alignment horizontal="left" vertical="top" shrinkToFit="1"/>
    </xf>
    <xf numFmtId="1" fontId="3" fillId="0" borderId="0" xfId="0" applyNumberFormat="1" applyFont="1" applyAlignment="1">
      <alignment horizontal="left" vertical="top" shrinkToFit="1"/>
    </xf>
    <xf numFmtId="1" fontId="3" fillId="0" borderId="17" xfId="0" applyNumberFormat="1" applyFont="1" applyBorder="1" applyAlignment="1">
      <alignment horizontal="left" vertical="top" shrinkToFit="1"/>
    </xf>
    <xf numFmtId="1" fontId="3" fillId="0" borderId="18" xfId="0" applyNumberFormat="1" applyFont="1" applyBorder="1" applyAlignment="1">
      <alignment horizontal="left" vertical="top" shrinkToFit="1"/>
    </xf>
    <xf numFmtId="1" fontId="3" fillId="0" borderId="12" xfId="0" applyNumberFormat="1" applyFont="1" applyBorder="1" applyAlignment="1">
      <alignment horizontal="left" vertical="top" shrinkToFit="1"/>
    </xf>
    <xf numFmtId="0" fontId="3" fillId="0" borderId="17" xfId="0" applyFont="1" applyBorder="1" applyAlignment="1">
      <alignment horizontal="left" vertical="top" wrapText="1"/>
    </xf>
    <xf numFmtId="0" fontId="3" fillId="0" borderId="20" xfId="0" applyFont="1" applyBorder="1" applyAlignment="1">
      <alignment horizontal="left" vertical="top" wrapText="1"/>
    </xf>
    <xf numFmtId="1" fontId="3" fillId="0" borderId="20" xfId="0" applyNumberFormat="1" applyFont="1" applyBorder="1" applyAlignment="1">
      <alignment horizontal="left" vertical="top" shrinkToFit="1"/>
    </xf>
    <xf numFmtId="1" fontId="3" fillId="0" borderId="13" xfId="0" applyNumberFormat="1" applyFont="1" applyBorder="1" applyAlignment="1">
      <alignment horizontal="left" vertical="top" shrinkToFit="1"/>
    </xf>
    <xf numFmtId="1" fontId="3" fillId="0" borderId="2" xfId="0" applyNumberFormat="1" applyFont="1" applyBorder="1" applyAlignment="1">
      <alignment horizontal="left" vertical="top" shrinkToFi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164" fontId="3" fillId="0" borderId="11" xfId="0" applyNumberFormat="1" applyFont="1" applyBorder="1" applyAlignment="1">
      <alignment horizontal="right" vertical="top" indent="1" shrinkToFit="1"/>
    </xf>
    <xf numFmtId="164" fontId="3" fillId="0" borderId="0" xfId="0" applyNumberFormat="1" applyFont="1" applyAlignment="1">
      <alignment horizontal="right" vertical="top" indent="1" shrinkToFit="1"/>
    </xf>
    <xf numFmtId="0" fontId="5" fillId="0" borderId="11" xfId="0" applyFont="1" applyBorder="1" applyAlignment="1">
      <alignment horizontal="center" vertical="top" wrapText="1"/>
    </xf>
    <xf numFmtId="0" fontId="5" fillId="0" borderId="0" xfId="0" applyFont="1" applyAlignment="1">
      <alignment horizontal="center" vertical="top" wrapText="1"/>
    </xf>
    <xf numFmtId="164" fontId="3" fillId="0" borderId="17" xfId="0" applyNumberFormat="1" applyFont="1" applyBorder="1" applyAlignment="1">
      <alignment horizontal="right" vertical="top" indent="1" shrinkToFit="1"/>
    </xf>
    <xf numFmtId="164" fontId="3" fillId="0" borderId="18" xfId="0" applyNumberFormat="1" applyFont="1" applyBorder="1" applyAlignment="1">
      <alignment horizontal="right" vertical="top" indent="1" shrinkToFi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164" fontId="3" fillId="0" borderId="12" xfId="0" applyNumberFormat="1" applyFont="1" applyBorder="1" applyAlignment="1">
      <alignment horizontal="right" vertical="top" indent="1" shrinkToFit="1"/>
    </xf>
    <xf numFmtId="2" fontId="3" fillId="0" borderId="17" xfId="0" applyNumberFormat="1" applyFont="1" applyBorder="1" applyAlignment="1">
      <alignment horizontal="right" vertical="top" indent="1" shrinkToFit="1"/>
    </xf>
    <xf numFmtId="2" fontId="3" fillId="0" borderId="18" xfId="0" applyNumberFormat="1" applyFont="1" applyBorder="1" applyAlignment="1">
      <alignment horizontal="right" vertical="top" indent="1" shrinkToFit="1"/>
    </xf>
    <xf numFmtId="1" fontId="3" fillId="0" borderId="11" xfId="0" applyNumberFormat="1" applyFont="1" applyBorder="1" applyAlignment="1">
      <alignment horizontal="left" vertical="top" indent="1" shrinkToFit="1"/>
    </xf>
    <xf numFmtId="1" fontId="3" fillId="0" borderId="12" xfId="0" applyNumberFormat="1" applyFont="1" applyBorder="1" applyAlignment="1">
      <alignment horizontal="left" vertical="top" indent="1" shrinkToFit="1"/>
    </xf>
    <xf numFmtId="164" fontId="3" fillId="0" borderId="11" xfId="0" applyNumberFormat="1" applyFont="1" applyBorder="1" applyAlignment="1">
      <alignment horizontal="right" vertical="top" indent="2" shrinkToFit="1"/>
    </xf>
    <xf numFmtId="164" fontId="3" fillId="0" borderId="0" xfId="0" applyNumberFormat="1" applyFont="1" applyAlignment="1">
      <alignment horizontal="right" vertical="top" indent="2" shrinkToFit="1"/>
    </xf>
    <xf numFmtId="1" fontId="3" fillId="0" borderId="17" xfId="0" applyNumberFormat="1" applyFont="1" applyBorder="1" applyAlignment="1">
      <alignment horizontal="left" vertical="top" indent="1" shrinkToFit="1"/>
    </xf>
    <xf numFmtId="1" fontId="3" fillId="0" borderId="18" xfId="0" applyNumberFormat="1" applyFont="1" applyBorder="1" applyAlignment="1">
      <alignment horizontal="left" vertical="top" indent="1" shrinkToFit="1"/>
    </xf>
    <xf numFmtId="2" fontId="3" fillId="0" borderId="11" xfId="0" applyNumberFormat="1" applyFont="1" applyBorder="1" applyAlignment="1">
      <alignment horizontal="right" vertical="top" indent="1" shrinkToFit="1"/>
    </xf>
    <xf numFmtId="2" fontId="3" fillId="0" borderId="0" xfId="0" applyNumberFormat="1" applyFont="1" applyAlignment="1">
      <alignment horizontal="right" vertical="top" indent="1" shrinkToFit="1"/>
    </xf>
    <xf numFmtId="164" fontId="3" fillId="0" borderId="11" xfId="0" applyNumberFormat="1" applyFont="1" applyBorder="1" applyAlignment="1">
      <alignment horizontal="left" vertical="top" indent="3" shrinkToFit="1"/>
    </xf>
    <xf numFmtId="164" fontId="3" fillId="0" borderId="0" xfId="0" applyNumberFormat="1" applyFont="1" applyAlignment="1">
      <alignment horizontal="left" vertical="top" indent="3" shrinkToFit="1"/>
    </xf>
    <xf numFmtId="164" fontId="3" fillId="0" borderId="17" xfId="0" applyNumberFormat="1" applyFont="1" applyBorder="1" applyAlignment="1">
      <alignment horizontal="left" vertical="top" indent="3" shrinkToFit="1"/>
    </xf>
    <xf numFmtId="164" fontId="3" fillId="0" borderId="18" xfId="0" applyNumberFormat="1" applyFont="1" applyBorder="1" applyAlignment="1">
      <alignment horizontal="left" vertical="top" indent="3" shrinkToFit="1"/>
    </xf>
    <xf numFmtId="164" fontId="3" fillId="0" borderId="12" xfId="0" applyNumberFormat="1" applyFont="1" applyBorder="1" applyAlignment="1">
      <alignment horizontal="left" vertical="top" indent="3" shrinkToFit="1"/>
    </xf>
    <xf numFmtId="164" fontId="3" fillId="0" borderId="11" xfId="0" applyNumberFormat="1" applyFont="1" applyBorder="1" applyAlignment="1">
      <alignment horizontal="left" vertical="center" indent="3" shrinkToFit="1"/>
    </xf>
    <xf numFmtId="164" fontId="3" fillId="0" borderId="0" xfId="0" applyNumberFormat="1" applyFont="1" applyAlignment="1">
      <alignment horizontal="left" vertical="center" indent="3" shrinkToFit="1"/>
    </xf>
    <xf numFmtId="164" fontId="3" fillId="0" borderId="12" xfId="0" applyNumberFormat="1" applyFont="1" applyBorder="1" applyAlignment="1">
      <alignment horizontal="right" vertical="top" indent="2" shrinkToFit="1"/>
    </xf>
    <xf numFmtId="0" fontId="8" fillId="0" borderId="0" xfId="0" applyFont="1" applyAlignment="1">
      <alignment horizontal="left" vertical="top" wrapText="1"/>
    </xf>
    <xf numFmtId="0" fontId="9" fillId="0" borderId="0" xfId="0" applyFont="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39" xfId="0" applyFont="1" applyBorder="1" applyAlignment="1">
      <alignment horizontal="center" wrapText="1"/>
    </xf>
    <xf numFmtId="43" fontId="3" fillId="0" borderId="15" xfId="1" applyNumberFormat="1" applyFont="1" applyBorder="1" applyAlignment="1">
      <alignment horizontal="right" vertical="center" wrapText="1"/>
    </xf>
    <xf numFmtId="43" fontId="10" fillId="0" borderId="0" xfId="2" applyNumberFormat="1"/>
    <xf numFmtId="165" fontId="3" fillId="0" borderId="0" xfId="0" applyNumberFormat="1" applyFont="1" applyAlignment="1">
      <alignment horizontal="left" vertical="top"/>
    </xf>
  </cellXfs>
  <cellStyles count="5">
    <cellStyle name="Comma" xfId="1" builtinId="3"/>
    <cellStyle name="Comma 2" xfId="3" xr:uid="{A8E69086-9BF9-4B24-A4B8-9CD789DAF399}"/>
    <cellStyle name="Normal" xfId="0" builtinId="0"/>
    <cellStyle name="Normal 2" xfId="2" xr:uid="{3B1823CA-1D17-422A-AB5B-FC86C78F1CB7}"/>
    <cellStyle name="Normal 3" xfId="4" xr:uid="{CBE06E86-4549-4F65-ADE3-AF8FCFF90F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4D-EEA2-4DCB-B996-9273E6D377B6}">
  <dimension ref="A2:I26"/>
  <sheetViews>
    <sheetView tabSelected="1" workbookViewId="0">
      <selection activeCell="L20" sqref="L20"/>
    </sheetView>
  </sheetViews>
  <sheetFormatPr defaultRowHeight="12.75" x14ac:dyDescent="0.2"/>
  <cols>
    <col min="1" max="1" width="7.33203125" style="132" customWidth="1"/>
    <col min="2" max="2" width="37.83203125" style="132" customWidth="1"/>
    <col min="3" max="3" width="18.33203125" style="132" customWidth="1"/>
    <col min="4" max="4" width="17.1640625" style="132" customWidth="1"/>
    <col min="5" max="5" width="20" style="132" customWidth="1"/>
    <col min="6" max="8" width="9.33203125" style="124"/>
    <col min="9" max="9" width="13" style="124" bestFit="1" customWidth="1"/>
    <col min="10" max="16384" width="9.33203125" style="124"/>
  </cols>
  <sheetData>
    <row r="2" spans="1:9" ht="15" x14ac:dyDescent="0.2">
      <c r="A2" s="170" t="s">
        <v>132</v>
      </c>
      <c r="B2" s="170"/>
      <c r="C2" s="170"/>
    </row>
    <row r="4" spans="1:9" s="111" customFormat="1" ht="18.75" x14ac:dyDescent="0.2">
      <c r="A4" s="110"/>
      <c r="E4" s="112"/>
    </row>
    <row r="5" spans="1:9" s="111" customFormat="1" ht="18.75" x14ac:dyDescent="0.2">
      <c r="A5" s="113"/>
      <c r="E5" s="114">
        <v>45544</v>
      </c>
    </row>
    <row r="6" spans="1:9" s="111" customFormat="1" ht="18.75" x14ac:dyDescent="0.2">
      <c r="A6" s="167"/>
      <c r="B6" s="167"/>
      <c r="C6" s="115"/>
      <c r="D6" s="115"/>
      <c r="E6" s="116"/>
    </row>
    <row r="7" spans="1:9" s="119" customFormat="1" ht="16.5" x14ac:dyDescent="0.3">
      <c r="A7" s="168" t="s">
        <v>143</v>
      </c>
      <c r="B7" s="168"/>
      <c r="C7" s="168"/>
      <c r="D7" s="117"/>
      <c r="E7" s="117"/>
      <c r="F7" s="117"/>
      <c r="G7" s="117"/>
      <c r="H7" s="117"/>
      <c r="I7" s="118"/>
    </row>
    <row r="8" spans="1:9" s="119" customFormat="1" ht="16.5" x14ac:dyDescent="0.3">
      <c r="A8" s="168" t="s">
        <v>144</v>
      </c>
      <c r="B8" s="168"/>
      <c r="C8" s="168"/>
      <c r="D8" s="168"/>
      <c r="E8" s="117"/>
      <c r="F8" s="117"/>
      <c r="G8" s="117"/>
      <c r="H8" s="117"/>
      <c r="I8" s="118"/>
    </row>
    <row r="9" spans="1:9" s="119" customFormat="1" ht="16.5" x14ac:dyDescent="0.3">
      <c r="A9" s="117"/>
      <c r="B9" s="117"/>
      <c r="C9" s="117"/>
      <c r="D9" s="117"/>
      <c r="E9" s="117"/>
      <c r="F9" s="117"/>
      <c r="G9" s="117"/>
      <c r="H9" s="117"/>
      <c r="I9" s="118"/>
    </row>
    <row r="10" spans="1:9" s="111" customFormat="1" ht="18.75" x14ac:dyDescent="0.2">
      <c r="A10" s="120"/>
      <c r="E10" s="116"/>
    </row>
    <row r="11" spans="1:9" s="111" customFormat="1" ht="18.75" x14ac:dyDescent="0.2">
      <c r="A11" s="120"/>
      <c r="E11" s="116"/>
    </row>
    <row r="12" spans="1:9" s="111" customFormat="1" ht="18.75" x14ac:dyDescent="0.2">
      <c r="A12" s="120"/>
      <c r="E12" s="116"/>
    </row>
    <row r="13" spans="1:9" s="111" customFormat="1" ht="28.5" x14ac:dyDescent="0.2">
      <c r="A13" s="169" t="s">
        <v>125</v>
      </c>
      <c r="B13" s="169"/>
      <c r="C13" s="169"/>
      <c r="D13" s="169"/>
      <c r="E13" s="169"/>
    </row>
    <row r="14" spans="1:9" s="111" customFormat="1" ht="29.25" thickBot="1" x14ac:dyDescent="0.25">
      <c r="A14" s="121"/>
      <c r="B14" s="121"/>
      <c r="C14" s="121"/>
      <c r="D14" s="121"/>
      <c r="E14" s="121"/>
    </row>
    <row r="15" spans="1:9" ht="19.5" thickBot="1" x14ac:dyDescent="0.25">
      <c r="A15" s="122" t="s">
        <v>126</v>
      </c>
      <c r="B15" s="123" t="s">
        <v>6</v>
      </c>
      <c r="C15" s="122" t="s">
        <v>127</v>
      </c>
      <c r="D15" s="123" t="s">
        <v>5</v>
      </c>
      <c r="E15" s="122" t="s">
        <v>7</v>
      </c>
    </row>
    <row r="16" spans="1:9" ht="18.75" x14ac:dyDescent="0.2">
      <c r="A16" s="125"/>
      <c r="B16" s="126"/>
      <c r="C16" s="125"/>
      <c r="D16" s="126"/>
      <c r="E16" s="127"/>
    </row>
    <row r="17" spans="1:9" ht="18.75" x14ac:dyDescent="0.2">
      <c r="A17" s="125">
        <v>1</v>
      </c>
      <c r="B17" s="128" t="s">
        <v>128</v>
      </c>
      <c r="C17" s="127">
        <f>HVAC!J91</f>
        <v>6000368.625</v>
      </c>
      <c r="D17" s="129">
        <f>HVAC!L91</f>
        <v>730229.375</v>
      </c>
      <c r="E17" s="127">
        <f>D17+C17</f>
        <v>6730598</v>
      </c>
    </row>
    <row r="18" spans="1:9" ht="18.75" x14ac:dyDescent="0.2">
      <c r="A18" s="125">
        <v>2</v>
      </c>
      <c r="B18" s="128" t="s">
        <v>129</v>
      </c>
      <c r="C18" s="127">
        <f>Fire!J34</f>
        <v>788389.10000000009</v>
      </c>
      <c r="D18" s="129">
        <f>Fire!L34</f>
        <v>131464.5</v>
      </c>
      <c r="E18" s="127">
        <f>D18+C18</f>
        <v>919853.60000000009</v>
      </c>
    </row>
    <row r="19" spans="1:9" ht="18.75" x14ac:dyDescent="0.2">
      <c r="A19" s="125"/>
      <c r="B19" s="128"/>
      <c r="C19" s="125"/>
      <c r="D19" s="126"/>
      <c r="E19" s="127"/>
    </row>
    <row r="20" spans="1:9" ht="19.5" thickBot="1" x14ac:dyDescent="0.25">
      <c r="A20" s="125"/>
      <c r="B20" s="126"/>
      <c r="C20" s="125"/>
      <c r="D20" s="126"/>
      <c r="E20" s="127"/>
    </row>
    <row r="21" spans="1:9" ht="21.75" thickBot="1" x14ac:dyDescent="0.25">
      <c r="A21" s="122"/>
      <c r="B21" s="123" t="s">
        <v>130</v>
      </c>
      <c r="C21" s="130"/>
      <c r="D21" s="131"/>
      <c r="E21" s="130">
        <f>SUM(E17:E19)</f>
        <v>7650451.5999999996</v>
      </c>
    </row>
    <row r="22" spans="1:9" x14ac:dyDescent="0.2">
      <c r="E22" s="133"/>
    </row>
    <row r="23" spans="1:9" x14ac:dyDescent="0.2">
      <c r="E23" s="134"/>
      <c r="I23" s="230"/>
    </row>
    <row r="24" spans="1:9" x14ac:dyDescent="0.2">
      <c r="E24" s="135"/>
      <c r="I24" s="230"/>
    </row>
    <row r="25" spans="1:9" x14ac:dyDescent="0.2">
      <c r="D25" s="135"/>
      <c r="E25" s="134"/>
    </row>
    <row r="26" spans="1:9" x14ac:dyDescent="0.2">
      <c r="E26" s="135"/>
    </row>
  </sheetData>
  <mergeCells count="5">
    <mergeCell ref="A6:B6"/>
    <mergeCell ref="A7:C7"/>
    <mergeCell ref="A8:D8"/>
    <mergeCell ref="A13:E13"/>
    <mergeCell ref="A2:C2"/>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7"/>
  <sheetViews>
    <sheetView topLeftCell="A70" zoomScaleNormal="100" workbookViewId="0">
      <selection activeCell="P10" sqref="P10:Q10"/>
    </sheetView>
  </sheetViews>
  <sheetFormatPr defaultRowHeight="15" x14ac:dyDescent="0.2"/>
  <cols>
    <col min="1" max="1" width="4.83203125" style="2" customWidth="1"/>
    <col min="2" max="2" width="7.33203125" style="2" customWidth="1"/>
    <col min="3" max="3" width="56.5" style="2" customWidth="1"/>
    <col min="4" max="4" width="6.1640625" style="1" customWidth="1"/>
    <col min="5" max="5" width="7.5" style="1" customWidth="1"/>
    <col min="6" max="6" width="11.6640625" style="26" customWidth="1"/>
    <col min="7" max="7" width="12.5" style="26" customWidth="1"/>
    <col min="8" max="8" width="14.6640625" style="26" bestFit="1" customWidth="1"/>
    <col min="9" max="9" width="10.5" style="26" customWidth="1"/>
    <col min="10" max="10" width="13.33203125" style="26" bestFit="1" customWidth="1"/>
    <col min="11" max="11" width="10" style="26" customWidth="1"/>
    <col min="12" max="12" width="11.1640625" style="26" bestFit="1" customWidth="1"/>
    <col min="13" max="13" width="16.5" style="26" customWidth="1"/>
    <col min="14" max="16" width="9.33203125" style="2"/>
    <col min="17" max="17" width="13.6640625" style="2" bestFit="1" customWidth="1"/>
    <col min="18" max="18" width="15.5" style="2" bestFit="1" customWidth="1"/>
    <col min="19" max="16384" width="9.33203125" style="2"/>
  </cols>
  <sheetData>
    <row r="1" spans="1:18" s="31" customFormat="1" ht="14.25" customHeight="1" x14ac:dyDescent="0.2">
      <c r="A1" s="224" t="s">
        <v>0</v>
      </c>
      <c r="B1" s="224"/>
      <c r="C1" s="224"/>
      <c r="D1" s="224"/>
      <c r="E1" s="224"/>
      <c r="F1" s="224"/>
      <c r="G1" s="224"/>
      <c r="H1" s="224"/>
      <c r="I1" s="224"/>
      <c r="J1" s="224"/>
      <c r="K1" s="224"/>
      <c r="L1" s="224"/>
      <c r="M1" s="224"/>
    </row>
    <row r="2" spans="1:18" s="31" customFormat="1" ht="17.850000000000001" customHeight="1" x14ac:dyDescent="0.2">
      <c r="A2" s="225" t="s">
        <v>1</v>
      </c>
      <c r="B2" s="225"/>
      <c r="C2" s="225"/>
      <c r="D2" s="225"/>
      <c r="E2" s="225"/>
      <c r="F2" s="225"/>
      <c r="G2" s="225"/>
      <c r="H2" s="225"/>
      <c r="I2" s="225"/>
      <c r="J2" s="225"/>
      <c r="K2" s="225"/>
      <c r="L2" s="225"/>
      <c r="M2" s="225"/>
    </row>
    <row r="3" spans="1:18" s="31" customFormat="1" ht="17.45" customHeight="1" x14ac:dyDescent="0.2">
      <c r="A3" s="224" t="s">
        <v>2</v>
      </c>
      <c r="B3" s="224"/>
      <c r="C3" s="224"/>
      <c r="D3" s="32"/>
      <c r="E3" s="32"/>
      <c r="F3" s="33"/>
      <c r="G3" s="33"/>
      <c r="H3" s="33"/>
      <c r="I3" s="33"/>
      <c r="J3" s="33"/>
      <c r="K3" s="33"/>
      <c r="L3" s="33"/>
      <c r="M3" s="34" t="s">
        <v>3</v>
      </c>
    </row>
    <row r="4" spans="1:18" s="31" customFormat="1" ht="23.85" customHeight="1" x14ac:dyDescent="0.2">
      <c r="A4" s="225" t="s">
        <v>4</v>
      </c>
      <c r="B4" s="225"/>
      <c r="C4" s="225"/>
      <c r="D4" s="32"/>
      <c r="E4" s="32"/>
      <c r="F4" s="35"/>
      <c r="G4" s="35"/>
      <c r="H4" s="35"/>
      <c r="I4" s="35"/>
      <c r="J4" s="35"/>
      <c r="K4" s="35"/>
      <c r="L4" s="35"/>
      <c r="M4" s="54"/>
    </row>
    <row r="5" spans="1:18" s="105" customFormat="1" ht="26.25" customHeight="1" x14ac:dyDescent="0.2">
      <c r="A5" s="178" t="s">
        <v>112</v>
      </c>
      <c r="B5" s="179"/>
      <c r="C5" s="179"/>
      <c r="D5" s="179"/>
      <c r="E5" s="179"/>
      <c r="F5" s="179"/>
      <c r="G5" s="179"/>
      <c r="H5" s="180"/>
      <c r="I5" s="178" t="s">
        <v>113</v>
      </c>
      <c r="J5" s="179"/>
      <c r="K5" s="179"/>
      <c r="L5" s="179"/>
      <c r="M5" s="180"/>
      <c r="O5" s="106"/>
      <c r="P5" s="106"/>
    </row>
    <row r="6" spans="1:18" s="108" customFormat="1" ht="15.75" x14ac:dyDescent="0.2">
      <c r="A6" s="172" t="s">
        <v>114</v>
      </c>
      <c r="B6" s="173"/>
      <c r="C6" s="176" t="s">
        <v>115</v>
      </c>
      <c r="D6" s="176" t="s">
        <v>117</v>
      </c>
      <c r="E6" s="176" t="s">
        <v>116</v>
      </c>
      <c r="F6" s="176" t="s">
        <v>124</v>
      </c>
      <c r="G6" s="176" t="s">
        <v>123</v>
      </c>
      <c r="H6" s="171" t="s">
        <v>118</v>
      </c>
      <c r="I6" s="181" t="s">
        <v>119</v>
      </c>
      <c r="J6" s="182"/>
      <c r="K6" s="181" t="s">
        <v>120</v>
      </c>
      <c r="L6" s="182"/>
      <c r="M6" s="171" t="s">
        <v>118</v>
      </c>
      <c r="O6" s="109"/>
      <c r="P6" s="109"/>
    </row>
    <row r="7" spans="1:18" s="108" customFormat="1" ht="30" x14ac:dyDescent="0.2">
      <c r="A7" s="174"/>
      <c r="B7" s="175"/>
      <c r="C7" s="177"/>
      <c r="D7" s="177"/>
      <c r="E7" s="177"/>
      <c r="F7" s="177"/>
      <c r="G7" s="177"/>
      <c r="H7" s="171"/>
      <c r="I7" s="107" t="s">
        <v>121</v>
      </c>
      <c r="J7" s="107" t="s">
        <v>122</v>
      </c>
      <c r="K7" s="107" t="s">
        <v>121</v>
      </c>
      <c r="L7" s="107" t="s">
        <v>122</v>
      </c>
      <c r="M7" s="171"/>
      <c r="O7" s="109"/>
      <c r="P7" s="109"/>
    </row>
    <row r="8" spans="1:18" ht="51.75" customHeight="1" x14ac:dyDescent="0.2">
      <c r="A8" s="226"/>
      <c r="B8" s="227"/>
      <c r="C8" s="4" t="s">
        <v>8</v>
      </c>
      <c r="D8" s="5"/>
      <c r="E8" s="6"/>
      <c r="F8" s="7"/>
      <c r="G8" s="7"/>
      <c r="H8" s="7"/>
      <c r="I8" s="7"/>
      <c r="J8" s="7"/>
      <c r="K8" s="7"/>
      <c r="L8" s="7"/>
      <c r="M8" s="7"/>
    </row>
    <row r="9" spans="1:18" ht="200.25" customHeight="1" x14ac:dyDescent="0.2">
      <c r="A9" s="208">
        <v>1</v>
      </c>
      <c r="B9" s="209"/>
      <c r="C9" s="16" t="s">
        <v>68</v>
      </c>
      <c r="D9" s="8"/>
      <c r="E9" s="9"/>
      <c r="F9" s="10"/>
      <c r="G9" s="10"/>
      <c r="H9" s="10"/>
      <c r="I9" s="10"/>
      <c r="J9" s="10"/>
      <c r="K9" s="10"/>
      <c r="L9" s="10"/>
      <c r="M9" s="10"/>
    </row>
    <row r="10" spans="1:18" ht="14.45" customHeight="1" x14ac:dyDescent="0.2">
      <c r="A10" s="210"/>
      <c r="B10" s="211"/>
      <c r="C10" s="36" t="s">
        <v>9</v>
      </c>
      <c r="D10" s="37" t="s">
        <v>10</v>
      </c>
      <c r="E10" s="38">
        <v>2</v>
      </c>
      <c r="F10" s="39">
        <v>47500</v>
      </c>
      <c r="G10" s="39">
        <v>57000</v>
      </c>
      <c r="H10" s="39">
        <f>SUM(F10+G10)*E10</f>
        <v>209000</v>
      </c>
      <c r="I10" s="39">
        <v>2</v>
      </c>
      <c r="J10" s="39">
        <f>I10*F10</f>
        <v>95000</v>
      </c>
      <c r="K10" s="39">
        <f>I10</f>
        <v>2</v>
      </c>
      <c r="L10" s="39">
        <f>K10*G10</f>
        <v>114000</v>
      </c>
      <c r="M10" s="39">
        <f>L10+J10</f>
        <v>209000</v>
      </c>
      <c r="P10" s="231"/>
      <c r="Q10" s="56"/>
      <c r="R10" s="56"/>
    </row>
    <row r="11" spans="1:18" ht="17.850000000000001" customHeight="1" x14ac:dyDescent="0.2">
      <c r="A11" s="210">
        <v>1.2</v>
      </c>
      <c r="B11" s="211"/>
      <c r="C11" s="36" t="s">
        <v>11</v>
      </c>
      <c r="D11" s="37" t="s">
        <v>12</v>
      </c>
      <c r="E11" s="38">
        <v>1</v>
      </c>
      <c r="F11" s="39">
        <v>7600</v>
      </c>
      <c r="G11" s="39">
        <v>4750</v>
      </c>
      <c r="H11" s="39">
        <f>SUM(F11+G11)*E11</f>
        <v>12350</v>
      </c>
      <c r="I11" s="39"/>
      <c r="J11" s="39">
        <f>I11*F11</f>
        <v>0</v>
      </c>
      <c r="K11" s="39">
        <f>I11</f>
        <v>0</v>
      </c>
      <c r="L11" s="39">
        <f>K11*G11</f>
        <v>0</v>
      </c>
      <c r="M11" s="39">
        <f>L11+J11</f>
        <v>0</v>
      </c>
      <c r="Q11" s="56"/>
      <c r="R11" s="56"/>
    </row>
    <row r="12" spans="1:18" ht="47.45" customHeight="1" x14ac:dyDescent="0.2">
      <c r="A12" s="208">
        <v>2</v>
      </c>
      <c r="B12" s="209"/>
      <c r="C12" s="17" t="s">
        <v>13</v>
      </c>
      <c r="D12" s="18"/>
      <c r="E12" s="9"/>
      <c r="F12" s="10"/>
      <c r="G12" s="10"/>
      <c r="H12" s="10"/>
      <c r="I12" s="10"/>
      <c r="J12" s="10"/>
      <c r="K12" s="10"/>
      <c r="L12" s="10"/>
      <c r="M12" s="10"/>
      <c r="Q12" s="56"/>
      <c r="R12" s="56"/>
    </row>
    <row r="13" spans="1:18" ht="19.350000000000001" customHeight="1" x14ac:dyDescent="0.2">
      <c r="A13" s="210">
        <v>2.1</v>
      </c>
      <c r="B13" s="223"/>
      <c r="C13" s="17" t="s">
        <v>14</v>
      </c>
      <c r="D13" s="18"/>
      <c r="E13" s="9"/>
      <c r="F13" s="10"/>
      <c r="G13" s="10"/>
      <c r="H13" s="10"/>
      <c r="I13" s="10"/>
      <c r="J13" s="10"/>
      <c r="K13" s="10"/>
      <c r="L13" s="10"/>
      <c r="M13" s="10"/>
      <c r="Q13" s="56"/>
      <c r="R13" s="56"/>
    </row>
    <row r="14" spans="1:18" ht="18" customHeight="1" x14ac:dyDescent="0.2">
      <c r="A14" s="199" t="s">
        <v>15</v>
      </c>
      <c r="B14" s="200"/>
      <c r="C14" s="36" t="s">
        <v>16</v>
      </c>
      <c r="D14" s="40" t="s">
        <v>10</v>
      </c>
      <c r="E14" s="38">
        <v>4</v>
      </c>
      <c r="F14" s="39">
        <v>7837.5</v>
      </c>
      <c r="G14" s="39">
        <v>950</v>
      </c>
      <c r="H14" s="39">
        <f t="shared" ref="H14:H15" si="0">SUM(F14+G14)*E14</f>
        <v>35150</v>
      </c>
      <c r="I14" s="39"/>
      <c r="J14" s="39">
        <f t="shared" ref="J14:J77" si="1">I14*F14</f>
        <v>0</v>
      </c>
      <c r="K14" s="39">
        <f t="shared" ref="K14:K77" si="2">I14</f>
        <v>0</v>
      </c>
      <c r="L14" s="39">
        <f t="shared" ref="L14:L77" si="3">K14*G14</f>
        <v>0</v>
      </c>
      <c r="M14" s="39">
        <f t="shared" ref="M14:M77" si="4">L14+J14</f>
        <v>0</v>
      </c>
      <c r="Q14" s="56"/>
      <c r="R14" s="56"/>
    </row>
    <row r="15" spans="1:18" ht="17.850000000000001" customHeight="1" x14ac:dyDescent="0.2">
      <c r="A15" s="203" t="s">
        <v>17</v>
      </c>
      <c r="B15" s="204"/>
      <c r="C15" s="36" t="s">
        <v>18</v>
      </c>
      <c r="D15" s="37" t="s">
        <v>10</v>
      </c>
      <c r="E15" s="38">
        <v>8</v>
      </c>
      <c r="F15" s="39">
        <v>16625</v>
      </c>
      <c r="G15" s="39">
        <v>1900</v>
      </c>
      <c r="H15" s="39">
        <f t="shared" si="0"/>
        <v>148200</v>
      </c>
      <c r="I15" s="39"/>
      <c r="J15" s="39">
        <f t="shared" si="1"/>
        <v>0</v>
      </c>
      <c r="K15" s="39">
        <f t="shared" si="2"/>
        <v>0</v>
      </c>
      <c r="L15" s="39">
        <f t="shared" si="3"/>
        <v>0</v>
      </c>
      <c r="M15" s="39">
        <f t="shared" si="4"/>
        <v>0</v>
      </c>
      <c r="Q15" s="56"/>
      <c r="R15" s="56"/>
    </row>
    <row r="16" spans="1:18" ht="17.850000000000001" customHeight="1" x14ac:dyDescent="0.2">
      <c r="A16" s="210">
        <v>2.2000000000000002</v>
      </c>
      <c r="B16" s="211"/>
      <c r="C16" s="42" t="s">
        <v>19</v>
      </c>
      <c r="D16" s="50"/>
      <c r="E16" s="44"/>
      <c r="F16" s="51"/>
      <c r="G16" s="51"/>
      <c r="H16" s="51"/>
      <c r="I16" s="39"/>
      <c r="J16" s="39">
        <f t="shared" si="1"/>
        <v>0</v>
      </c>
      <c r="K16" s="39">
        <f t="shared" si="2"/>
        <v>0</v>
      </c>
      <c r="L16" s="39">
        <f t="shared" si="3"/>
        <v>0</v>
      </c>
      <c r="M16" s="39">
        <f t="shared" si="4"/>
        <v>0</v>
      </c>
      <c r="Q16" s="56"/>
      <c r="R16" s="56"/>
    </row>
    <row r="17" spans="1:18" ht="18" customHeight="1" x14ac:dyDescent="0.2">
      <c r="A17" s="199" t="s">
        <v>15</v>
      </c>
      <c r="B17" s="200"/>
      <c r="C17" s="36" t="s">
        <v>16</v>
      </c>
      <c r="D17" s="40" t="s">
        <v>12</v>
      </c>
      <c r="E17" s="38">
        <v>1</v>
      </c>
      <c r="F17" s="39">
        <v>7125</v>
      </c>
      <c r="G17" s="39">
        <v>950</v>
      </c>
      <c r="H17" s="39">
        <f t="shared" ref="H17:H18" si="5">SUM(F17+G17)*E17</f>
        <v>8075</v>
      </c>
      <c r="I17" s="39"/>
      <c r="J17" s="39">
        <f t="shared" si="1"/>
        <v>0</v>
      </c>
      <c r="K17" s="39">
        <f t="shared" si="2"/>
        <v>0</v>
      </c>
      <c r="L17" s="39">
        <f t="shared" si="3"/>
        <v>0</v>
      </c>
      <c r="M17" s="39">
        <f t="shared" si="4"/>
        <v>0</v>
      </c>
      <c r="Q17" s="56"/>
      <c r="R17" s="56"/>
    </row>
    <row r="18" spans="1:18" ht="17.850000000000001" customHeight="1" x14ac:dyDescent="0.2">
      <c r="A18" s="199" t="s">
        <v>17</v>
      </c>
      <c r="B18" s="200"/>
      <c r="C18" s="36" t="s">
        <v>18</v>
      </c>
      <c r="D18" s="37" t="s">
        <v>10</v>
      </c>
      <c r="E18" s="38">
        <v>2</v>
      </c>
      <c r="F18" s="39">
        <v>16625</v>
      </c>
      <c r="G18" s="39">
        <v>1900</v>
      </c>
      <c r="H18" s="39">
        <f t="shared" si="5"/>
        <v>37050</v>
      </c>
      <c r="I18" s="39"/>
      <c r="J18" s="39">
        <f t="shared" si="1"/>
        <v>0</v>
      </c>
      <c r="K18" s="39">
        <f t="shared" si="2"/>
        <v>0</v>
      </c>
      <c r="L18" s="39">
        <f t="shared" si="3"/>
        <v>0</v>
      </c>
      <c r="M18" s="39">
        <f t="shared" si="4"/>
        <v>0</v>
      </c>
      <c r="Q18" s="56"/>
      <c r="R18" s="56"/>
    </row>
    <row r="19" spans="1:18" ht="15.6" customHeight="1" x14ac:dyDescent="0.2">
      <c r="A19" s="210">
        <v>2.2999999999999998</v>
      </c>
      <c r="B19" s="223"/>
      <c r="C19" s="17" t="s">
        <v>20</v>
      </c>
      <c r="D19" s="18"/>
      <c r="E19" s="9"/>
      <c r="F19" s="10"/>
      <c r="G19" s="10"/>
      <c r="H19" s="10"/>
      <c r="I19" s="39"/>
      <c r="J19" s="39">
        <f t="shared" si="1"/>
        <v>0</v>
      </c>
      <c r="K19" s="39">
        <f t="shared" si="2"/>
        <v>0</v>
      </c>
      <c r="L19" s="39">
        <f t="shared" si="3"/>
        <v>0</v>
      </c>
      <c r="M19" s="39">
        <f t="shared" si="4"/>
        <v>0</v>
      </c>
      <c r="Q19" s="56"/>
      <c r="R19" s="56"/>
    </row>
    <row r="20" spans="1:18" ht="17.100000000000001" customHeight="1" x14ac:dyDescent="0.2">
      <c r="A20" s="199" t="s">
        <v>15</v>
      </c>
      <c r="B20" s="200"/>
      <c r="C20" s="36" t="s">
        <v>16</v>
      </c>
      <c r="D20" s="40" t="s">
        <v>12</v>
      </c>
      <c r="E20" s="38">
        <v>1</v>
      </c>
      <c r="F20" s="39">
        <v>12825</v>
      </c>
      <c r="G20" s="39">
        <v>950</v>
      </c>
      <c r="H20" s="39">
        <f t="shared" ref="H20:H23" si="6">SUM(F20+G20)*E20</f>
        <v>13775</v>
      </c>
      <c r="I20" s="39"/>
      <c r="J20" s="39">
        <f t="shared" si="1"/>
        <v>0</v>
      </c>
      <c r="K20" s="39">
        <f t="shared" si="2"/>
        <v>0</v>
      </c>
      <c r="L20" s="39">
        <f t="shared" si="3"/>
        <v>0</v>
      </c>
      <c r="M20" s="39">
        <f t="shared" si="4"/>
        <v>0</v>
      </c>
      <c r="Q20" s="56"/>
      <c r="R20" s="56"/>
    </row>
    <row r="21" spans="1:18" ht="17.850000000000001" customHeight="1" x14ac:dyDescent="0.2">
      <c r="A21" s="199" t="s">
        <v>17</v>
      </c>
      <c r="B21" s="200"/>
      <c r="C21" s="36" t="s">
        <v>18</v>
      </c>
      <c r="D21" s="37" t="s">
        <v>10</v>
      </c>
      <c r="E21" s="38">
        <v>2</v>
      </c>
      <c r="F21" s="39">
        <v>26125</v>
      </c>
      <c r="G21" s="39">
        <v>1900</v>
      </c>
      <c r="H21" s="39">
        <f t="shared" si="6"/>
        <v>56050</v>
      </c>
      <c r="I21" s="39"/>
      <c r="J21" s="39">
        <f t="shared" si="1"/>
        <v>0</v>
      </c>
      <c r="K21" s="39">
        <f t="shared" si="2"/>
        <v>0</v>
      </c>
      <c r="L21" s="39">
        <f t="shared" si="3"/>
        <v>0</v>
      </c>
      <c r="M21" s="39">
        <f t="shared" si="4"/>
        <v>0</v>
      </c>
      <c r="Q21" s="56"/>
      <c r="R21" s="56"/>
    </row>
    <row r="22" spans="1:18" ht="50.25" customHeight="1" x14ac:dyDescent="0.2">
      <c r="A22" s="216">
        <v>2.4</v>
      </c>
      <c r="B22" s="220"/>
      <c r="C22" s="19" t="s">
        <v>69</v>
      </c>
      <c r="D22" s="20" t="s">
        <v>10</v>
      </c>
      <c r="E22" s="12">
        <v>6</v>
      </c>
      <c r="F22" s="13">
        <v>6840</v>
      </c>
      <c r="G22" s="13">
        <v>475</v>
      </c>
      <c r="H22" s="39">
        <f t="shared" si="6"/>
        <v>43890</v>
      </c>
      <c r="I22" s="39"/>
      <c r="J22" s="39">
        <f t="shared" si="1"/>
        <v>0</v>
      </c>
      <c r="K22" s="39">
        <f t="shared" si="2"/>
        <v>0</v>
      </c>
      <c r="L22" s="39">
        <f t="shared" si="3"/>
        <v>0</v>
      </c>
      <c r="M22" s="39">
        <f t="shared" si="4"/>
        <v>0</v>
      </c>
      <c r="Q22" s="56"/>
      <c r="R22" s="56"/>
    </row>
    <row r="23" spans="1:18" ht="35.25" customHeight="1" x14ac:dyDescent="0.2">
      <c r="A23" s="216">
        <v>2.5</v>
      </c>
      <c r="B23" s="220"/>
      <c r="C23" s="21" t="s">
        <v>70</v>
      </c>
      <c r="D23" s="14" t="s">
        <v>10</v>
      </c>
      <c r="E23" s="15">
        <v>6</v>
      </c>
      <c r="F23" s="13">
        <v>9310</v>
      </c>
      <c r="G23" s="13">
        <v>950</v>
      </c>
      <c r="H23" s="39">
        <f t="shared" si="6"/>
        <v>61560</v>
      </c>
      <c r="I23" s="39"/>
      <c r="J23" s="39">
        <f t="shared" si="1"/>
        <v>0</v>
      </c>
      <c r="K23" s="39">
        <f t="shared" si="2"/>
        <v>0</v>
      </c>
      <c r="L23" s="39">
        <f t="shared" si="3"/>
        <v>0</v>
      </c>
      <c r="M23" s="39">
        <f t="shared" si="4"/>
        <v>0</v>
      </c>
      <c r="Q23" s="56"/>
      <c r="R23" s="56"/>
    </row>
    <row r="24" spans="1:18" ht="30" x14ac:dyDescent="0.2">
      <c r="A24" s="216">
        <v>2.6</v>
      </c>
      <c r="B24" s="220"/>
      <c r="C24" s="16" t="s">
        <v>21</v>
      </c>
      <c r="D24" s="5"/>
      <c r="E24" s="6"/>
      <c r="F24" s="7"/>
      <c r="G24" s="7"/>
      <c r="H24" s="7"/>
      <c r="I24" s="39"/>
      <c r="J24" s="39">
        <f t="shared" si="1"/>
        <v>0</v>
      </c>
      <c r="K24" s="39">
        <f t="shared" si="2"/>
        <v>0</v>
      </c>
      <c r="L24" s="39">
        <f t="shared" si="3"/>
        <v>0</v>
      </c>
      <c r="M24" s="39">
        <f t="shared" si="4"/>
        <v>0</v>
      </c>
      <c r="Q24" s="56"/>
      <c r="R24" s="56"/>
    </row>
    <row r="25" spans="1:18" x14ac:dyDescent="0.2">
      <c r="A25" s="199" t="s">
        <v>15</v>
      </c>
      <c r="B25" s="200"/>
      <c r="C25" s="36" t="s">
        <v>16</v>
      </c>
      <c r="D25" s="37" t="s">
        <v>12</v>
      </c>
      <c r="E25" s="38">
        <v>1</v>
      </c>
      <c r="F25" s="39">
        <v>159600</v>
      </c>
      <c r="G25" s="39">
        <v>1900</v>
      </c>
      <c r="H25" s="39">
        <f t="shared" ref="H25:H29" si="7">SUM(F25+G25)*E25</f>
        <v>161500</v>
      </c>
      <c r="I25" s="39"/>
      <c r="J25" s="39">
        <f t="shared" si="1"/>
        <v>0</v>
      </c>
      <c r="K25" s="39">
        <f t="shared" si="2"/>
        <v>0</v>
      </c>
      <c r="L25" s="39">
        <f t="shared" si="3"/>
        <v>0</v>
      </c>
      <c r="M25" s="39">
        <f t="shared" si="4"/>
        <v>0</v>
      </c>
      <c r="Q25" s="56"/>
      <c r="R25" s="56"/>
    </row>
    <row r="26" spans="1:18" x14ac:dyDescent="0.2">
      <c r="A26" s="199" t="s">
        <v>17</v>
      </c>
      <c r="B26" s="200"/>
      <c r="C26" s="36" t="s">
        <v>22</v>
      </c>
      <c r="D26" s="37" t="s">
        <v>10</v>
      </c>
      <c r="E26" s="38">
        <v>2</v>
      </c>
      <c r="F26" s="39">
        <v>195700</v>
      </c>
      <c r="G26" s="39">
        <v>1900</v>
      </c>
      <c r="H26" s="39">
        <f t="shared" si="7"/>
        <v>395200</v>
      </c>
      <c r="I26" s="39"/>
      <c r="J26" s="39">
        <f t="shared" si="1"/>
        <v>0</v>
      </c>
      <c r="K26" s="39">
        <f t="shared" si="2"/>
        <v>0</v>
      </c>
      <c r="L26" s="39">
        <f t="shared" si="3"/>
        <v>0</v>
      </c>
      <c r="M26" s="39">
        <f t="shared" si="4"/>
        <v>0</v>
      </c>
      <c r="Q26" s="56"/>
      <c r="R26" s="56"/>
    </row>
    <row r="27" spans="1:18" ht="45" x14ac:dyDescent="0.2">
      <c r="A27" s="218">
        <v>2.7</v>
      </c>
      <c r="B27" s="219"/>
      <c r="C27" s="41" t="s">
        <v>71</v>
      </c>
      <c r="D27" s="37" t="s">
        <v>10</v>
      </c>
      <c r="E27" s="38">
        <v>3</v>
      </c>
      <c r="F27" s="39">
        <v>80750</v>
      </c>
      <c r="G27" s="39">
        <v>4750</v>
      </c>
      <c r="H27" s="39">
        <f t="shared" si="7"/>
        <v>256500</v>
      </c>
      <c r="I27" s="39"/>
      <c r="J27" s="39">
        <f t="shared" si="1"/>
        <v>0</v>
      </c>
      <c r="K27" s="39">
        <f t="shared" si="2"/>
        <v>0</v>
      </c>
      <c r="L27" s="39">
        <f t="shared" si="3"/>
        <v>0</v>
      </c>
      <c r="M27" s="39">
        <f t="shared" si="4"/>
        <v>0</v>
      </c>
      <c r="Q27" s="56"/>
      <c r="R27" s="56"/>
    </row>
    <row r="28" spans="1:18" ht="60" x14ac:dyDescent="0.2">
      <c r="A28" s="221">
        <v>2.8</v>
      </c>
      <c r="B28" s="222"/>
      <c r="C28" s="52" t="s">
        <v>72</v>
      </c>
      <c r="D28" s="43" t="s">
        <v>10</v>
      </c>
      <c r="E28" s="44">
        <v>2</v>
      </c>
      <c r="F28" s="45">
        <v>223250</v>
      </c>
      <c r="G28" s="45">
        <v>4750</v>
      </c>
      <c r="H28" s="39">
        <f t="shared" si="7"/>
        <v>456000</v>
      </c>
      <c r="I28" s="39"/>
      <c r="J28" s="39">
        <f t="shared" si="1"/>
        <v>0</v>
      </c>
      <c r="K28" s="39">
        <f t="shared" si="2"/>
        <v>0</v>
      </c>
      <c r="L28" s="39">
        <f t="shared" si="3"/>
        <v>0</v>
      </c>
      <c r="M28" s="39">
        <f t="shared" si="4"/>
        <v>0</v>
      </c>
      <c r="Q28" s="56"/>
      <c r="R28" s="56"/>
    </row>
    <row r="29" spans="1:18" ht="45" x14ac:dyDescent="0.2">
      <c r="A29" s="216">
        <v>2.9</v>
      </c>
      <c r="B29" s="217"/>
      <c r="C29" s="41" t="s">
        <v>73</v>
      </c>
      <c r="D29" s="37" t="s">
        <v>23</v>
      </c>
      <c r="E29" s="38">
        <v>3</v>
      </c>
      <c r="F29" s="39">
        <v>9500</v>
      </c>
      <c r="G29" s="39">
        <v>7600</v>
      </c>
      <c r="H29" s="39">
        <f t="shared" si="7"/>
        <v>51300</v>
      </c>
      <c r="I29" s="39"/>
      <c r="J29" s="39">
        <f t="shared" si="1"/>
        <v>0</v>
      </c>
      <c r="K29" s="39">
        <f t="shared" si="2"/>
        <v>0</v>
      </c>
      <c r="L29" s="39">
        <f t="shared" si="3"/>
        <v>0</v>
      </c>
      <c r="M29" s="39">
        <f t="shared" si="4"/>
        <v>0</v>
      </c>
      <c r="Q29" s="56"/>
      <c r="R29" s="56"/>
    </row>
    <row r="30" spans="1:18" ht="165" x14ac:dyDescent="0.2">
      <c r="A30" s="208">
        <v>3</v>
      </c>
      <c r="B30" s="209"/>
      <c r="C30" s="22" t="s">
        <v>74</v>
      </c>
      <c r="D30" s="8"/>
      <c r="E30" s="9"/>
      <c r="F30" s="10"/>
      <c r="G30" s="10"/>
      <c r="H30" s="10"/>
      <c r="I30" s="39"/>
      <c r="J30" s="39">
        <f t="shared" si="1"/>
        <v>0</v>
      </c>
      <c r="K30" s="39">
        <f t="shared" si="2"/>
        <v>0</v>
      </c>
      <c r="L30" s="39">
        <f t="shared" si="3"/>
        <v>0</v>
      </c>
      <c r="M30" s="39">
        <f t="shared" si="4"/>
        <v>0</v>
      </c>
      <c r="Q30" s="56"/>
      <c r="R30" s="56"/>
    </row>
    <row r="31" spans="1:18" x14ac:dyDescent="0.2">
      <c r="A31" s="216">
        <v>3.1</v>
      </c>
      <c r="B31" s="217"/>
      <c r="C31" s="36" t="s">
        <v>16</v>
      </c>
      <c r="D31" s="37" t="s">
        <v>24</v>
      </c>
      <c r="E31" s="38">
        <v>5</v>
      </c>
      <c r="F31" s="39">
        <v>2850</v>
      </c>
      <c r="G31" s="39">
        <v>570</v>
      </c>
      <c r="H31" s="39">
        <f t="shared" ref="H31:H35" si="8">SUM(F31+G31)*E31</f>
        <v>17100</v>
      </c>
      <c r="I31" s="39"/>
      <c r="J31" s="39">
        <f t="shared" si="1"/>
        <v>0</v>
      </c>
      <c r="K31" s="39">
        <f t="shared" si="2"/>
        <v>0</v>
      </c>
      <c r="L31" s="39">
        <f t="shared" si="3"/>
        <v>0</v>
      </c>
      <c r="M31" s="39">
        <f t="shared" si="4"/>
        <v>0</v>
      </c>
      <c r="Q31" s="56"/>
      <c r="R31" s="56"/>
    </row>
    <row r="32" spans="1:18" x14ac:dyDescent="0.2">
      <c r="A32" s="216">
        <v>3.2</v>
      </c>
      <c r="B32" s="217"/>
      <c r="C32" s="36" t="s">
        <v>25</v>
      </c>
      <c r="D32" s="37" t="s">
        <v>24</v>
      </c>
      <c r="E32" s="38">
        <v>1</v>
      </c>
      <c r="F32" s="39">
        <v>3990</v>
      </c>
      <c r="G32" s="39">
        <v>665</v>
      </c>
      <c r="H32" s="39">
        <f t="shared" si="8"/>
        <v>4655</v>
      </c>
      <c r="I32" s="39"/>
      <c r="J32" s="39">
        <f t="shared" si="1"/>
        <v>0</v>
      </c>
      <c r="K32" s="39">
        <f t="shared" si="2"/>
        <v>0</v>
      </c>
      <c r="L32" s="39">
        <f t="shared" si="3"/>
        <v>0</v>
      </c>
      <c r="M32" s="39">
        <f t="shared" si="4"/>
        <v>0</v>
      </c>
      <c r="Q32" s="56"/>
      <c r="R32" s="56"/>
    </row>
    <row r="33" spans="1:18" x14ac:dyDescent="0.2">
      <c r="A33" s="216">
        <v>3.3</v>
      </c>
      <c r="B33" s="217"/>
      <c r="C33" s="36" t="s">
        <v>22</v>
      </c>
      <c r="D33" s="37" t="s">
        <v>24</v>
      </c>
      <c r="E33" s="38">
        <v>1</v>
      </c>
      <c r="F33" s="39">
        <v>4465</v>
      </c>
      <c r="G33" s="39">
        <v>760</v>
      </c>
      <c r="H33" s="39">
        <f t="shared" si="8"/>
        <v>5225</v>
      </c>
      <c r="I33" s="39"/>
      <c r="J33" s="39">
        <f t="shared" si="1"/>
        <v>0</v>
      </c>
      <c r="K33" s="39">
        <f t="shared" si="2"/>
        <v>0</v>
      </c>
      <c r="L33" s="39">
        <f t="shared" si="3"/>
        <v>0</v>
      </c>
      <c r="M33" s="39">
        <f t="shared" si="4"/>
        <v>0</v>
      </c>
      <c r="Q33" s="56"/>
      <c r="R33" s="56"/>
    </row>
    <row r="34" spans="1:18" x14ac:dyDescent="0.2">
      <c r="A34" s="216">
        <v>3.4</v>
      </c>
      <c r="B34" s="217"/>
      <c r="C34" s="36" t="s">
        <v>18</v>
      </c>
      <c r="D34" s="37" t="s">
        <v>24</v>
      </c>
      <c r="E34" s="38">
        <v>70</v>
      </c>
      <c r="F34" s="39">
        <v>5890</v>
      </c>
      <c r="G34" s="39">
        <v>950</v>
      </c>
      <c r="H34" s="39">
        <f t="shared" si="8"/>
        <v>478800</v>
      </c>
      <c r="I34" s="39"/>
      <c r="J34" s="39">
        <f t="shared" si="1"/>
        <v>0</v>
      </c>
      <c r="K34" s="39">
        <f t="shared" si="2"/>
        <v>0</v>
      </c>
      <c r="L34" s="39">
        <f t="shared" si="3"/>
        <v>0</v>
      </c>
      <c r="M34" s="39">
        <f t="shared" si="4"/>
        <v>0</v>
      </c>
      <c r="Q34" s="56"/>
      <c r="R34" s="56"/>
    </row>
    <row r="35" spans="1:18" x14ac:dyDescent="0.2">
      <c r="A35" s="218">
        <v>3.5</v>
      </c>
      <c r="B35" s="219"/>
      <c r="C35" s="36" t="s">
        <v>26</v>
      </c>
      <c r="D35" s="37" t="s">
        <v>24</v>
      </c>
      <c r="E35" s="38">
        <v>15</v>
      </c>
      <c r="F35" s="39">
        <v>8502.5</v>
      </c>
      <c r="G35" s="39">
        <v>1140</v>
      </c>
      <c r="H35" s="39">
        <f t="shared" si="8"/>
        <v>144637.5</v>
      </c>
      <c r="I35" s="39"/>
      <c r="J35" s="39">
        <f t="shared" si="1"/>
        <v>0</v>
      </c>
      <c r="K35" s="39">
        <f t="shared" si="2"/>
        <v>0</v>
      </c>
      <c r="L35" s="39">
        <f t="shared" si="3"/>
        <v>0</v>
      </c>
      <c r="M35" s="39">
        <f t="shared" si="4"/>
        <v>0</v>
      </c>
      <c r="Q35" s="56"/>
      <c r="R35" s="56"/>
    </row>
    <row r="36" spans="1:18" ht="105" x14ac:dyDescent="0.2">
      <c r="A36" s="208">
        <v>4</v>
      </c>
      <c r="B36" s="209"/>
      <c r="C36" s="17" t="s">
        <v>27</v>
      </c>
      <c r="D36" s="8"/>
      <c r="E36" s="9"/>
      <c r="F36" s="10"/>
      <c r="G36" s="10"/>
      <c r="H36" s="10"/>
      <c r="I36" s="39"/>
      <c r="J36" s="39">
        <f t="shared" si="1"/>
        <v>0</v>
      </c>
      <c r="K36" s="39">
        <f t="shared" si="2"/>
        <v>0</v>
      </c>
      <c r="L36" s="39">
        <f t="shared" si="3"/>
        <v>0</v>
      </c>
      <c r="M36" s="39">
        <f t="shared" si="4"/>
        <v>0</v>
      </c>
      <c r="Q36" s="56"/>
      <c r="R36" s="56"/>
    </row>
    <row r="37" spans="1:18" x14ac:dyDescent="0.2">
      <c r="A37" s="216">
        <v>4.0999999999999996</v>
      </c>
      <c r="B37" s="217"/>
      <c r="C37" s="36" t="s">
        <v>16</v>
      </c>
      <c r="D37" s="37" t="s">
        <v>24</v>
      </c>
      <c r="E37" s="38">
        <v>5</v>
      </c>
      <c r="F37" s="39">
        <v>2422.5</v>
      </c>
      <c r="G37" s="39">
        <v>570</v>
      </c>
      <c r="H37" s="39">
        <f t="shared" ref="H37:H41" si="9">SUM(F37+G37)*E37</f>
        <v>14962.5</v>
      </c>
      <c r="I37" s="39"/>
      <c r="J37" s="39">
        <f t="shared" si="1"/>
        <v>0</v>
      </c>
      <c r="K37" s="39">
        <f t="shared" si="2"/>
        <v>0</v>
      </c>
      <c r="L37" s="39">
        <f t="shared" si="3"/>
        <v>0</v>
      </c>
      <c r="M37" s="39">
        <f t="shared" si="4"/>
        <v>0</v>
      </c>
      <c r="Q37" s="56"/>
      <c r="R37" s="56"/>
    </row>
    <row r="38" spans="1:18" x14ac:dyDescent="0.2">
      <c r="A38" s="216">
        <v>4.2</v>
      </c>
      <c r="B38" s="217"/>
      <c r="C38" s="36" t="s">
        <v>25</v>
      </c>
      <c r="D38" s="37" t="s">
        <v>24</v>
      </c>
      <c r="E38" s="38">
        <v>1</v>
      </c>
      <c r="F38" s="39">
        <v>2612.5</v>
      </c>
      <c r="G38" s="39">
        <v>665</v>
      </c>
      <c r="H38" s="39">
        <f t="shared" si="9"/>
        <v>3277.5</v>
      </c>
      <c r="I38" s="39"/>
      <c r="J38" s="39">
        <f t="shared" si="1"/>
        <v>0</v>
      </c>
      <c r="K38" s="39">
        <f t="shared" si="2"/>
        <v>0</v>
      </c>
      <c r="L38" s="39">
        <f t="shared" si="3"/>
        <v>0</v>
      </c>
      <c r="M38" s="39">
        <f t="shared" si="4"/>
        <v>0</v>
      </c>
      <c r="Q38" s="56"/>
      <c r="R38" s="56"/>
    </row>
    <row r="39" spans="1:18" x14ac:dyDescent="0.2">
      <c r="A39" s="216">
        <v>4.3</v>
      </c>
      <c r="B39" s="217"/>
      <c r="C39" s="36" t="s">
        <v>22</v>
      </c>
      <c r="D39" s="37" t="s">
        <v>24</v>
      </c>
      <c r="E39" s="38">
        <v>1</v>
      </c>
      <c r="F39" s="39">
        <v>2755</v>
      </c>
      <c r="G39" s="39">
        <v>760</v>
      </c>
      <c r="H39" s="39">
        <f t="shared" si="9"/>
        <v>3515</v>
      </c>
      <c r="I39" s="39"/>
      <c r="J39" s="39">
        <f t="shared" si="1"/>
        <v>0</v>
      </c>
      <c r="K39" s="39">
        <f t="shared" si="2"/>
        <v>0</v>
      </c>
      <c r="L39" s="39">
        <f t="shared" si="3"/>
        <v>0</v>
      </c>
      <c r="M39" s="39">
        <f t="shared" si="4"/>
        <v>0</v>
      </c>
      <c r="Q39" s="56"/>
      <c r="R39" s="56"/>
    </row>
    <row r="40" spans="1:18" x14ac:dyDescent="0.2">
      <c r="A40" s="216">
        <v>4.4000000000000004</v>
      </c>
      <c r="B40" s="217"/>
      <c r="C40" s="36" t="s">
        <v>18</v>
      </c>
      <c r="D40" s="37" t="s">
        <v>24</v>
      </c>
      <c r="E40" s="38">
        <v>70</v>
      </c>
      <c r="F40" s="39">
        <v>3467.5</v>
      </c>
      <c r="G40" s="39">
        <v>950</v>
      </c>
      <c r="H40" s="39">
        <f t="shared" si="9"/>
        <v>309225</v>
      </c>
      <c r="I40" s="39"/>
      <c r="J40" s="39">
        <f t="shared" si="1"/>
        <v>0</v>
      </c>
      <c r="K40" s="39">
        <f t="shared" si="2"/>
        <v>0</v>
      </c>
      <c r="L40" s="39">
        <f t="shared" si="3"/>
        <v>0</v>
      </c>
      <c r="M40" s="39">
        <f t="shared" si="4"/>
        <v>0</v>
      </c>
      <c r="Q40" s="56"/>
      <c r="R40" s="56"/>
    </row>
    <row r="41" spans="1:18" x14ac:dyDescent="0.2">
      <c r="A41" s="216">
        <v>4.5</v>
      </c>
      <c r="B41" s="217"/>
      <c r="C41" s="36" t="s">
        <v>28</v>
      </c>
      <c r="D41" s="37" t="s">
        <v>24</v>
      </c>
      <c r="E41" s="38">
        <v>15</v>
      </c>
      <c r="F41" s="39">
        <v>4322.5</v>
      </c>
      <c r="G41" s="39">
        <v>1140</v>
      </c>
      <c r="H41" s="39">
        <f t="shared" si="9"/>
        <v>81937.5</v>
      </c>
      <c r="I41" s="39"/>
      <c r="J41" s="39">
        <f t="shared" si="1"/>
        <v>0</v>
      </c>
      <c r="K41" s="39">
        <f t="shared" si="2"/>
        <v>0</v>
      </c>
      <c r="L41" s="39">
        <f t="shared" si="3"/>
        <v>0</v>
      </c>
      <c r="M41" s="39">
        <f t="shared" si="4"/>
        <v>0</v>
      </c>
      <c r="Q41" s="56"/>
      <c r="R41" s="56"/>
    </row>
    <row r="42" spans="1:18" ht="105" x14ac:dyDescent="0.2">
      <c r="A42" s="208">
        <v>5</v>
      </c>
      <c r="B42" s="209"/>
      <c r="C42" s="17" t="s">
        <v>29</v>
      </c>
      <c r="D42" s="8"/>
      <c r="E42" s="9"/>
      <c r="F42" s="10"/>
      <c r="G42" s="10"/>
      <c r="H42" s="10"/>
      <c r="I42" s="39"/>
      <c r="J42" s="39">
        <f t="shared" si="1"/>
        <v>0</v>
      </c>
      <c r="K42" s="39">
        <f t="shared" si="2"/>
        <v>0</v>
      </c>
      <c r="L42" s="39">
        <f t="shared" si="3"/>
        <v>0</v>
      </c>
      <c r="M42" s="39">
        <f t="shared" si="4"/>
        <v>0</v>
      </c>
      <c r="Q42" s="56"/>
      <c r="R42" s="56"/>
    </row>
    <row r="43" spans="1:18" x14ac:dyDescent="0.2">
      <c r="A43" s="216">
        <v>5.0999999999999996</v>
      </c>
      <c r="B43" s="217"/>
      <c r="C43" s="36" t="s">
        <v>16</v>
      </c>
      <c r="D43" s="37" t="s">
        <v>24</v>
      </c>
      <c r="E43" s="38">
        <v>10</v>
      </c>
      <c r="F43" s="39">
        <v>1567.5</v>
      </c>
      <c r="G43" s="39">
        <v>285</v>
      </c>
      <c r="H43" s="39">
        <f t="shared" ref="H43:H44" si="10">SUM(F43+G43)*E43</f>
        <v>18525</v>
      </c>
      <c r="I43" s="39"/>
      <c r="J43" s="39">
        <f t="shared" si="1"/>
        <v>0</v>
      </c>
      <c r="K43" s="39">
        <f t="shared" si="2"/>
        <v>0</v>
      </c>
      <c r="L43" s="39">
        <f t="shared" si="3"/>
        <v>0</v>
      </c>
      <c r="M43" s="39">
        <f t="shared" si="4"/>
        <v>0</v>
      </c>
      <c r="Q43" s="56"/>
      <c r="R43" s="56"/>
    </row>
    <row r="44" spans="1:18" x14ac:dyDescent="0.2">
      <c r="A44" s="218">
        <v>5.2</v>
      </c>
      <c r="B44" s="219"/>
      <c r="C44" s="36" t="s">
        <v>25</v>
      </c>
      <c r="D44" s="37" t="s">
        <v>24</v>
      </c>
      <c r="E44" s="38">
        <v>20</v>
      </c>
      <c r="F44" s="39">
        <v>2280</v>
      </c>
      <c r="G44" s="39">
        <v>380</v>
      </c>
      <c r="H44" s="39">
        <f t="shared" si="10"/>
        <v>53200</v>
      </c>
      <c r="I44" s="39"/>
      <c r="J44" s="39">
        <f t="shared" si="1"/>
        <v>0</v>
      </c>
      <c r="K44" s="39">
        <f t="shared" si="2"/>
        <v>0</v>
      </c>
      <c r="L44" s="39">
        <f t="shared" si="3"/>
        <v>0</v>
      </c>
      <c r="M44" s="39">
        <f t="shared" si="4"/>
        <v>0</v>
      </c>
      <c r="Q44" s="56"/>
      <c r="R44" s="56"/>
    </row>
    <row r="45" spans="1:18" ht="75" x14ac:dyDescent="0.2">
      <c r="A45" s="208">
        <v>6</v>
      </c>
      <c r="B45" s="209"/>
      <c r="C45" s="17" t="s">
        <v>30</v>
      </c>
      <c r="D45" s="8"/>
      <c r="E45" s="9"/>
      <c r="F45" s="10"/>
      <c r="G45" s="10"/>
      <c r="H45" s="10"/>
      <c r="I45" s="39"/>
      <c r="J45" s="39">
        <f t="shared" si="1"/>
        <v>0</v>
      </c>
      <c r="K45" s="39">
        <f t="shared" si="2"/>
        <v>0</v>
      </c>
      <c r="L45" s="39">
        <f t="shared" si="3"/>
        <v>0</v>
      </c>
      <c r="M45" s="39">
        <f t="shared" si="4"/>
        <v>0</v>
      </c>
      <c r="Q45" s="56"/>
      <c r="R45" s="56"/>
    </row>
    <row r="46" spans="1:18" x14ac:dyDescent="0.2">
      <c r="A46" s="216">
        <v>6.1</v>
      </c>
      <c r="B46" s="217"/>
      <c r="C46" s="36" t="s">
        <v>31</v>
      </c>
      <c r="D46" s="37" t="s">
        <v>10</v>
      </c>
      <c r="E46" s="38">
        <v>2</v>
      </c>
      <c r="F46" s="39">
        <v>394250</v>
      </c>
      <c r="G46" s="39">
        <v>14250</v>
      </c>
      <c r="H46" s="39">
        <f>SUM(F46+G46)*E46</f>
        <v>817000</v>
      </c>
      <c r="I46" s="39"/>
      <c r="J46" s="39">
        <f t="shared" si="1"/>
        <v>0</v>
      </c>
      <c r="K46" s="39">
        <f t="shared" si="2"/>
        <v>0</v>
      </c>
      <c r="L46" s="39">
        <f t="shared" si="3"/>
        <v>0</v>
      </c>
      <c r="M46" s="39">
        <f t="shared" si="4"/>
        <v>0</v>
      </c>
      <c r="Q46" s="56"/>
      <c r="R46" s="56"/>
    </row>
    <row r="47" spans="1:18" ht="144" customHeight="1" x14ac:dyDescent="0.2">
      <c r="A47" s="208">
        <v>7</v>
      </c>
      <c r="B47" s="209"/>
      <c r="C47" s="17" t="s">
        <v>80</v>
      </c>
      <c r="D47" s="8"/>
      <c r="E47" s="9"/>
      <c r="F47" s="10"/>
      <c r="G47" s="10"/>
      <c r="H47" s="10"/>
      <c r="I47" s="39"/>
      <c r="J47" s="39">
        <f t="shared" si="1"/>
        <v>0</v>
      </c>
      <c r="K47" s="39">
        <f t="shared" si="2"/>
        <v>0</v>
      </c>
      <c r="L47" s="39">
        <f t="shared" si="3"/>
        <v>0</v>
      </c>
      <c r="M47" s="39">
        <f t="shared" si="4"/>
        <v>0</v>
      </c>
      <c r="Q47" s="56"/>
      <c r="R47" s="56"/>
    </row>
    <row r="48" spans="1:18" x14ac:dyDescent="0.2">
      <c r="A48" s="216">
        <v>7.1</v>
      </c>
      <c r="B48" s="217"/>
      <c r="C48" s="36" t="s">
        <v>32</v>
      </c>
      <c r="D48" s="37" t="s">
        <v>10</v>
      </c>
      <c r="E48" s="38">
        <v>2</v>
      </c>
      <c r="F48" s="39">
        <v>133000</v>
      </c>
      <c r="G48" s="39">
        <v>4750</v>
      </c>
      <c r="H48" s="39">
        <f t="shared" ref="H48:H58" si="11">SUM(F48+G48)*E48</f>
        <v>275500</v>
      </c>
      <c r="I48" s="229">
        <v>2.1</v>
      </c>
      <c r="J48" s="39">
        <f t="shared" si="1"/>
        <v>279300</v>
      </c>
      <c r="K48" s="229">
        <f t="shared" si="2"/>
        <v>2.1</v>
      </c>
      <c r="L48" s="39">
        <f t="shared" si="3"/>
        <v>9975</v>
      </c>
      <c r="M48" s="39">
        <f t="shared" si="4"/>
        <v>289275</v>
      </c>
      <c r="Q48" s="56"/>
      <c r="R48" s="56"/>
    </row>
    <row r="49" spans="1:18" x14ac:dyDescent="0.2">
      <c r="A49" s="216">
        <v>7.2</v>
      </c>
      <c r="B49" s="217"/>
      <c r="C49" s="36" t="s">
        <v>33</v>
      </c>
      <c r="D49" s="37" t="s">
        <v>12</v>
      </c>
      <c r="E49" s="38">
        <v>1</v>
      </c>
      <c r="F49" s="39">
        <v>133000</v>
      </c>
      <c r="G49" s="39">
        <v>4750</v>
      </c>
      <c r="H49" s="39">
        <f t="shared" si="11"/>
        <v>137750</v>
      </c>
      <c r="I49" s="229">
        <v>0.7</v>
      </c>
      <c r="J49" s="39">
        <f t="shared" si="1"/>
        <v>93100</v>
      </c>
      <c r="K49" s="229">
        <f t="shared" si="2"/>
        <v>0.7</v>
      </c>
      <c r="L49" s="39">
        <f t="shared" si="3"/>
        <v>3325</v>
      </c>
      <c r="M49" s="39">
        <f t="shared" si="4"/>
        <v>96425</v>
      </c>
      <c r="Q49" s="56"/>
      <c r="R49" s="56"/>
    </row>
    <row r="50" spans="1:18" x14ac:dyDescent="0.2">
      <c r="A50" s="216">
        <v>7.3</v>
      </c>
      <c r="B50" s="217"/>
      <c r="C50" s="36" t="s">
        <v>34</v>
      </c>
      <c r="D50" s="37" t="s">
        <v>12</v>
      </c>
      <c r="E50" s="38">
        <v>1</v>
      </c>
      <c r="F50" s="39">
        <v>133000</v>
      </c>
      <c r="G50" s="39">
        <v>4750</v>
      </c>
      <c r="H50" s="39">
        <f t="shared" si="11"/>
        <v>137750</v>
      </c>
      <c r="I50" s="229">
        <v>0.7</v>
      </c>
      <c r="J50" s="39">
        <f t="shared" si="1"/>
        <v>93100</v>
      </c>
      <c r="K50" s="229">
        <f t="shared" si="2"/>
        <v>0.7</v>
      </c>
      <c r="L50" s="39">
        <f t="shared" si="3"/>
        <v>3325</v>
      </c>
      <c r="M50" s="39">
        <f t="shared" si="4"/>
        <v>96425</v>
      </c>
      <c r="Q50" s="56"/>
      <c r="R50" s="56"/>
    </row>
    <row r="51" spans="1:18" x14ac:dyDescent="0.2">
      <c r="A51" s="216">
        <v>7.4</v>
      </c>
      <c r="B51" s="217"/>
      <c r="C51" s="36" t="s">
        <v>35</v>
      </c>
      <c r="D51" s="37" t="s">
        <v>12</v>
      </c>
      <c r="E51" s="38">
        <v>1</v>
      </c>
      <c r="F51" s="39">
        <v>133000</v>
      </c>
      <c r="G51" s="39">
        <v>4750</v>
      </c>
      <c r="H51" s="39">
        <f t="shared" si="11"/>
        <v>137750</v>
      </c>
      <c r="I51" s="229">
        <v>0.7</v>
      </c>
      <c r="J51" s="39">
        <f t="shared" si="1"/>
        <v>93100</v>
      </c>
      <c r="K51" s="229">
        <f t="shared" si="2"/>
        <v>0.7</v>
      </c>
      <c r="L51" s="39">
        <f t="shared" si="3"/>
        <v>3325</v>
      </c>
      <c r="M51" s="39">
        <f t="shared" si="4"/>
        <v>96425</v>
      </c>
      <c r="Q51" s="56"/>
      <c r="R51" s="56"/>
    </row>
    <row r="52" spans="1:18" x14ac:dyDescent="0.2">
      <c r="A52" s="216">
        <v>7.5</v>
      </c>
      <c r="B52" s="217"/>
      <c r="C52" s="36" t="s">
        <v>36</v>
      </c>
      <c r="D52" s="37" t="s">
        <v>12</v>
      </c>
      <c r="E52" s="38">
        <v>1</v>
      </c>
      <c r="F52" s="39">
        <v>133000</v>
      </c>
      <c r="G52" s="39">
        <v>4750</v>
      </c>
      <c r="H52" s="39">
        <f t="shared" si="11"/>
        <v>137750</v>
      </c>
      <c r="I52" s="229">
        <v>0.7</v>
      </c>
      <c r="J52" s="39">
        <f t="shared" si="1"/>
        <v>93100</v>
      </c>
      <c r="K52" s="229">
        <f t="shared" si="2"/>
        <v>0.7</v>
      </c>
      <c r="L52" s="39">
        <f t="shared" si="3"/>
        <v>3325</v>
      </c>
      <c r="M52" s="39">
        <f t="shared" si="4"/>
        <v>96425</v>
      </c>
      <c r="Q52" s="56"/>
      <c r="R52" s="56"/>
    </row>
    <row r="53" spans="1:18" x14ac:dyDescent="0.2">
      <c r="A53" s="210">
        <v>7.6</v>
      </c>
      <c r="B53" s="211"/>
      <c r="C53" s="36" t="s">
        <v>37</v>
      </c>
      <c r="D53" s="37" t="s">
        <v>10</v>
      </c>
      <c r="E53" s="38">
        <v>2</v>
      </c>
      <c r="F53" s="39">
        <v>133000</v>
      </c>
      <c r="G53" s="39">
        <v>4750</v>
      </c>
      <c r="H53" s="39">
        <f t="shared" si="11"/>
        <v>275500</v>
      </c>
      <c r="I53" s="229">
        <v>1.4</v>
      </c>
      <c r="J53" s="39">
        <f t="shared" si="1"/>
        <v>186200</v>
      </c>
      <c r="K53" s="229">
        <f t="shared" si="2"/>
        <v>1.4</v>
      </c>
      <c r="L53" s="39">
        <f t="shared" si="3"/>
        <v>6650</v>
      </c>
      <c r="M53" s="39">
        <f t="shared" si="4"/>
        <v>192850</v>
      </c>
      <c r="Q53" s="56"/>
      <c r="R53" s="56"/>
    </row>
    <row r="54" spans="1:18" x14ac:dyDescent="0.2">
      <c r="A54" s="210">
        <v>7.7</v>
      </c>
      <c r="B54" s="211"/>
      <c r="C54" s="36" t="s">
        <v>38</v>
      </c>
      <c r="D54" s="37" t="s">
        <v>12</v>
      </c>
      <c r="E54" s="38">
        <v>1</v>
      </c>
      <c r="F54" s="39">
        <v>133000</v>
      </c>
      <c r="G54" s="39">
        <v>4750</v>
      </c>
      <c r="H54" s="39">
        <f t="shared" si="11"/>
        <v>137750</v>
      </c>
      <c r="I54" s="229">
        <v>0.7</v>
      </c>
      <c r="J54" s="39">
        <f t="shared" si="1"/>
        <v>93100</v>
      </c>
      <c r="K54" s="229">
        <f t="shared" si="2"/>
        <v>0.7</v>
      </c>
      <c r="L54" s="39">
        <f t="shared" si="3"/>
        <v>3325</v>
      </c>
      <c r="M54" s="39">
        <f t="shared" si="4"/>
        <v>96425</v>
      </c>
      <c r="Q54" s="56"/>
      <c r="R54" s="56"/>
    </row>
    <row r="55" spans="1:18" x14ac:dyDescent="0.2">
      <c r="A55" s="210">
        <v>7.8</v>
      </c>
      <c r="B55" s="211"/>
      <c r="C55" s="36" t="s">
        <v>39</v>
      </c>
      <c r="D55" s="37" t="s">
        <v>12</v>
      </c>
      <c r="E55" s="38">
        <v>1</v>
      </c>
      <c r="F55" s="39">
        <v>133000</v>
      </c>
      <c r="G55" s="39">
        <v>4750</v>
      </c>
      <c r="H55" s="39">
        <f t="shared" si="11"/>
        <v>137750</v>
      </c>
      <c r="I55" s="229">
        <v>0.7</v>
      </c>
      <c r="J55" s="39">
        <f t="shared" si="1"/>
        <v>93100</v>
      </c>
      <c r="K55" s="229">
        <f t="shared" si="2"/>
        <v>0.7</v>
      </c>
      <c r="L55" s="39">
        <f t="shared" si="3"/>
        <v>3325</v>
      </c>
      <c r="M55" s="39">
        <f t="shared" si="4"/>
        <v>96425</v>
      </c>
      <c r="Q55" s="56"/>
      <c r="R55" s="56"/>
    </row>
    <row r="56" spans="1:18" x14ac:dyDescent="0.2">
      <c r="A56" s="210">
        <v>7.9</v>
      </c>
      <c r="B56" s="211"/>
      <c r="C56" s="36" t="s">
        <v>40</v>
      </c>
      <c r="D56" s="37" t="s">
        <v>12</v>
      </c>
      <c r="E56" s="38">
        <v>1</v>
      </c>
      <c r="F56" s="39">
        <v>133000</v>
      </c>
      <c r="G56" s="39">
        <v>4750</v>
      </c>
      <c r="H56" s="39">
        <f t="shared" si="11"/>
        <v>137750</v>
      </c>
      <c r="I56" s="229">
        <v>0.7</v>
      </c>
      <c r="J56" s="39">
        <f t="shared" si="1"/>
        <v>93100</v>
      </c>
      <c r="K56" s="229">
        <f t="shared" si="2"/>
        <v>0.7</v>
      </c>
      <c r="L56" s="39">
        <f t="shared" si="3"/>
        <v>3325</v>
      </c>
      <c r="M56" s="39">
        <f t="shared" si="4"/>
        <v>96425</v>
      </c>
      <c r="Q56" s="56"/>
      <c r="R56" s="56"/>
    </row>
    <row r="57" spans="1:18" x14ac:dyDescent="0.2">
      <c r="A57" s="214">
        <v>7.1</v>
      </c>
      <c r="B57" s="215"/>
      <c r="C57" s="36" t="s">
        <v>41</v>
      </c>
      <c r="D57" s="37" t="s">
        <v>12</v>
      </c>
      <c r="E57" s="38">
        <v>1</v>
      </c>
      <c r="F57" s="39">
        <v>133000</v>
      </c>
      <c r="G57" s="39">
        <v>4750</v>
      </c>
      <c r="H57" s="39">
        <f t="shared" si="11"/>
        <v>137750</v>
      </c>
      <c r="I57" s="229">
        <v>0.7</v>
      </c>
      <c r="J57" s="39">
        <f t="shared" si="1"/>
        <v>93100</v>
      </c>
      <c r="K57" s="229">
        <f t="shared" si="2"/>
        <v>0.7</v>
      </c>
      <c r="L57" s="39">
        <f t="shared" si="3"/>
        <v>3325</v>
      </c>
      <c r="M57" s="39">
        <f t="shared" si="4"/>
        <v>96425</v>
      </c>
      <c r="Q57" s="56"/>
      <c r="R57" s="56"/>
    </row>
    <row r="58" spans="1:18" x14ac:dyDescent="0.2">
      <c r="A58" s="206">
        <v>7.11</v>
      </c>
      <c r="B58" s="207"/>
      <c r="C58" s="36" t="s">
        <v>42</v>
      </c>
      <c r="D58" s="37" t="s">
        <v>12</v>
      </c>
      <c r="E58" s="38">
        <v>1</v>
      </c>
      <c r="F58" s="39">
        <v>133000</v>
      </c>
      <c r="G58" s="39">
        <v>4750</v>
      </c>
      <c r="H58" s="39">
        <f t="shared" si="11"/>
        <v>137750</v>
      </c>
      <c r="I58" s="229">
        <v>0.7</v>
      </c>
      <c r="J58" s="39">
        <f t="shared" si="1"/>
        <v>93100</v>
      </c>
      <c r="K58" s="229">
        <f t="shared" si="2"/>
        <v>0.7</v>
      </c>
      <c r="L58" s="39">
        <f t="shared" si="3"/>
        <v>3325</v>
      </c>
      <c r="M58" s="39">
        <f t="shared" si="4"/>
        <v>96425</v>
      </c>
      <c r="Q58" s="56"/>
      <c r="R58" s="56"/>
    </row>
    <row r="59" spans="1:18" ht="75" x14ac:dyDescent="0.2">
      <c r="A59" s="208">
        <v>8</v>
      </c>
      <c r="B59" s="209"/>
      <c r="C59" s="17" t="s">
        <v>43</v>
      </c>
      <c r="D59" s="8"/>
      <c r="E59" s="9"/>
      <c r="F59" s="10"/>
      <c r="G59" s="10"/>
      <c r="H59" s="10"/>
      <c r="I59" s="39"/>
      <c r="J59" s="39">
        <f t="shared" si="1"/>
        <v>0</v>
      </c>
      <c r="K59" s="39">
        <f t="shared" si="2"/>
        <v>0</v>
      </c>
      <c r="L59" s="39">
        <f t="shared" si="3"/>
        <v>0</v>
      </c>
      <c r="M59" s="39">
        <f t="shared" si="4"/>
        <v>0</v>
      </c>
      <c r="Q59" s="56"/>
      <c r="R59" s="56"/>
    </row>
    <row r="60" spans="1:18" x14ac:dyDescent="0.2">
      <c r="A60" s="210">
        <v>8.1</v>
      </c>
      <c r="B60" s="211"/>
      <c r="C60" s="36" t="s">
        <v>44</v>
      </c>
      <c r="D60" s="37" t="s">
        <v>10</v>
      </c>
      <c r="E60" s="38">
        <v>2</v>
      </c>
      <c r="F60" s="39">
        <v>47082</v>
      </c>
      <c r="G60" s="39">
        <v>1900</v>
      </c>
      <c r="H60" s="39">
        <f t="shared" ref="H60:H64" si="12">SUM(F60+G60)*E60</f>
        <v>97964</v>
      </c>
      <c r="I60" s="39"/>
      <c r="J60" s="39">
        <f t="shared" si="1"/>
        <v>0</v>
      </c>
      <c r="K60" s="39">
        <f t="shared" si="2"/>
        <v>0</v>
      </c>
      <c r="L60" s="39">
        <f t="shared" si="3"/>
        <v>0</v>
      </c>
      <c r="M60" s="39">
        <f t="shared" si="4"/>
        <v>0</v>
      </c>
      <c r="Q60" s="56"/>
      <c r="R60" s="56"/>
    </row>
    <row r="61" spans="1:18" x14ac:dyDescent="0.2">
      <c r="A61" s="210">
        <v>8.1999999999999993</v>
      </c>
      <c r="B61" s="211"/>
      <c r="C61" s="36" t="s">
        <v>45</v>
      </c>
      <c r="D61" s="37" t="s">
        <v>10</v>
      </c>
      <c r="E61" s="38">
        <v>6</v>
      </c>
      <c r="F61" s="39">
        <v>53808</v>
      </c>
      <c r="G61" s="39">
        <v>1900</v>
      </c>
      <c r="H61" s="39">
        <f t="shared" si="12"/>
        <v>334248</v>
      </c>
      <c r="I61" s="39">
        <v>1</v>
      </c>
      <c r="J61" s="39">
        <f t="shared" si="1"/>
        <v>53808</v>
      </c>
      <c r="K61" s="39">
        <f t="shared" si="2"/>
        <v>1</v>
      </c>
      <c r="L61" s="39">
        <f t="shared" si="3"/>
        <v>1900</v>
      </c>
      <c r="M61" s="39">
        <f t="shared" si="4"/>
        <v>55708</v>
      </c>
      <c r="Q61" s="56"/>
      <c r="R61" s="56"/>
    </row>
    <row r="62" spans="1:18" x14ac:dyDescent="0.2">
      <c r="A62" s="210">
        <v>8.3000000000000007</v>
      </c>
      <c r="B62" s="211"/>
      <c r="C62" s="36" t="s">
        <v>46</v>
      </c>
      <c r="D62" s="37" t="s">
        <v>10</v>
      </c>
      <c r="E62" s="38">
        <v>6</v>
      </c>
      <c r="F62" s="39">
        <v>53808</v>
      </c>
      <c r="G62" s="39">
        <v>1900</v>
      </c>
      <c r="H62" s="39">
        <f t="shared" si="12"/>
        <v>334248</v>
      </c>
      <c r="I62" s="39"/>
      <c r="J62" s="39">
        <f t="shared" si="1"/>
        <v>0</v>
      </c>
      <c r="K62" s="39">
        <f t="shared" si="2"/>
        <v>0</v>
      </c>
      <c r="L62" s="39">
        <f t="shared" si="3"/>
        <v>0</v>
      </c>
      <c r="M62" s="39">
        <f t="shared" si="4"/>
        <v>0</v>
      </c>
      <c r="Q62" s="56"/>
      <c r="R62" s="56"/>
    </row>
    <row r="63" spans="1:18" x14ac:dyDescent="0.2">
      <c r="A63" s="210">
        <v>8.4</v>
      </c>
      <c r="B63" s="211"/>
      <c r="C63" s="36" t="s">
        <v>47</v>
      </c>
      <c r="D63" s="37" t="s">
        <v>10</v>
      </c>
      <c r="E63" s="38">
        <v>8</v>
      </c>
      <c r="F63" s="39">
        <v>127794</v>
      </c>
      <c r="G63" s="39">
        <v>1900</v>
      </c>
      <c r="H63" s="39">
        <f t="shared" si="12"/>
        <v>1037552</v>
      </c>
      <c r="I63" s="39"/>
      <c r="J63" s="39">
        <f t="shared" si="1"/>
        <v>0</v>
      </c>
      <c r="K63" s="39">
        <f t="shared" si="2"/>
        <v>0</v>
      </c>
      <c r="L63" s="39">
        <f t="shared" si="3"/>
        <v>0</v>
      </c>
      <c r="M63" s="39">
        <f t="shared" si="4"/>
        <v>0</v>
      </c>
      <c r="Q63" s="56"/>
      <c r="R63" s="56"/>
    </row>
    <row r="64" spans="1:18" x14ac:dyDescent="0.2">
      <c r="A64" s="210">
        <v>8.5</v>
      </c>
      <c r="B64" s="211"/>
      <c r="C64" s="36" t="s">
        <v>48</v>
      </c>
      <c r="D64" s="37" t="s">
        <v>10</v>
      </c>
      <c r="E64" s="38">
        <v>2</v>
      </c>
      <c r="F64" s="39">
        <v>127794</v>
      </c>
      <c r="G64" s="39">
        <v>1900</v>
      </c>
      <c r="H64" s="39">
        <f t="shared" si="12"/>
        <v>259388</v>
      </c>
      <c r="I64" s="39"/>
      <c r="J64" s="39">
        <f t="shared" si="1"/>
        <v>0</v>
      </c>
      <c r="K64" s="39">
        <f t="shared" si="2"/>
        <v>0</v>
      </c>
      <c r="L64" s="39">
        <f t="shared" si="3"/>
        <v>0</v>
      </c>
      <c r="M64" s="39">
        <f t="shared" si="4"/>
        <v>0</v>
      </c>
      <c r="Q64" s="56"/>
      <c r="R64" s="56"/>
    </row>
    <row r="65" spans="1:18" ht="135" x14ac:dyDescent="0.2">
      <c r="A65" s="212">
        <v>9</v>
      </c>
      <c r="B65" s="213"/>
      <c r="C65" s="36" t="s">
        <v>49</v>
      </c>
      <c r="D65" s="37" t="s">
        <v>50</v>
      </c>
      <c r="E65" s="38">
        <v>750</v>
      </c>
      <c r="F65" s="39">
        <v>4512.5</v>
      </c>
      <c r="G65" s="39">
        <v>760</v>
      </c>
      <c r="H65" s="39">
        <f>SUM(F65+G65)*E65</f>
        <v>3954375</v>
      </c>
      <c r="I65" s="137">
        <v>433.5</v>
      </c>
      <c r="J65" s="39">
        <f t="shared" si="1"/>
        <v>1956168.75</v>
      </c>
      <c r="K65" s="137">
        <f t="shared" si="2"/>
        <v>433.5</v>
      </c>
      <c r="L65" s="39">
        <f t="shared" si="3"/>
        <v>329460</v>
      </c>
      <c r="M65" s="39">
        <f t="shared" si="4"/>
        <v>2285628.75</v>
      </c>
      <c r="Q65" s="56"/>
      <c r="R65" s="56"/>
    </row>
    <row r="66" spans="1:18" ht="90" x14ac:dyDescent="0.2">
      <c r="A66" s="185">
        <v>10</v>
      </c>
      <c r="B66" s="186"/>
      <c r="C66" s="42" t="s">
        <v>51</v>
      </c>
      <c r="D66" s="43" t="s">
        <v>50</v>
      </c>
      <c r="E66" s="44">
        <v>725</v>
      </c>
      <c r="F66" s="45">
        <v>5795</v>
      </c>
      <c r="G66" s="45">
        <v>522.5</v>
      </c>
      <c r="H66" s="39">
        <f>SUM(F66+G66)*E66</f>
        <v>4580187.5</v>
      </c>
      <c r="I66" s="137">
        <v>433.5</v>
      </c>
      <c r="J66" s="39">
        <f t="shared" si="1"/>
        <v>2512132.5</v>
      </c>
      <c r="K66" s="137">
        <f t="shared" si="2"/>
        <v>433.5</v>
      </c>
      <c r="L66" s="39">
        <f t="shared" si="3"/>
        <v>226503.75</v>
      </c>
      <c r="M66" s="39">
        <f t="shared" si="4"/>
        <v>2738636.25</v>
      </c>
      <c r="Q66" s="56"/>
      <c r="R66" s="56"/>
    </row>
    <row r="67" spans="1:18" ht="75" x14ac:dyDescent="0.2">
      <c r="A67" s="187">
        <v>11</v>
      </c>
      <c r="B67" s="188"/>
      <c r="C67" s="41" t="s">
        <v>75</v>
      </c>
      <c r="D67" s="37" t="s">
        <v>50</v>
      </c>
      <c r="E67" s="38">
        <v>50</v>
      </c>
      <c r="F67" s="39">
        <v>5462.5</v>
      </c>
      <c r="G67" s="39">
        <v>475</v>
      </c>
      <c r="H67" s="39">
        <f>SUM(F67+G67)*E67</f>
        <v>296875</v>
      </c>
      <c r="I67" s="39"/>
      <c r="J67" s="39">
        <f t="shared" si="1"/>
        <v>0</v>
      </c>
      <c r="K67" s="39">
        <f t="shared" si="2"/>
        <v>0</v>
      </c>
      <c r="L67" s="39">
        <f t="shared" si="3"/>
        <v>0</v>
      </c>
      <c r="M67" s="39">
        <f t="shared" si="4"/>
        <v>0</v>
      </c>
      <c r="Q67" s="56"/>
      <c r="R67" s="56"/>
    </row>
    <row r="68" spans="1:18" ht="111.75" customHeight="1" x14ac:dyDescent="0.2">
      <c r="A68" s="185">
        <v>12</v>
      </c>
      <c r="B68" s="189"/>
      <c r="C68" s="17" t="s">
        <v>81</v>
      </c>
      <c r="D68" s="8"/>
      <c r="E68" s="9"/>
      <c r="F68" s="10"/>
      <c r="G68" s="10"/>
      <c r="H68" s="10"/>
      <c r="I68" s="45"/>
      <c r="J68" s="45">
        <f t="shared" si="1"/>
        <v>0</v>
      </c>
      <c r="K68" s="45">
        <f t="shared" si="2"/>
        <v>0</v>
      </c>
      <c r="L68" s="45">
        <f t="shared" si="3"/>
        <v>0</v>
      </c>
      <c r="M68" s="45">
        <f t="shared" si="4"/>
        <v>0</v>
      </c>
      <c r="Q68" s="56"/>
      <c r="R68" s="56"/>
    </row>
    <row r="69" spans="1:18" ht="30" x14ac:dyDescent="0.2">
      <c r="A69" s="197">
        <v>12.1</v>
      </c>
      <c r="B69" s="205"/>
      <c r="C69" s="17" t="s">
        <v>52</v>
      </c>
      <c r="D69" s="8"/>
      <c r="E69" s="9"/>
      <c r="F69" s="10"/>
      <c r="G69" s="10"/>
      <c r="H69" s="10"/>
      <c r="I69" s="39"/>
      <c r="J69" s="39">
        <f t="shared" si="1"/>
        <v>0</v>
      </c>
      <c r="K69" s="39">
        <f t="shared" si="2"/>
        <v>0</v>
      </c>
      <c r="L69" s="39">
        <f t="shared" si="3"/>
        <v>0</v>
      </c>
      <c r="M69" s="39">
        <f t="shared" si="4"/>
        <v>0</v>
      </c>
      <c r="Q69" s="56"/>
      <c r="R69" s="56"/>
    </row>
    <row r="70" spans="1:18" x14ac:dyDescent="0.2">
      <c r="A70" s="199" t="s">
        <v>15</v>
      </c>
      <c r="B70" s="200"/>
      <c r="C70" s="36" t="s">
        <v>53</v>
      </c>
      <c r="D70" s="37" t="s">
        <v>10</v>
      </c>
      <c r="E70" s="38">
        <v>7</v>
      </c>
      <c r="F70" s="39">
        <v>1425</v>
      </c>
      <c r="G70" s="39">
        <v>475</v>
      </c>
      <c r="H70" s="39">
        <f>SUM(F70+G70)*E70</f>
        <v>13300</v>
      </c>
      <c r="I70" s="39"/>
      <c r="J70" s="39">
        <f t="shared" si="1"/>
        <v>0</v>
      </c>
      <c r="K70" s="39">
        <f t="shared" si="2"/>
        <v>0</v>
      </c>
      <c r="L70" s="39">
        <f t="shared" si="3"/>
        <v>0</v>
      </c>
      <c r="M70" s="39">
        <f t="shared" si="4"/>
        <v>0</v>
      </c>
      <c r="Q70" s="56"/>
      <c r="R70" s="56"/>
    </row>
    <row r="71" spans="1:18" x14ac:dyDescent="0.2">
      <c r="A71" s="199" t="s">
        <v>17</v>
      </c>
      <c r="B71" s="200"/>
      <c r="C71" s="36" t="s">
        <v>54</v>
      </c>
      <c r="D71" s="37" t="s">
        <v>10</v>
      </c>
      <c r="E71" s="38">
        <v>15</v>
      </c>
      <c r="F71" s="39">
        <v>4275</v>
      </c>
      <c r="G71" s="39">
        <v>0</v>
      </c>
      <c r="H71" s="39">
        <f t="shared" ref="H71:H78" si="13">SUM(F71+G71)*E71</f>
        <v>64125</v>
      </c>
      <c r="I71" s="39"/>
      <c r="J71" s="39">
        <f t="shared" si="1"/>
        <v>0</v>
      </c>
      <c r="K71" s="39">
        <f t="shared" si="2"/>
        <v>0</v>
      </c>
      <c r="L71" s="39">
        <f t="shared" si="3"/>
        <v>0</v>
      </c>
      <c r="M71" s="39">
        <f t="shared" si="4"/>
        <v>0</v>
      </c>
      <c r="Q71" s="56"/>
      <c r="R71" s="56"/>
    </row>
    <row r="72" spans="1:18" x14ac:dyDescent="0.2">
      <c r="A72" s="197">
        <v>12.2</v>
      </c>
      <c r="B72" s="205"/>
      <c r="C72" s="17" t="s">
        <v>55</v>
      </c>
      <c r="D72" s="8"/>
      <c r="E72" s="9"/>
      <c r="F72" s="10">
        <v>0</v>
      </c>
      <c r="G72" s="10">
        <v>0</v>
      </c>
      <c r="H72" s="39">
        <f t="shared" si="13"/>
        <v>0</v>
      </c>
      <c r="I72" s="39"/>
      <c r="J72" s="39">
        <f t="shared" si="1"/>
        <v>0</v>
      </c>
      <c r="K72" s="39">
        <f t="shared" si="2"/>
        <v>0</v>
      </c>
      <c r="L72" s="39">
        <f t="shared" si="3"/>
        <v>0</v>
      </c>
      <c r="M72" s="39">
        <f t="shared" si="4"/>
        <v>0</v>
      </c>
      <c r="Q72" s="56"/>
      <c r="R72" s="56"/>
    </row>
    <row r="73" spans="1:18" x14ac:dyDescent="0.2">
      <c r="A73" s="199" t="s">
        <v>15</v>
      </c>
      <c r="B73" s="200"/>
      <c r="C73" s="36" t="s">
        <v>56</v>
      </c>
      <c r="D73" s="37" t="s">
        <v>12</v>
      </c>
      <c r="E73" s="38">
        <v>1</v>
      </c>
      <c r="F73" s="39">
        <v>4275</v>
      </c>
      <c r="G73" s="39">
        <v>475</v>
      </c>
      <c r="H73" s="39">
        <f t="shared" si="13"/>
        <v>4750</v>
      </c>
      <c r="I73" s="39"/>
      <c r="J73" s="39">
        <f t="shared" si="1"/>
        <v>0</v>
      </c>
      <c r="K73" s="39">
        <f t="shared" si="2"/>
        <v>0</v>
      </c>
      <c r="L73" s="39">
        <f t="shared" si="3"/>
        <v>0</v>
      </c>
      <c r="M73" s="39">
        <f t="shared" si="4"/>
        <v>0</v>
      </c>
      <c r="Q73" s="56"/>
      <c r="R73" s="56"/>
    </row>
    <row r="74" spans="1:18" x14ac:dyDescent="0.2">
      <c r="A74" s="203" t="s">
        <v>17</v>
      </c>
      <c r="B74" s="204"/>
      <c r="C74" s="36" t="s">
        <v>57</v>
      </c>
      <c r="D74" s="37" t="s">
        <v>12</v>
      </c>
      <c r="E74" s="38">
        <v>1</v>
      </c>
      <c r="F74" s="39">
        <v>4750</v>
      </c>
      <c r="G74" s="39">
        <v>475</v>
      </c>
      <c r="H74" s="39">
        <f t="shared" si="13"/>
        <v>5225</v>
      </c>
      <c r="I74" s="39"/>
      <c r="J74" s="39">
        <f t="shared" si="1"/>
        <v>0</v>
      </c>
      <c r="K74" s="39">
        <f t="shared" si="2"/>
        <v>0</v>
      </c>
      <c r="L74" s="39">
        <f t="shared" si="3"/>
        <v>0</v>
      </c>
      <c r="M74" s="39">
        <f t="shared" si="4"/>
        <v>0</v>
      </c>
      <c r="Q74" s="56"/>
      <c r="R74" s="56"/>
    </row>
    <row r="75" spans="1:18" x14ac:dyDescent="0.2">
      <c r="A75" s="197">
        <v>12.3</v>
      </c>
      <c r="B75" s="198"/>
      <c r="C75" s="42" t="s">
        <v>58</v>
      </c>
      <c r="D75" s="43" t="s">
        <v>50</v>
      </c>
      <c r="E75" s="44">
        <v>3</v>
      </c>
      <c r="F75" s="45">
        <v>2850</v>
      </c>
      <c r="G75" s="45">
        <v>950</v>
      </c>
      <c r="H75" s="39">
        <f t="shared" si="13"/>
        <v>11400</v>
      </c>
      <c r="I75" s="39"/>
      <c r="J75" s="39">
        <f t="shared" si="1"/>
        <v>0</v>
      </c>
      <c r="K75" s="39">
        <f t="shared" si="2"/>
        <v>0</v>
      </c>
      <c r="L75" s="39">
        <f t="shared" si="3"/>
        <v>0</v>
      </c>
      <c r="M75" s="39">
        <f t="shared" si="4"/>
        <v>0</v>
      </c>
      <c r="Q75" s="56"/>
      <c r="R75" s="56"/>
    </row>
    <row r="76" spans="1:18" x14ac:dyDescent="0.2">
      <c r="A76" s="197">
        <v>12.3</v>
      </c>
      <c r="B76" s="205"/>
      <c r="C76" s="17" t="s">
        <v>59</v>
      </c>
      <c r="D76" s="8"/>
      <c r="E76" s="9"/>
      <c r="F76" s="10"/>
      <c r="G76" s="10"/>
      <c r="H76" s="39">
        <f t="shared" si="13"/>
        <v>0</v>
      </c>
      <c r="I76" s="39"/>
      <c r="J76" s="39">
        <f t="shared" si="1"/>
        <v>0</v>
      </c>
      <c r="K76" s="39">
        <f t="shared" si="2"/>
        <v>0</v>
      </c>
      <c r="L76" s="39">
        <f t="shared" si="3"/>
        <v>0</v>
      </c>
      <c r="M76" s="39">
        <f t="shared" si="4"/>
        <v>0</v>
      </c>
      <c r="Q76" s="56"/>
      <c r="R76" s="56"/>
    </row>
    <row r="77" spans="1:18" x14ac:dyDescent="0.2">
      <c r="A77" s="199" t="s">
        <v>15</v>
      </c>
      <c r="B77" s="200"/>
      <c r="C77" s="36" t="s">
        <v>60</v>
      </c>
      <c r="D77" s="37" t="s">
        <v>24</v>
      </c>
      <c r="E77" s="38">
        <v>100</v>
      </c>
      <c r="F77" s="39">
        <v>5462.5</v>
      </c>
      <c r="G77" s="39">
        <v>475</v>
      </c>
      <c r="H77" s="39">
        <f t="shared" si="13"/>
        <v>593750</v>
      </c>
      <c r="I77" s="39"/>
      <c r="J77" s="39">
        <f t="shared" si="1"/>
        <v>0</v>
      </c>
      <c r="K77" s="39">
        <f t="shared" si="2"/>
        <v>0</v>
      </c>
      <c r="L77" s="39">
        <f t="shared" si="3"/>
        <v>0</v>
      </c>
      <c r="M77" s="39">
        <f t="shared" si="4"/>
        <v>0</v>
      </c>
      <c r="Q77" s="56"/>
      <c r="R77" s="56"/>
    </row>
    <row r="78" spans="1:18" x14ac:dyDescent="0.2">
      <c r="A78" s="199" t="s">
        <v>17</v>
      </c>
      <c r="B78" s="200"/>
      <c r="C78" s="36" t="s">
        <v>61</v>
      </c>
      <c r="D78" s="37" t="s">
        <v>24</v>
      </c>
      <c r="E78" s="38">
        <v>15</v>
      </c>
      <c r="F78" s="39">
        <v>5937.5</v>
      </c>
      <c r="G78" s="39">
        <v>570</v>
      </c>
      <c r="H78" s="39">
        <f t="shared" si="13"/>
        <v>97612.5</v>
      </c>
      <c r="I78" s="39"/>
      <c r="J78" s="39">
        <f t="shared" ref="J78:J90" si="14">I78*F78</f>
        <v>0</v>
      </c>
      <c r="K78" s="39">
        <f t="shared" ref="K78:K90" si="15">I78</f>
        <v>0</v>
      </c>
      <c r="L78" s="39">
        <f t="shared" ref="L78:L90" si="16">K78*G78</f>
        <v>0</v>
      </c>
      <c r="M78" s="39">
        <f t="shared" ref="M78:M90" si="17">L78+J78</f>
        <v>0</v>
      </c>
      <c r="Q78" s="56"/>
      <c r="R78" s="56"/>
    </row>
    <row r="79" spans="1:18" ht="60" x14ac:dyDescent="0.2">
      <c r="A79" s="185">
        <v>13</v>
      </c>
      <c r="B79" s="189"/>
      <c r="C79" s="17" t="s">
        <v>62</v>
      </c>
      <c r="D79" s="8"/>
      <c r="E79" s="9"/>
      <c r="F79" s="10"/>
      <c r="G79" s="10"/>
      <c r="H79" s="10"/>
      <c r="I79" s="39"/>
      <c r="J79" s="39">
        <f t="shared" si="14"/>
        <v>0</v>
      </c>
      <c r="K79" s="39">
        <f t="shared" si="15"/>
        <v>0</v>
      </c>
      <c r="L79" s="39">
        <f t="shared" si="16"/>
        <v>0</v>
      </c>
      <c r="M79" s="39">
        <f t="shared" si="17"/>
        <v>0</v>
      </c>
      <c r="Q79" s="56"/>
      <c r="R79" s="56"/>
    </row>
    <row r="80" spans="1:18" x14ac:dyDescent="0.2">
      <c r="A80" s="201">
        <v>13.1</v>
      </c>
      <c r="B80" s="202"/>
      <c r="C80" s="36" t="s">
        <v>63</v>
      </c>
      <c r="D80" s="37" t="s">
        <v>24</v>
      </c>
      <c r="E80" s="38">
        <v>110</v>
      </c>
      <c r="F80" s="39">
        <v>427.5</v>
      </c>
      <c r="G80" s="39">
        <v>95</v>
      </c>
      <c r="H80" s="39">
        <f>SUM(F80+G80)*E80</f>
        <v>57475</v>
      </c>
      <c r="I80" s="39"/>
      <c r="J80" s="39">
        <f t="shared" si="14"/>
        <v>0</v>
      </c>
      <c r="K80" s="39">
        <f t="shared" si="15"/>
        <v>0</v>
      </c>
      <c r="L80" s="39">
        <f t="shared" si="16"/>
        <v>0</v>
      </c>
      <c r="M80" s="39">
        <f t="shared" si="17"/>
        <v>0</v>
      </c>
      <c r="Q80" s="56"/>
      <c r="R80" s="56"/>
    </row>
    <row r="81" spans="1:18" ht="75" x14ac:dyDescent="0.2">
      <c r="A81" s="185">
        <v>14</v>
      </c>
      <c r="B81" s="189"/>
      <c r="C81" s="17" t="s">
        <v>64</v>
      </c>
      <c r="D81" s="8"/>
      <c r="E81" s="9"/>
      <c r="F81" s="10"/>
      <c r="G81" s="10"/>
      <c r="H81" s="10"/>
      <c r="I81" s="45"/>
      <c r="J81" s="45">
        <f t="shared" si="14"/>
        <v>0</v>
      </c>
      <c r="K81" s="45">
        <f t="shared" si="15"/>
        <v>0</v>
      </c>
      <c r="L81" s="45">
        <f t="shared" si="16"/>
        <v>0</v>
      </c>
      <c r="M81" s="45">
        <f t="shared" si="17"/>
        <v>0</v>
      </c>
      <c r="Q81" s="56"/>
      <c r="R81" s="56"/>
    </row>
    <row r="82" spans="1:18" x14ac:dyDescent="0.2">
      <c r="A82" s="197">
        <v>14.1</v>
      </c>
      <c r="B82" s="198"/>
      <c r="C82" s="36" t="s">
        <v>63</v>
      </c>
      <c r="D82" s="37" t="s">
        <v>10</v>
      </c>
      <c r="E82" s="38">
        <v>98</v>
      </c>
      <c r="F82" s="39">
        <v>2327.5</v>
      </c>
      <c r="G82" s="39">
        <v>332.5</v>
      </c>
      <c r="H82" s="39">
        <f>SUM(F82+G82)*E82</f>
        <v>260680</v>
      </c>
      <c r="I82" s="229">
        <v>31.25</v>
      </c>
      <c r="J82" s="39">
        <f t="shared" si="14"/>
        <v>72734.375</v>
      </c>
      <c r="K82" s="229">
        <f t="shared" si="15"/>
        <v>31.25</v>
      </c>
      <c r="L82" s="39">
        <f t="shared" si="16"/>
        <v>10390.625</v>
      </c>
      <c r="M82" s="39">
        <f t="shared" si="17"/>
        <v>83125</v>
      </c>
      <c r="Q82" s="56"/>
      <c r="R82" s="56"/>
    </row>
    <row r="83" spans="1:18" ht="90" x14ac:dyDescent="0.2">
      <c r="A83" s="185">
        <v>15</v>
      </c>
      <c r="B83" s="186"/>
      <c r="C83" s="41" t="s">
        <v>76</v>
      </c>
      <c r="D83" s="37" t="s">
        <v>50</v>
      </c>
      <c r="E83" s="38">
        <v>3</v>
      </c>
      <c r="F83" s="39">
        <v>4750</v>
      </c>
      <c r="G83" s="39">
        <v>950</v>
      </c>
      <c r="H83" s="39">
        <f>SUM(F83+G83)*E83</f>
        <v>17100</v>
      </c>
      <c r="I83" s="136">
        <v>1.5</v>
      </c>
      <c r="J83" s="39">
        <f t="shared" si="14"/>
        <v>7125</v>
      </c>
      <c r="K83" s="136">
        <f t="shared" si="15"/>
        <v>1.5</v>
      </c>
      <c r="L83" s="39">
        <f t="shared" si="16"/>
        <v>1425</v>
      </c>
      <c r="M83" s="39">
        <f t="shared" si="17"/>
        <v>8550</v>
      </c>
      <c r="Q83" s="56"/>
      <c r="R83" s="56"/>
    </row>
    <row r="84" spans="1:18" ht="60" x14ac:dyDescent="0.2">
      <c r="A84" s="187">
        <v>16</v>
      </c>
      <c r="B84" s="188"/>
      <c r="C84" s="41" t="s">
        <v>77</v>
      </c>
      <c r="D84" s="37" t="s">
        <v>50</v>
      </c>
      <c r="E84" s="38">
        <v>1</v>
      </c>
      <c r="F84" s="39">
        <v>5225</v>
      </c>
      <c r="G84" s="39">
        <v>950</v>
      </c>
      <c r="H84" s="39">
        <f t="shared" ref="H84:H90" si="18">SUM(F84+G84)*E84</f>
        <v>6175</v>
      </c>
      <c r="I84" s="39"/>
      <c r="J84" s="39">
        <f t="shared" si="14"/>
        <v>0</v>
      </c>
      <c r="K84" s="39">
        <f t="shared" si="15"/>
        <v>0</v>
      </c>
      <c r="L84" s="39">
        <f t="shared" si="16"/>
        <v>0</v>
      </c>
      <c r="M84" s="39">
        <f t="shared" si="17"/>
        <v>0</v>
      </c>
      <c r="Q84" s="56"/>
      <c r="R84" s="56"/>
    </row>
    <row r="85" spans="1:18" ht="138.75" customHeight="1" x14ac:dyDescent="0.2">
      <c r="A85" s="185">
        <v>17</v>
      </c>
      <c r="B85" s="189"/>
      <c r="C85" s="11" t="s">
        <v>65</v>
      </c>
      <c r="D85" s="20" t="s">
        <v>23</v>
      </c>
      <c r="E85" s="12">
        <v>1</v>
      </c>
      <c r="F85" s="13">
        <v>2137500</v>
      </c>
      <c r="G85" s="13">
        <v>142500</v>
      </c>
      <c r="H85" s="39">
        <f t="shared" si="18"/>
        <v>2280000</v>
      </c>
      <c r="I85" s="39"/>
      <c r="J85" s="39">
        <f t="shared" si="14"/>
        <v>0</v>
      </c>
      <c r="K85" s="39">
        <f t="shared" si="15"/>
        <v>0</v>
      </c>
      <c r="L85" s="39">
        <f t="shared" si="16"/>
        <v>0</v>
      </c>
      <c r="M85" s="39">
        <f t="shared" si="17"/>
        <v>0</v>
      </c>
      <c r="Q85" s="56"/>
      <c r="R85" s="56"/>
    </row>
    <row r="86" spans="1:18" ht="105" x14ac:dyDescent="0.2">
      <c r="A86" s="190"/>
      <c r="B86" s="191"/>
      <c r="C86" s="46" t="s">
        <v>78</v>
      </c>
      <c r="D86" s="47" t="s">
        <v>23</v>
      </c>
      <c r="E86" s="48">
        <v>1</v>
      </c>
      <c r="F86" s="49">
        <v>617500</v>
      </c>
      <c r="G86" s="49">
        <v>47500</v>
      </c>
      <c r="H86" s="39">
        <f t="shared" si="18"/>
        <v>665000</v>
      </c>
      <c r="I86" s="39"/>
      <c r="J86" s="39">
        <f t="shared" si="14"/>
        <v>0</v>
      </c>
      <c r="K86" s="39">
        <f t="shared" si="15"/>
        <v>0</v>
      </c>
      <c r="L86" s="39">
        <f t="shared" si="16"/>
        <v>0</v>
      </c>
      <c r="M86" s="39">
        <f t="shared" si="17"/>
        <v>0</v>
      </c>
      <c r="Q86" s="56"/>
      <c r="R86" s="56"/>
    </row>
    <row r="87" spans="1:18" ht="105" x14ac:dyDescent="0.2">
      <c r="A87" s="187">
        <v>18</v>
      </c>
      <c r="B87" s="192"/>
      <c r="C87" s="164" t="s">
        <v>79</v>
      </c>
      <c r="D87" s="165" t="s">
        <v>23</v>
      </c>
      <c r="E87" s="166">
        <v>2</v>
      </c>
      <c r="F87" s="49">
        <v>118750</v>
      </c>
      <c r="G87" s="49">
        <v>38000</v>
      </c>
      <c r="H87" s="45">
        <f t="shared" si="18"/>
        <v>313500</v>
      </c>
      <c r="I87" s="45"/>
      <c r="J87" s="45">
        <f t="shared" si="14"/>
        <v>0</v>
      </c>
      <c r="K87" s="45">
        <f t="shared" si="15"/>
        <v>0</v>
      </c>
      <c r="L87" s="45">
        <f t="shared" si="16"/>
        <v>0</v>
      </c>
      <c r="M87" s="45">
        <f t="shared" si="17"/>
        <v>0</v>
      </c>
      <c r="Q87" s="56"/>
      <c r="R87" s="56"/>
    </row>
    <row r="88" spans="1:18" ht="105" x14ac:dyDescent="0.2">
      <c r="A88" s="185">
        <v>19</v>
      </c>
      <c r="B88" s="189"/>
      <c r="C88" s="11" t="s">
        <v>83</v>
      </c>
      <c r="D88" s="20" t="s">
        <v>23</v>
      </c>
      <c r="E88" s="12">
        <v>1</v>
      </c>
      <c r="F88" s="13">
        <v>0</v>
      </c>
      <c r="G88" s="13">
        <v>95000</v>
      </c>
      <c r="H88" s="39">
        <f t="shared" si="18"/>
        <v>95000</v>
      </c>
      <c r="I88" s="39"/>
      <c r="J88" s="39">
        <f t="shared" si="14"/>
        <v>0</v>
      </c>
      <c r="K88" s="39">
        <f t="shared" si="15"/>
        <v>0</v>
      </c>
      <c r="L88" s="39">
        <f t="shared" si="16"/>
        <v>0</v>
      </c>
      <c r="M88" s="39">
        <f t="shared" si="17"/>
        <v>0</v>
      </c>
      <c r="Q88" s="56"/>
      <c r="R88" s="56"/>
    </row>
    <row r="89" spans="1:18" ht="75" x14ac:dyDescent="0.2">
      <c r="A89" s="185">
        <v>20</v>
      </c>
      <c r="B89" s="189"/>
      <c r="C89" s="16" t="s">
        <v>131</v>
      </c>
      <c r="D89" s="5" t="s">
        <v>23</v>
      </c>
      <c r="E89" s="6">
        <v>1</v>
      </c>
      <c r="F89" s="13">
        <v>23750</v>
      </c>
      <c r="G89" s="13">
        <v>23750</v>
      </c>
      <c r="H89" s="39">
        <f t="shared" si="18"/>
        <v>47500</v>
      </c>
      <c r="I89" s="39"/>
      <c r="J89" s="39">
        <f t="shared" si="14"/>
        <v>0</v>
      </c>
      <c r="K89" s="39">
        <f t="shared" si="15"/>
        <v>0</v>
      </c>
      <c r="L89" s="39">
        <f t="shared" si="16"/>
        <v>0</v>
      </c>
      <c r="M89" s="39">
        <f t="shared" si="17"/>
        <v>0</v>
      </c>
      <c r="Q89" s="56"/>
      <c r="R89" s="56"/>
    </row>
    <row r="90" spans="1:18" ht="105" x14ac:dyDescent="0.2">
      <c r="A90" s="193">
        <v>21</v>
      </c>
      <c r="B90" s="194"/>
      <c r="C90" s="11" t="s">
        <v>82</v>
      </c>
      <c r="D90" s="20" t="s">
        <v>23</v>
      </c>
      <c r="E90" s="12">
        <v>1</v>
      </c>
      <c r="F90" s="13">
        <v>9500</v>
      </c>
      <c r="G90" s="13">
        <v>14250</v>
      </c>
      <c r="H90" s="39">
        <f t="shared" si="18"/>
        <v>23750</v>
      </c>
      <c r="I90" s="39"/>
      <c r="J90" s="39">
        <f t="shared" si="14"/>
        <v>0</v>
      </c>
      <c r="K90" s="39">
        <f t="shared" si="15"/>
        <v>0</v>
      </c>
      <c r="L90" s="39">
        <f t="shared" si="16"/>
        <v>0</v>
      </c>
      <c r="M90" s="39">
        <f t="shared" si="17"/>
        <v>0</v>
      </c>
      <c r="Q90" s="56"/>
      <c r="R90" s="56"/>
    </row>
    <row r="91" spans="1:18" s="28" customFormat="1" ht="28.35" customHeight="1" x14ac:dyDescent="0.2">
      <c r="A91" s="195"/>
      <c r="B91" s="196"/>
      <c r="C91" s="27" t="s">
        <v>66</v>
      </c>
      <c r="D91" s="23"/>
      <c r="E91" s="23"/>
      <c r="F91" s="24"/>
      <c r="G91" s="30"/>
      <c r="H91" s="29">
        <f>SUM(H8:H90)</f>
        <v>21139590</v>
      </c>
      <c r="I91" s="30"/>
      <c r="J91" s="29">
        <f>SUM(J8:J90)</f>
        <v>6000368.625</v>
      </c>
      <c r="K91" s="30"/>
      <c r="L91" s="29">
        <f>SUM(L8:L90)</f>
        <v>730229.375</v>
      </c>
      <c r="M91" s="29">
        <f>SUM(M8:M90)</f>
        <v>6730598</v>
      </c>
    </row>
    <row r="92" spans="1:18" x14ac:dyDescent="0.2">
      <c r="A92" s="183" t="s">
        <v>67</v>
      </c>
      <c r="B92" s="183"/>
      <c r="C92" s="183"/>
      <c r="D92" s="183"/>
      <c r="E92" s="183"/>
      <c r="F92" s="183"/>
      <c r="G92" s="183"/>
      <c r="H92" s="183"/>
      <c r="I92" s="183"/>
      <c r="J92" s="183"/>
      <c r="K92" s="183"/>
      <c r="L92" s="183"/>
      <c r="M92" s="183"/>
    </row>
    <row r="93" spans="1:18" x14ac:dyDescent="0.2">
      <c r="A93" s="25"/>
      <c r="B93" s="184"/>
      <c r="C93" s="184"/>
      <c r="D93" s="184"/>
      <c r="E93" s="184"/>
      <c r="F93" s="184"/>
      <c r="G93" s="184"/>
      <c r="H93" s="184"/>
      <c r="I93" s="184"/>
      <c r="J93" s="184"/>
      <c r="K93" s="184"/>
      <c r="L93" s="184"/>
      <c r="M93" s="184"/>
    </row>
    <row r="94" spans="1:18" x14ac:dyDescent="0.2">
      <c r="A94" s="25"/>
      <c r="B94" s="184"/>
      <c r="C94" s="184"/>
      <c r="D94" s="184"/>
      <c r="E94" s="184"/>
      <c r="F94" s="184"/>
      <c r="G94" s="184"/>
      <c r="H94" s="184"/>
      <c r="I94" s="184"/>
      <c r="J94" s="184"/>
      <c r="K94" s="184"/>
      <c r="L94" s="184"/>
      <c r="M94" s="184"/>
    </row>
    <row r="95" spans="1:18" ht="37.5" customHeight="1" x14ac:dyDescent="0.2">
      <c r="A95" s="25"/>
      <c r="B95" s="184"/>
      <c r="C95" s="184"/>
      <c r="D95" s="184"/>
      <c r="E95" s="184"/>
      <c r="F95" s="184"/>
      <c r="G95" s="184"/>
      <c r="H95" s="53"/>
      <c r="I95" s="53"/>
      <c r="J95" s="53"/>
      <c r="K95" s="53"/>
      <c r="L95" s="53"/>
      <c r="M95" s="3"/>
    </row>
    <row r="96" spans="1:18" x14ac:dyDescent="0.2">
      <c r="M96" s="55"/>
    </row>
    <row r="97" spans="13:13" x14ac:dyDescent="0.2">
      <c r="M97" s="55"/>
    </row>
  </sheetData>
  <mergeCells count="104">
    <mergeCell ref="A1:M1"/>
    <mergeCell ref="A2:M2"/>
    <mergeCell ref="A3:C3"/>
    <mergeCell ref="A4:C4"/>
    <mergeCell ref="A8:B8"/>
    <mergeCell ref="A9:B9"/>
    <mergeCell ref="A10:B10"/>
    <mergeCell ref="A18:B18"/>
    <mergeCell ref="A19:B19"/>
    <mergeCell ref="A20:B20"/>
    <mergeCell ref="A15:B15"/>
    <mergeCell ref="A16:B16"/>
    <mergeCell ref="A17:B17"/>
    <mergeCell ref="A11:B11"/>
    <mergeCell ref="A12:B12"/>
    <mergeCell ref="A13:B13"/>
    <mergeCell ref="A14:B14"/>
    <mergeCell ref="A32:B32"/>
    <mergeCell ref="A33:B33"/>
    <mergeCell ref="A34:B34"/>
    <mergeCell ref="A35:B35"/>
    <mergeCell ref="A36:B36"/>
    <mergeCell ref="A30:B30"/>
    <mergeCell ref="A31:B31"/>
    <mergeCell ref="A21:B21"/>
    <mergeCell ref="A22:B22"/>
    <mergeCell ref="A23:B23"/>
    <mergeCell ref="A24:B24"/>
    <mergeCell ref="A25:B25"/>
    <mergeCell ref="A26:B26"/>
    <mergeCell ref="A27:B27"/>
    <mergeCell ref="A28:B28"/>
    <mergeCell ref="A29:B29"/>
    <mergeCell ref="A44:B44"/>
    <mergeCell ref="A45:B45"/>
    <mergeCell ref="A46:B46"/>
    <mergeCell ref="A37:B37"/>
    <mergeCell ref="A38:B38"/>
    <mergeCell ref="A39:B39"/>
    <mergeCell ref="A40:B40"/>
    <mergeCell ref="A41:B41"/>
    <mergeCell ref="A42:B42"/>
    <mergeCell ref="A43:B43"/>
    <mergeCell ref="A54:B54"/>
    <mergeCell ref="A55:B55"/>
    <mergeCell ref="A56:B56"/>
    <mergeCell ref="A57:B57"/>
    <mergeCell ref="A47:B47"/>
    <mergeCell ref="A48:B48"/>
    <mergeCell ref="A49:B49"/>
    <mergeCell ref="A50:B50"/>
    <mergeCell ref="A51:B51"/>
    <mergeCell ref="A52:B52"/>
    <mergeCell ref="A53:B53"/>
    <mergeCell ref="A72:B72"/>
    <mergeCell ref="A73:B73"/>
    <mergeCell ref="A69:B69"/>
    <mergeCell ref="A70:B70"/>
    <mergeCell ref="A71:B71"/>
    <mergeCell ref="A66:B66"/>
    <mergeCell ref="A67:B67"/>
    <mergeCell ref="A68:B68"/>
    <mergeCell ref="A58:B58"/>
    <mergeCell ref="A59:B59"/>
    <mergeCell ref="A60:B60"/>
    <mergeCell ref="A61:B61"/>
    <mergeCell ref="A62:B62"/>
    <mergeCell ref="A63:B63"/>
    <mergeCell ref="A64:B64"/>
    <mergeCell ref="A65:B65"/>
    <mergeCell ref="A81:B81"/>
    <mergeCell ref="A82:B82"/>
    <mergeCell ref="A77:B77"/>
    <mergeCell ref="A78:B78"/>
    <mergeCell ref="A79:B79"/>
    <mergeCell ref="A80:B80"/>
    <mergeCell ref="A74:B74"/>
    <mergeCell ref="A75:B75"/>
    <mergeCell ref="A76:B76"/>
    <mergeCell ref="A92:M92"/>
    <mergeCell ref="B94:M94"/>
    <mergeCell ref="B95:G95"/>
    <mergeCell ref="B93:M93"/>
    <mergeCell ref="A83:B83"/>
    <mergeCell ref="A84:B84"/>
    <mergeCell ref="A85:B85"/>
    <mergeCell ref="A86:B86"/>
    <mergeCell ref="A87:B87"/>
    <mergeCell ref="A88:B88"/>
    <mergeCell ref="A89:B89"/>
    <mergeCell ref="A90:B90"/>
    <mergeCell ref="A91:B91"/>
    <mergeCell ref="M6:M7"/>
    <mergeCell ref="A6:B7"/>
    <mergeCell ref="C6:C7"/>
    <mergeCell ref="D6:D7"/>
    <mergeCell ref="E6:E7"/>
    <mergeCell ref="F6:F7"/>
    <mergeCell ref="G6:G7"/>
    <mergeCell ref="A5:H5"/>
    <mergeCell ref="I5:M5"/>
    <mergeCell ref="H6:H7"/>
    <mergeCell ref="I6:J6"/>
    <mergeCell ref="K6:L6"/>
  </mergeCells>
  <printOptions horizontalCentered="1"/>
  <pageMargins left="0" right="0" top="0.35433070866141736" bottom="0.15748031496062992" header="0.31496062992125984" footer="0.31496062992125984"/>
  <pageSetup paperSize="9" scale="80" orientation="landscape" r:id="rId1"/>
  <rowBreaks count="7" manualBreakCount="7">
    <brk id="15" max="12" man="1"/>
    <brk id="27" max="12" man="1"/>
    <brk id="35" max="12" man="1"/>
    <brk id="44" max="12" man="1"/>
    <brk id="58" max="12" man="1"/>
    <brk id="67" max="12" man="1"/>
    <brk id="80"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829FC-0B36-45A1-804D-4AF8AF6C3AE8}">
  <dimension ref="A1:P44"/>
  <sheetViews>
    <sheetView topLeftCell="A19" zoomScaleNormal="100" workbookViewId="0">
      <selection activeCell="Q31" sqref="Q31"/>
    </sheetView>
  </sheetViews>
  <sheetFormatPr defaultRowHeight="15" x14ac:dyDescent="0.2"/>
  <cols>
    <col min="1" max="2" width="4.6640625" style="1" customWidth="1"/>
    <col min="3" max="3" width="55.33203125" style="2" customWidth="1"/>
    <col min="4" max="4" width="6.1640625" style="1" customWidth="1"/>
    <col min="5" max="5" width="6.5" style="1" customWidth="1"/>
    <col min="6" max="6" width="9.6640625" style="26" customWidth="1"/>
    <col min="7" max="7" width="10.1640625" style="26" customWidth="1"/>
    <col min="8" max="8" width="13.33203125" style="26" bestFit="1" customWidth="1"/>
    <col min="9" max="9" width="9" style="26" customWidth="1"/>
    <col min="10" max="10" width="12.5" style="26" customWidth="1"/>
    <col min="11" max="11" width="9.5" style="26" customWidth="1"/>
    <col min="12" max="12" width="12.5" style="26" customWidth="1"/>
    <col min="13" max="13" width="16.5" style="26" customWidth="1"/>
    <col min="14" max="16384" width="9.33203125" style="2"/>
  </cols>
  <sheetData>
    <row r="1" spans="1:16" s="31" customFormat="1" ht="14.25" customHeight="1" x14ac:dyDescent="0.2">
      <c r="A1" s="224" t="s">
        <v>0</v>
      </c>
      <c r="B1" s="224"/>
      <c r="C1" s="224"/>
      <c r="D1" s="224"/>
      <c r="E1" s="224"/>
      <c r="F1" s="224"/>
      <c r="G1" s="224"/>
      <c r="H1" s="224"/>
      <c r="I1" s="224"/>
      <c r="J1" s="224"/>
      <c r="K1" s="224"/>
      <c r="L1" s="224"/>
      <c r="M1" s="224"/>
    </row>
    <row r="2" spans="1:16" s="31" customFormat="1" ht="17.850000000000001" customHeight="1" x14ac:dyDescent="0.2">
      <c r="A2" s="225" t="s">
        <v>84</v>
      </c>
      <c r="B2" s="225"/>
      <c r="C2" s="225"/>
      <c r="D2" s="225"/>
      <c r="E2" s="225"/>
      <c r="F2" s="225"/>
      <c r="G2" s="225"/>
      <c r="H2" s="225"/>
      <c r="I2" s="225"/>
      <c r="J2" s="225"/>
      <c r="K2" s="225"/>
      <c r="L2" s="225"/>
      <c r="M2" s="225"/>
    </row>
    <row r="3" spans="1:16" s="31" customFormat="1" ht="17.45" customHeight="1" x14ac:dyDescent="0.2">
      <c r="A3" s="224" t="s">
        <v>2</v>
      </c>
      <c r="B3" s="224"/>
      <c r="C3" s="224"/>
      <c r="D3" s="32"/>
      <c r="E3" s="32"/>
      <c r="F3" s="33"/>
      <c r="G3" s="33"/>
      <c r="H3" s="33"/>
      <c r="I3" s="33"/>
      <c r="J3" s="33"/>
      <c r="K3" s="33"/>
      <c r="L3" s="33"/>
      <c r="M3" s="34" t="s">
        <v>3</v>
      </c>
    </row>
    <row r="4" spans="1:16" s="31" customFormat="1" ht="23.85" customHeight="1" x14ac:dyDescent="0.2">
      <c r="A4" s="225" t="s">
        <v>4</v>
      </c>
      <c r="B4" s="225"/>
      <c r="C4" s="225"/>
      <c r="D4" s="32"/>
      <c r="E4" s="32"/>
      <c r="F4" s="35"/>
      <c r="G4" s="35"/>
      <c r="H4" s="35"/>
      <c r="I4" s="35"/>
      <c r="J4" s="35"/>
      <c r="K4" s="35"/>
      <c r="L4" s="35"/>
      <c r="M4" s="54"/>
    </row>
    <row r="5" spans="1:16" s="105" customFormat="1" ht="26.25" customHeight="1" x14ac:dyDescent="0.2">
      <c r="A5" s="178" t="s">
        <v>112</v>
      </c>
      <c r="B5" s="179"/>
      <c r="C5" s="179"/>
      <c r="D5" s="179"/>
      <c r="E5" s="179"/>
      <c r="F5" s="179"/>
      <c r="G5" s="179"/>
      <c r="H5" s="180"/>
      <c r="I5" s="178" t="s">
        <v>113</v>
      </c>
      <c r="J5" s="179"/>
      <c r="K5" s="179"/>
      <c r="L5" s="179"/>
      <c r="M5" s="180"/>
      <c r="O5" s="106"/>
      <c r="P5" s="106"/>
    </row>
    <row r="6" spans="1:16" s="108" customFormat="1" ht="15.75" x14ac:dyDescent="0.2">
      <c r="A6" s="172" t="s">
        <v>114</v>
      </c>
      <c r="B6" s="173"/>
      <c r="C6" s="176" t="s">
        <v>115</v>
      </c>
      <c r="D6" s="176" t="s">
        <v>117</v>
      </c>
      <c r="E6" s="176" t="s">
        <v>116</v>
      </c>
      <c r="F6" s="176" t="s">
        <v>124</v>
      </c>
      <c r="G6" s="176" t="s">
        <v>123</v>
      </c>
      <c r="H6" s="171" t="s">
        <v>118</v>
      </c>
      <c r="I6" s="181" t="s">
        <v>119</v>
      </c>
      <c r="J6" s="182"/>
      <c r="K6" s="181" t="s">
        <v>120</v>
      </c>
      <c r="L6" s="182"/>
      <c r="M6" s="171" t="s">
        <v>118</v>
      </c>
      <c r="O6" s="109"/>
      <c r="P6" s="109"/>
    </row>
    <row r="7" spans="1:16" s="108" customFormat="1" ht="30" x14ac:dyDescent="0.2">
      <c r="A7" s="174"/>
      <c r="B7" s="175"/>
      <c r="C7" s="177"/>
      <c r="D7" s="177"/>
      <c r="E7" s="177"/>
      <c r="F7" s="177"/>
      <c r="G7" s="177"/>
      <c r="H7" s="171"/>
      <c r="I7" s="107" t="s">
        <v>121</v>
      </c>
      <c r="J7" s="107" t="s">
        <v>122</v>
      </c>
      <c r="K7" s="107" t="s">
        <v>121</v>
      </c>
      <c r="L7" s="107" t="s">
        <v>122</v>
      </c>
      <c r="M7" s="171"/>
      <c r="O7" s="109"/>
      <c r="P7" s="109"/>
    </row>
    <row r="8" spans="1:16" ht="15.95" customHeight="1" x14ac:dyDescent="0.2">
      <c r="A8" s="147"/>
      <c r="B8" s="59"/>
      <c r="C8" s="57" t="s">
        <v>85</v>
      </c>
      <c r="D8" s="58"/>
      <c r="E8" s="59"/>
      <c r="F8" s="60"/>
      <c r="G8" s="60"/>
      <c r="H8" s="60"/>
      <c r="I8" s="60"/>
      <c r="J8" s="60"/>
      <c r="K8" s="60"/>
      <c r="L8" s="60"/>
      <c r="M8" s="60"/>
    </row>
    <row r="9" spans="1:16" ht="90" x14ac:dyDescent="0.2">
      <c r="A9" s="148"/>
      <c r="B9" s="63"/>
      <c r="C9" s="61" t="s">
        <v>135</v>
      </c>
      <c r="D9" s="62"/>
      <c r="E9" s="63"/>
      <c r="F9" s="64"/>
      <c r="G9" s="64"/>
      <c r="H9" s="64"/>
      <c r="I9" s="64"/>
      <c r="J9" s="64"/>
      <c r="K9" s="64"/>
      <c r="L9" s="64"/>
      <c r="M9" s="64"/>
    </row>
    <row r="10" spans="1:16" ht="105" x14ac:dyDescent="0.2">
      <c r="A10" s="149">
        <v>1</v>
      </c>
      <c r="B10" s="74"/>
      <c r="C10" s="61" t="s">
        <v>134</v>
      </c>
      <c r="D10" s="62"/>
      <c r="E10" s="63"/>
      <c r="F10" s="64"/>
      <c r="G10" s="64"/>
      <c r="H10" s="64"/>
      <c r="I10" s="64"/>
      <c r="J10" s="64"/>
      <c r="K10" s="64"/>
      <c r="L10" s="64"/>
      <c r="M10" s="64"/>
    </row>
    <row r="11" spans="1:16" ht="14.25" customHeight="1" x14ac:dyDescent="0.2">
      <c r="A11" s="150"/>
      <c r="B11" s="143">
        <v>1.1000000000000001</v>
      </c>
      <c r="C11" s="36" t="s">
        <v>86</v>
      </c>
      <c r="D11" s="37" t="s">
        <v>87</v>
      </c>
      <c r="E11" s="38">
        <v>200</v>
      </c>
      <c r="F11" s="39">
        <v>2550</v>
      </c>
      <c r="G11" s="39">
        <v>500</v>
      </c>
      <c r="H11" s="39">
        <f>SUM(F11+G11)*E11</f>
        <v>610000</v>
      </c>
      <c r="I11" s="137">
        <v>83.83</v>
      </c>
      <c r="J11" s="39">
        <f>I11*F11</f>
        <v>213766.5</v>
      </c>
      <c r="K11" s="137">
        <f>I11</f>
        <v>83.83</v>
      </c>
      <c r="L11" s="39">
        <f>K11*G11</f>
        <v>41915</v>
      </c>
      <c r="M11" s="39">
        <f>L11+J11</f>
        <v>255681.5</v>
      </c>
    </row>
    <row r="12" spans="1:16" ht="14.45" customHeight="1" x14ac:dyDescent="0.2">
      <c r="A12" s="150"/>
      <c r="B12" s="143">
        <v>1.2</v>
      </c>
      <c r="C12" s="36" t="s">
        <v>88</v>
      </c>
      <c r="D12" s="37" t="s">
        <v>87</v>
      </c>
      <c r="E12" s="38">
        <v>20</v>
      </c>
      <c r="F12" s="39">
        <v>3150</v>
      </c>
      <c r="G12" s="39">
        <v>600</v>
      </c>
      <c r="H12" s="39">
        <f t="shared" ref="H12:H16" si="0">SUM(F12+G12)*E12</f>
        <v>75000</v>
      </c>
      <c r="I12" s="137">
        <v>17.170000000000002</v>
      </c>
      <c r="J12" s="39">
        <f t="shared" ref="J12:J16" si="1">I12*F12</f>
        <v>54085.500000000007</v>
      </c>
      <c r="K12" s="137">
        <f t="shared" ref="K12:K16" si="2">I12</f>
        <v>17.170000000000002</v>
      </c>
      <c r="L12" s="39">
        <f t="shared" ref="L12:L16" si="3">K12*G12</f>
        <v>10302.000000000002</v>
      </c>
      <c r="M12" s="39">
        <f t="shared" ref="M12:M16" si="4">L12+J12</f>
        <v>64387.500000000007</v>
      </c>
    </row>
    <row r="13" spans="1:16" ht="14.45" customHeight="1" x14ac:dyDescent="0.2">
      <c r="A13" s="150"/>
      <c r="B13" s="143">
        <v>1.3</v>
      </c>
      <c r="C13" s="36" t="s">
        <v>89</v>
      </c>
      <c r="D13" s="37" t="s">
        <v>87</v>
      </c>
      <c r="E13" s="38">
        <v>14</v>
      </c>
      <c r="F13" s="39">
        <v>3750</v>
      </c>
      <c r="G13" s="39">
        <v>700</v>
      </c>
      <c r="H13" s="39">
        <f t="shared" si="0"/>
        <v>62300</v>
      </c>
      <c r="I13" s="137">
        <v>7.7</v>
      </c>
      <c r="J13" s="39">
        <f t="shared" si="1"/>
        <v>28875</v>
      </c>
      <c r="K13" s="137">
        <f t="shared" si="2"/>
        <v>7.7</v>
      </c>
      <c r="L13" s="39">
        <f t="shared" si="3"/>
        <v>5390</v>
      </c>
      <c r="M13" s="39">
        <f t="shared" si="4"/>
        <v>34265</v>
      </c>
    </row>
    <row r="14" spans="1:16" ht="14.45" customHeight="1" x14ac:dyDescent="0.2">
      <c r="A14" s="150"/>
      <c r="B14" s="143">
        <v>1.4</v>
      </c>
      <c r="C14" s="36" t="s">
        <v>90</v>
      </c>
      <c r="D14" s="37" t="s">
        <v>87</v>
      </c>
      <c r="E14" s="38">
        <v>32</v>
      </c>
      <c r="F14" s="39">
        <v>4950</v>
      </c>
      <c r="G14" s="39">
        <v>850</v>
      </c>
      <c r="H14" s="39">
        <f t="shared" si="0"/>
        <v>185600</v>
      </c>
      <c r="I14" s="137">
        <v>8.75</v>
      </c>
      <c r="J14" s="39">
        <f t="shared" si="1"/>
        <v>43312.5</v>
      </c>
      <c r="K14" s="137">
        <f t="shared" si="2"/>
        <v>8.75</v>
      </c>
      <c r="L14" s="39">
        <f t="shared" si="3"/>
        <v>7437.5</v>
      </c>
      <c r="M14" s="39">
        <f t="shared" si="4"/>
        <v>50750</v>
      </c>
    </row>
    <row r="15" spans="1:16" ht="14.45" customHeight="1" x14ac:dyDescent="0.2">
      <c r="A15" s="150"/>
      <c r="B15" s="143">
        <v>1.5</v>
      </c>
      <c r="C15" s="36" t="s">
        <v>91</v>
      </c>
      <c r="D15" s="37" t="s">
        <v>87</v>
      </c>
      <c r="E15" s="38">
        <v>56</v>
      </c>
      <c r="F15" s="39">
        <v>7380</v>
      </c>
      <c r="G15" s="39">
        <v>1000</v>
      </c>
      <c r="H15" s="39">
        <f t="shared" si="0"/>
        <v>469280</v>
      </c>
      <c r="I15" s="137">
        <v>37.92</v>
      </c>
      <c r="J15" s="39">
        <f t="shared" si="1"/>
        <v>279849.60000000003</v>
      </c>
      <c r="K15" s="137">
        <f t="shared" si="2"/>
        <v>37.92</v>
      </c>
      <c r="L15" s="39">
        <f t="shared" si="3"/>
        <v>37920</v>
      </c>
      <c r="M15" s="39">
        <f t="shared" si="4"/>
        <v>317769.60000000003</v>
      </c>
    </row>
    <row r="16" spans="1:16" ht="14.45" customHeight="1" x14ac:dyDescent="0.2">
      <c r="A16" s="150"/>
      <c r="B16" s="143">
        <v>1.6</v>
      </c>
      <c r="C16" s="159" t="s">
        <v>92</v>
      </c>
      <c r="D16" s="68" t="s">
        <v>87</v>
      </c>
      <c r="E16" s="160">
        <v>30</v>
      </c>
      <c r="F16" s="69">
        <v>16500</v>
      </c>
      <c r="G16" s="69">
        <v>1500</v>
      </c>
      <c r="H16" s="69">
        <f t="shared" si="0"/>
        <v>540000</v>
      </c>
      <c r="I16" s="161">
        <v>9</v>
      </c>
      <c r="J16" s="69">
        <f t="shared" si="1"/>
        <v>148500</v>
      </c>
      <c r="K16" s="161">
        <f t="shared" si="2"/>
        <v>9</v>
      </c>
      <c r="L16" s="69">
        <f t="shared" si="3"/>
        <v>13500</v>
      </c>
      <c r="M16" s="69">
        <f t="shared" si="4"/>
        <v>162000</v>
      </c>
    </row>
    <row r="17" spans="1:13" ht="17.25" customHeight="1" x14ac:dyDescent="0.2">
      <c r="A17" s="149">
        <v>2</v>
      </c>
      <c r="B17" s="74"/>
      <c r="C17" s="57" t="s">
        <v>93</v>
      </c>
      <c r="D17" s="58"/>
      <c r="E17" s="58"/>
      <c r="F17" s="70"/>
      <c r="G17" s="69"/>
      <c r="H17" s="69"/>
      <c r="I17" s="70"/>
      <c r="J17" s="69"/>
      <c r="K17" s="69"/>
      <c r="L17" s="69"/>
      <c r="M17" s="69"/>
    </row>
    <row r="18" spans="1:13" ht="29.25" customHeight="1" x14ac:dyDescent="0.2">
      <c r="A18" s="150"/>
      <c r="B18" s="144">
        <v>2.1</v>
      </c>
      <c r="C18" s="61" t="s">
        <v>136</v>
      </c>
      <c r="D18" s="73" t="s">
        <v>10</v>
      </c>
      <c r="E18" s="163">
        <v>86</v>
      </c>
      <c r="F18" s="72">
        <v>8250</v>
      </c>
      <c r="G18" s="71">
        <v>750</v>
      </c>
      <c r="H18" s="76">
        <f>SUM(F18+G18)*E18</f>
        <v>774000</v>
      </c>
      <c r="I18" s="75"/>
      <c r="J18" s="76">
        <f>I18*F18</f>
        <v>0</v>
      </c>
      <c r="K18" s="76">
        <f>I18</f>
        <v>0</v>
      </c>
      <c r="L18" s="76">
        <f>K18*G18</f>
        <v>0</v>
      </c>
      <c r="M18" s="76">
        <f>L18+J18</f>
        <v>0</v>
      </c>
    </row>
    <row r="19" spans="1:13" ht="15.95" customHeight="1" x14ac:dyDescent="0.2">
      <c r="A19" s="149">
        <v>3</v>
      </c>
      <c r="B19" s="74"/>
      <c r="C19" s="57" t="s">
        <v>94</v>
      </c>
      <c r="D19" s="58"/>
      <c r="E19" s="59"/>
      <c r="F19" s="77"/>
      <c r="G19" s="78"/>
      <c r="H19" s="77"/>
      <c r="I19" s="78"/>
      <c r="J19" s="77"/>
      <c r="K19" s="78"/>
      <c r="L19" s="77"/>
      <c r="M19" s="77"/>
    </row>
    <row r="20" spans="1:13" ht="16.5" customHeight="1" x14ac:dyDescent="0.2">
      <c r="A20" s="150"/>
      <c r="B20" s="144">
        <v>3.1</v>
      </c>
      <c r="C20" s="79" t="s">
        <v>95</v>
      </c>
      <c r="D20" s="73" t="s">
        <v>10</v>
      </c>
      <c r="E20" s="74">
        <v>2</v>
      </c>
      <c r="F20" s="71">
        <v>27000</v>
      </c>
      <c r="G20" s="72">
        <v>1000</v>
      </c>
      <c r="H20" s="76">
        <f t="shared" ref="H20:H22" si="5">SUM(F20+G20)*E20</f>
        <v>56000</v>
      </c>
      <c r="I20" s="75"/>
      <c r="J20" s="76">
        <f t="shared" ref="J20:J22" si="6">I20*F20</f>
        <v>0</v>
      </c>
      <c r="K20" s="75">
        <f t="shared" ref="K20:K22" si="7">I20</f>
        <v>0</v>
      </c>
      <c r="L20" s="76">
        <f t="shared" ref="L20:L22" si="8">K20*G20</f>
        <v>0</v>
      </c>
      <c r="M20" s="76">
        <f t="shared" ref="M20:M22" si="9">L20+J20</f>
        <v>0</v>
      </c>
    </row>
    <row r="21" spans="1:13" ht="17.25" customHeight="1" x14ac:dyDescent="0.2">
      <c r="A21" s="150"/>
      <c r="B21" s="144">
        <v>3.2</v>
      </c>
      <c r="C21" s="61" t="s">
        <v>96</v>
      </c>
      <c r="D21" s="73" t="s">
        <v>10</v>
      </c>
      <c r="E21" s="74">
        <v>2</v>
      </c>
      <c r="F21" s="76">
        <v>14500</v>
      </c>
      <c r="G21" s="75">
        <v>1000</v>
      </c>
      <c r="H21" s="76">
        <f t="shared" si="5"/>
        <v>31000</v>
      </c>
      <c r="I21" s="75"/>
      <c r="J21" s="76">
        <f t="shared" si="6"/>
        <v>0</v>
      </c>
      <c r="K21" s="75">
        <f t="shared" si="7"/>
        <v>0</v>
      </c>
      <c r="L21" s="76">
        <f t="shared" si="8"/>
        <v>0</v>
      </c>
      <c r="M21" s="76">
        <f t="shared" si="9"/>
        <v>0</v>
      </c>
    </row>
    <row r="22" spans="1:13" ht="17.25" customHeight="1" x14ac:dyDescent="0.2">
      <c r="A22" s="151"/>
      <c r="B22" s="145">
        <v>3.3</v>
      </c>
      <c r="C22" s="65" t="s">
        <v>97</v>
      </c>
      <c r="D22" s="43" t="s">
        <v>12</v>
      </c>
      <c r="E22" s="80">
        <v>1</v>
      </c>
      <c r="F22" s="45">
        <v>35000</v>
      </c>
      <c r="G22" s="81">
        <v>1000</v>
      </c>
      <c r="H22" s="45">
        <f t="shared" si="5"/>
        <v>36000</v>
      </c>
      <c r="I22" s="81"/>
      <c r="J22" s="45">
        <f t="shared" si="6"/>
        <v>0</v>
      </c>
      <c r="K22" s="81">
        <f t="shared" si="7"/>
        <v>0</v>
      </c>
      <c r="L22" s="45">
        <f t="shared" si="8"/>
        <v>0</v>
      </c>
      <c r="M22" s="45">
        <f t="shared" si="9"/>
        <v>0</v>
      </c>
    </row>
    <row r="23" spans="1:13" ht="14.25" customHeight="1" x14ac:dyDescent="0.2">
      <c r="A23" s="149">
        <v>4</v>
      </c>
      <c r="B23" s="74"/>
      <c r="C23" s="57" t="s">
        <v>137</v>
      </c>
      <c r="D23" s="58"/>
      <c r="E23" s="59"/>
      <c r="F23" s="77"/>
      <c r="G23" s="78"/>
      <c r="H23" s="77"/>
      <c r="I23" s="78"/>
      <c r="J23" s="77"/>
      <c r="K23" s="78"/>
      <c r="L23" s="77"/>
      <c r="M23" s="77"/>
    </row>
    <row r="24" spans="1:13" ht="39.75" customHeight="1" x14ac:dyDescent="0.2">
      <c r="A24" s="150"/>
      <c r="B24" s="144">
        <v>4.0999999999999996</v>
      </c>
      <c r="C24" s="61" t="s">
        <v>98</v>
      </c>
      <c r="D24" s="62"/>
      <c r="E24" s="63"/>
      <c r="F24" s="71"/>
      <c r="G24" s="72"/>
      <c r="H24" s="71"/>
      <c r="I24" s="72"/>
      <c r="J24" s="71"/>
      <c r="K24" s="72"/>
      <c r="L24" s="71"/>
      <c r="M24" s="71"/>
    </row>
    <row r="25" spans="1:13" x14ac:dyDescent="0.2">
      <c r="A25" s="150"/>
      <c r="B25" s="144">
        <v>4.2</v>
      </c>
      <c r="C25" s="61" t="s">
        <v>99</v>
      </c>
      <c r="D25" s="73" t="s">
        <v>12</v>
      </c>
      <c r="E25" s="74">
        <v>1</v>
      </c>
      <c r="F25" s="71">
        <v>892000</v>
      </c>
      <c r="G25" s="72">
        <v>10000</v>
      </c>
      <c r="H25" s="76">
        <f>SUM(F25+G25)*E25</f>
        <v>902000</v>
      </c>
      <c r="I25" s="75"/>
      <c r="J25" s="76">
        <f>I25*F25</f>
        <v>0</v>
      </c>
      <c r="K25" s="75">
        <f>I25</f>
        <v>0</v>
      </c>
      <c r="L25" s="76">
        <f>K25*G25</f>
        <v>0</v>
      </c>
      <c r="M25" s="76">
        <f>L25+J25</f>
        <v>0</v>
      </c>
    </row>
    <row r="26" spans="1:13" ht="14.25" customHeight="1" x14ac:dyDescent="0.2">
      <c r="A26" s="150"/>
      <c r="B26" s="144">
        <v>4.3</v>
      </c>
      <c r="C26" s="61" t="s">
        <v>100</v>
      </c>
      <c r="D26" s="62"/>
      <c r="E26" s="63"/>
      <c r="F26" s="71"/>
      <c r="G26" s="72"/>
      <c r="H26" s="71"/>
      <c r="I26" s="72"/>
      <c r="J26" s="71"/>
      <c r="K26" s="72"/>
      <c r="L26" s="71"/>
      <c r="M26" s="71"/>
    </row>
    <row r="27" spans="1:13" ht="14.25" customHeight="1" x14ac:dyDescent="0.2">
      <c r="A27" s="150"/>
      <c r="B27" s="144">
        <v>4.4000000000000004</v>
      </c>
      <c r="C27" s="61" t="s">
        <v>101</v>
      </c>
      <c r="D27" s="62"/>
      <c r="E27" s="63"/>
      <c r="F27" s="71"/>
      <c r="G27" s="72"/>
      <c r="H27" s="71"/>
      <c r="I27" s="72"/>
      <c r="J27" s="71"/>
      <c r="K27" s="72"/>
      <c r="L27" s="71"/>
      <c r="M27" s="71"/>
    </row>
    <row r="28" spans="1:13" ht="33" customHeight="1" x14ac:dyDescent="0.2">
      <c r="A28" s="150"/>
      <c r="B28" s="144">
        <v>4.5</v>
      </c>
      <c r="C28" s="65" t="s">
        <v>138</v>
      </c>
      <c r="D28" s="66"/>
      <c r="E28" s="67"/>
      <c r="F28" s="82"/>
      <c r="G28" s="162"/>
      <c r="H28" s="82"/>
      <c r="I28" s="162"/>
      <c r="J28" s="82"/>
      <c r="K28" s="162"/>
      <c r="L28" s="82"/>
      <c r="M28" s="82"/>
    </row>
    <row r="29" spans="1:13" ht="90" x14ac:dyDescent="0.2">
      <c r="A29" s="149">
        <v>5</v>
      </c>
      <c r="B29" s="74"/>
      <c r="C29" s="42" t="s">
        <v>140</v>
      </c>
      <c r="D29" s="37" t="s">
        <v>23</v>
      </c>
      <c r="E29" s="38">
        <v>1</v>
      </c>
      <c r="F29" s="141">
        <v>35000</v>
      </c>
      <c r="G29" s="141">
        <v>15000</v>
      </c>
      <c r="H29" s="39">
        <f>SUM(F29+G29)*E29</f>
        <v>50000</v>
      </c>
      <c r="I29" s="39"/>
      <c r="J29" s="39">
        <f>I29*F29</f>
        <v>0</v>
      </c>
      <c r="K29" s="39">
        <f>I29</f>
        <v>0</v>
      </c>
      <c r="L29" s="39">
        <f>K29*G29</f>
        <v>0</v>
      </c>
      <c r="M29" s="39">
        <f>L29+J29</f>
        <v>0</v>
      </c>
    </row>
    <row r="30" spans="1:13" ht="60" x14ac:dyDescent="0.2">
      <c r="A30" s="149">
        <v>6</v>
      </c>
      <c r="B30" s="74"/>
      <c r="C30" s="36" t="s">
        <v>141</v>
      </c>
      <c r="D30" s="37" t="s">
        <v>23</v>
      </c>
      <c r="E30" s="38">
        <v>1</v>
      </c>
      <c r="F30" s="141">
        <v>10000</v>
      </c>
      <c r="G30" s="141">
        <v>10000</v>
      </c>
      <c r="H30" s="39">
        <f>SUM(F30+G30)*E30</f>
        <v>20000</v>
      </c>
      <c r="I30" s="39"/>
      <c r="J30" s="39">
        <f>I30*F30</f>
        <v>0</v>
      </c>
      <c r="K30" s="39">
        <f>I30</f>
        <v>0</v>
      </c>
      <c r="L30" s="39">
        <f>K30*G30</f>
        <v>0</v>
      </c>
      <c r="M30" s="39">
        <f>L30+J30</f>
        <v>0</v>
      </c>
    </row>
    <row r="31" spans="1:13" ht="30" x14ac:dyDescent="0.2">
      <c r="A31" s="149">
        <v>7</v>
      </c>
      <c r="B31" s="74"/>
      <c r="C31" s="36" t="s">
        <v>142</v>
      </c>
      <c r="D31" s="37" t="s">
        <v>23</v>
      </c>
      <c r="E31" s="38">
        <v>1</v>
      </c>
      <c r="F31" s="141">
        <v>40000</v>
      </c>
      <c r="G31" s="141">
        <v>30000</v>
      </c>
      <c r="H31" s="39">
        <f>SUM(F31+G31)*E31</f>
        <v>70000</v>
      </c>
      <c r="I31" s="136">
        <v>0.5</v>
      </c>
      <c r="J31" s="39">
        <f>I31*F31</f>
        <v>20000</v>
      </c>
      <c r="K31" s="136">
        <f>I31</f>
        <v>0.5</v>
      </c>
      <c r="L31" s="39">
        <f>K31*G31</f>
        <v>15000</v>
      </c>
      <c r="M31" s="39">
        <f>L31+J31</f>
        <v>35000</v>
      </c>
    </row>
    <row r="32" spans="1:13" ht="30" customHeight="1" x14ac:dyDescent="0.2">
      <c r="A32" s="149">
        <v>8</v>
      </c>
      <c r="B32" s="146"/>
      <c r="C32" s="36" t="s">
        <v>102</v>
      </c>
      <c r="D32" s="37" t="s">
        <v>23</v>
      </c>
      <c r="E32" s="38">
        <v>1</v>
      </c>
      <c r="F32" s="39">
        <v>0</v>
      </c>
      <c r="G32" s="39">
        <v>30000</v>
      </c>
      <c r="H32" s="39">
        <f>SUM(F32+G32)*E32</f>
        <v>30000</v>
      </c>
      <c r="I32" s="39"/>
      <c r="J32" s="39">
        <f>I32*F32</f>
        <v>0</v>
      </c>
      <c r="K32" s="39">
        <f>I32</f>
        <v>0</v>
      </c>
      <c r="L32" s="39">
        <f>K32*G32</f>
        <v>0</v>
      </c>
      <c r="M32" s="39">
        <f>L32+J32</f>
        <v>0</v>
      </c>
    </row>
    <row r="33" spans="1:13" ht="30.75" thickBot="1" x14ac:dyDescent="0.25">
      <c r="A33" s="149">
        <v>9</v>
      </c>
      <c r="B33" s="74"/>
      <c r="C33" s="36" t="s">
        <v>139</v>
      </c>
      <c r="D33" s="73" t="s">
        <v>23</v>
      </c>
      <c r="E33" s="74">
        <v>1</v>
      </c>
      <c r="F33" s="71">
        <v>0</v>
      </c>
      <c r="G33" s="71">
        <v>30000</v>
      </c>
      <c r="H33" s="45">
        <f>SUM(F33+G33)*E33</f>
        <v>30000</v>
      </c>
      <c r="I33" s="45"/>
      <c r="J33" s="45">
        <f>I33*F33</f>
        <v>0</v>
      </c>
      <c r="K33" s="45">
        <f>I33</f>
        <v>0</v>
      </c>
      <c r="L33" s="45">
        <f>K33*G33</f>
        <v>0</v>
      </c>
      <c r="M33" s="45">
        <f>L33+J33</f>
        <v>0</v>
      </c>
    </row>
    <row r="34" spans="1:13" ht="15.75" x14ac:dyDescent="0.2">
      <c r="A34" s="152"/>
      <c r="B34" s="83"/>
      <c r="C34" s="142" t="s">
        <v>133</v>
      </c>
      <c r="D34" s="83"/>
      <c r="E34" s="83"/>
      <c r="F34" s="84"/>
      <c r="G34" s="84"/>
      <c r="H34" s="85">
        <f>SUM(H10:H33)</f>
        <v>3941180</v>
      </c>
      <c r="I34" s="138"/>
      <c r="J34" s="85">
        <f>SUM(J10:J33)</f>
        <v>788389.10000000009</v>
      </c>
      <c r="K34" s="138"/>
      <c r="L34" s="85">
        <f>SUM(L10:L33)</f>
        <v>131464.5</v>
      </c>
      <c r="M34" s="85">
        <f>SUM(M10:M33)</f>
        <v>919853.60000000009</v>
      </c>
    </row>
    <row r="35" spans="1:13" ht="19.350000000000001" customHeight="1" x14ac:dyDescent="0.2">
      <c r="A35" s="153"/>
      <c r="B35" s="87"/>
      <c r="C35" s="86" t="s">
        <v>103</v>
      </c>
      <c r="D35" s="87"/>
      <c r="E35" s="87"/>
      <c r="F35" s="13"/>
      <c r="G35" s="13"/>
      <c r="H35" s="139"/>
      <c r="I35" s="139"/>
      <c r="J35" s="139"/>
      <c r="K35" s="139"/>
      <c r="L35" s="139"/>
      <c r="M35" s="88">
        <f>+M34*-5%</f>
        <v>-45992.680000000008</v>
      </c>
    </row>
    <row r="36" spans="1:13" ht="37.5" customHeight="1" thickBot="1" x14ac:dyDescent="0.25">
      <c r="A36" s="154"/>
      <c r="B36" s="90"/>
      <c r="C36" s="89" t="s">
        <v>104</v>
      </c>
      <c r="D36" s="90"/>
      <c r="E36" s="90"/>
      <c r="F36" s="91"/>
      <c r="G36" s="91"/>
      <c r="H36" s="140"/>
      <c r="I36" s="140"/>
      <c r="J36" s="140"/>
      <c r="K36" s="140"/>
      <c r="L36" s="140"/>
      <c r="M36" s="92">
        <f>+M34+M35</f>
        <v>873860.92</v>
      </c>
    </row>
    <row r="37" spans="1:13" ht="19.350000000000001" customHeight="1" thickBot="1" x14ac:dyDescent="0.3">
      <c r="A37" s="228"/>
      <c r="B37" s="228"/>
      <c r="C37" s="228"/>
      <c r="D37" s="228"/>
      <c r="E37" s="228"/>
      <c r="F37" s="228"/>
      <c r="G37" s="228"/>
      <c r="H37" s="228"/>
      <c r="I37" s="228"/>
      <c r="J37" s="228"/>
      <c r="K37" s="228"/>
      <c r="L37" s="228"/>
      <c r="M37" s="228"/>
    </row>
    <row r="38" spans="1:13" ht="19.350000000000001" customHeight="1" x14ac:dyDescent="0.2">
      <c r="A38" s="155"/>
      <c r="B38" s="94"/>
      <c r="C38" s="93" t="s">
        <v>105</v>
      </c>
      <c r="D38" s="94"/>
      <c r="E38" s="94"/>
      <c r="F38" s="95"/>
      <c r="G38" s="95"/>
      <c r="H38" s="95"/>
      <c r="I38" s="95"/>
      <c r="J38" s="95"/>
      <c r="K38" s="95"/>
      <c r="L38" s="95"/>
      <c r="M38" s="96">
        <v>3625885.6</v>
      </c>
    </row>
    <row r="39" spans="1:13" ht="19.350000000000001" customHeight="1" x14ac:dyDescent="0.2">
      <c r="A39" s="156"/>
      <c r="B39" s="63"/>
      <c r="C39" s="97" t="s">
        <v>106</v>
      </c>
      <c r="D39" s="63"/>
      <c r="E39" s="63"/>
      <c r="F39" s="75"/>
      <c r="G39" s="75"/>
      <c r="H39" s="75"/>
      <c r="I39" s="75"/>
      <c r="J39" s="75"/>
      <c r="K39" s="75"/>
      <c r="L39" s="75"/>
      <c r="M39" s="99">
        <v>-181294.28000000003</v>
      </c>
    </row>
    <row r="40" spans="1:13" ht="19.350000000000001" customHeight="1" thickBot="1" x14ac:dyDescent="0.25">
      <c r="A40" s="157"/>
      <c r="B40" s="101"/>
      <c r="C40" s="100" t="s">
        <v>107</v>
      </c>
      <c r="D40" s="101"/>
      <c r="E40" s="101"/>
      <c r="F40" s="102"/>
      <c r="G40" s="102"/>
      <c r="H40" s="102"/>
      <c r="I40" s="102"/>
      <c r="J40" s="102"/>
      <c r="K40" s="102"/>
      <c r="L40" s="102"/>
      <c r="M40" s="103">
        <v>3444591.3200000003</v>
      </c>
    </row>
    <row r="41" spans="1:13" ht="19.350000000000001" customHeight="1" x14ac:dyDescent="0.2">
      <c r="A41" s="63"/>
      <c r="B41" s="63"/>
      <c r="C41" s="104"/>
      <c r="D41" s="63"/>
      <c r="E41" s="63"/>
      <c r="F41" s="75"/>
      <c r="G41" s="75"/>
      <c r="H41" s="75"/>
      <c r="I41" s="75"/>
      <c r="J41" s="75"/>
      <c r="K41" s="75"/>
      <c r="L41" s="75"/>
      <c r="M41" s="98"/>
    </row>
    <row r="42" spans="1:13" x14ac:dyDescent="0.2">
      <c r="A42" s="183" t="s">
        <v>67</v>
      </c>
      <c r="B42" s="183"/>
      <c r="C42" s="183"/>
      <c r="D42" s="183"/>
      <c r="E42" s="183"/>
      <c r="F42" s="183"/>
      <c r="G42" s="183"/>
      <c r="H42" s="183"/>
      <c r="I42" s="183"/>
      <c r="J42" s="183"/>
      <c r="K42" s="183"/>
      <c r="L42" s="183"/>
      <c r="M42" s="183"/>
    </row>
    <row r="43" spans="1:13" x14ac:dyDescent="0.2">
      <c r="A43" s="158" t="s">
        <v>108</v>
      </c>
      <c r="B43" s="184" t="s">
        <v>109</v>
      </c>
      <c r="C43" s="184"/>
      <c r="D43" s="184"/>
      <c r="E43" s="184"/>
      <c r="F43" s="184"/>
      <c r="G43" s="184"/>
      <c r="H43" s="184"/>
      <c r="I43" s="184"/>
      <c r="J43" s="184"/>
      <c r="K43" s="184"/>
      <c r="L43" s="184"/>
      <c r="M43" s="184"/>
    </row>
    <row r="44" spans="1:13" ht="37.5" customHeight="1" x14ac:dyDescent="0.2">
      <c r="A44" s="158" t="s">
        <v>110</v>
      </c>
      <c r="B44" s="184" t="s">
        <v>111</v>
      </c>
      <c r="C44" s="184"/>
      <c r="D44" s="184"/>
      <c r="E44" s="184"/>
      <c r="F44" s="184"/>
      <c r="G44" s="184"/>
      <c r="H44" s="53"/>
      <c r="I44" s="53"/>
      <c r="J44" s="53"/>
      <c r="K44" s="53"/>
      <c r="L44" s="53"/>
      <c r="M44" s="3"/>
    </row>
  </sheetData>
  <mergeCells count="20">
    <mergeCell ref="A1:M1"/>
    <mergeCell ref="A2:M2"/>
    <mergeCell ref="A3:C3"/>
    <mergeCell ref="A4:C4"/>
    <mergeCell ref="E6:E7"/>
    <mergeCell ref="F6:F7"/>
    <mergeCell ref="A37:M37"/>
    <mergeCell ref="A42:M42"/>
    <mergeCell ref="B43:M43"/>
    <mergeCell ref="B44:G44"/>
    <mergeCell ref="A5:H5"/>
    <mergeCell ref="I5:M5"/>
    <mergeCell ref="A6:B7"/>
    <mergeCell ref="C6:C7"/>
    <mergeCell ref="D6:D7"/>
    <mergeCell ref="G6:G7"/>
    <mergeCell ref="H6:H7"/>
    <mergeCell ref="I6:J6"/>
    <mergeCell ref="K6:L6"/>
    <mergeCell ref="M6:M7"/>
  </mergeCells>
  <printOptions horizontalCentered="1"/>
  <pageMargins left="0" right="0" top="0.35433070866141736" bottom="0.15748031496062992" header="0.31496062992125984" footer="0.31496062992125984"/>
  <pageSetup paperSize="9" scale="90" orientation="landscape" r:id="rId1"/>
  <rowBreaks count="1" manualBreakCount="1">
    <brk id="22"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2024-11-16T12:38:31Z</cp:lastPrinted>
  <dcterms:created xsi:type="dcterms:W3CDTF">2023-12-14T06:28:44Z</dcterms:created>
  <dcterms:modified xsi:type="dcterms:W3CDTF">2024-11-16T12:52:14Z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