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Saifee Hospital Cardiac wing\"/>
    </mc:Choice>
  </mc:AlternateContent>
  <bookViews>
    <workbookView xWindow="120" yWindow="15" windowWidth="18960" windowHeight="11325" activeTab="3"/>
  </bookViews>
  <sheets>
    <sheet name="BOQ" sheetId="1" r:id="rId1"/>
    <sheet name="comparison" sheetId="2" r:id="rId2"/>
    <sheet name="Fire rates comparison" sheetId="3" r:id="rId3"/>
    <sheet name="Ebitt vs Naffco" sheetId="6" r:id="rId4"/>
    <sheet name="Finance" sheetId="4" r:id="rId5"/>
    <sheet name="submittal" sheetId="5" r:id="rId6"/>
  </sheets>
  <definedNames>
    <definedName name="_xlnm.Print_Titles" localSheetId="0">BOQ!$1:$5</definedName>
    <definedName name="_xlnm.Print_Titles" localSheetId="5">submittal!$1:$2</definedName>
  </definedNames>
  <calcPr calcId="152511"/>
</workbook>
</file>

<file path=xl/calcChain.xml><?xml version="1.0" encoding="utf-8"?>
<calcChain xmlns="http://schemas.openxmlformats.org/spreadsheetml/2006/main">
  <c r="I17" i="6" l="1"/>
  <c r="I18" i="6"/>
  <c r="G7" i="6"/>
  <c r="G8" i="6"/>
  <c r="G9" i="6"/>
  <c r="G10" i="6"/>
  <c r="G11" i="6"/>
  <c r="G6" i="6"/>
  <c r="I11" i="6"/>
  <c r="E11" i="6"/>
  <c r="I10" i="6"/>
  <c r="E10" i="6"/>
  <c r="I9" i="6"/>
  <c r="E9" i="6"/>
  <c r="I8" i="6"/>
  <c r="E8" i="6"/>
  <c r="I7" i="6"/>
  <c r="E7" i="6"/>
  <c r="I6" i="6"/>
  <c r="E6" i="6"/>
  <c r="G12" i="6" l="1"/>
  <c r="E12" i="6"/>
  <c r="I12" i="6"/>
  <c r="C10" i="4"/>
  <c r="D10" i="4"/>
  <c r="E10" i="4" s="1"/>
  <c r="E17" i="4" s="1"/>
  <c r="J5" i="4" s="1"/>
  <c r="J6" i="4" s="1"/>
  <c r="F4" i="4"/>
  <c r="F36" i="4"/>
  <c r="F37" i="4" s="1"/>
  <c r="C17" i="4"/>
  <c r="E19" i="4"/>
  <c r="H18" i="5" l="1"/>
  <c r="F6" i="4"/>
  <c r="E18" i="4" s="1"/>
  <c r="E20" i="4" s="1"/>
  <c r="D17" i="4"/>
  <c r="I121" i="1" l="1"/>
  <c r="I119" i="1"/>
  <c r="I123" i="1" l="1"/>
  <c r="I11" i="3"/>
  <c r="I12" i="3"/>
  <c r="L13" i="3"/>
  <c r="I7" i="3"/>
  <c r="I8" i="3"/>
  <c r="I9" i="3"/>
  <c r="I10" i="3"/>
  <c r="I13" i="3"/>
  <c r="I14" i="3"/>
  <c r="F7" i="3"/>
  <c r="G7" i="3"/>
  <c r="F8" i="3"/>
  <c r="G8" i="3"/>
  <c r="F9" i="3"/>
  <c r="G9" i="3"/>
  <c r="F10" i="3"/>
  <c r="G10" i="3"/>
  <c r="F11" i="3"/>
  <c r="G11" i="3"/>
  <c r="F12" i="3"/>
  <c r="G12" i="3"/>
  <c r="F13" i="3"/>
  <c r="G13" i="3"/>
  <c r="F14" i="3"/>
  <c r="G14" i="3"/>
  <c r="G6" i="3"/>
  <c r="F6" i="3"/>
  <c r="I6" i="3" l="1"/>
  <c r="I15" i="3" s="1"/>
  <c r="G17" i="3" s="1"/>
  <c r="F15" i="3"/>
  <c r="G15" i="3"/>
  <c r="G41" i="2"/>
  <c r="G28" i="2"/>
  <c r="G38" i="2"/>
  <c r="F38" i="2"/>
  <c r="G37" i="2"/>
  <c r="G36" i="2"/>
  <c r="G35" i="2"/>
  <c r="G34" i="2"/>
  <c r="G33" i="2"/>
  <c r="G39" i="2" s="1"/>
  <c r="F33" i="2"/>
  <c r="F39" i="2" s="1"/>
  <c r="H33" i="2"/>
  <c r="I33" i="2" s="1"/>
  <c r="F34" i="2"/>
  <c r="H34" i="2"/>
  <c r="I34" i="2" s="1"/>
  <c r="F35" i="2"/>
  <c r="H35" i="2"/>
  <c r="I35" i="2" s="1"/>
  <c r="F36" i="2"/>
  <c r="H36" i="2"/>
  <c r="I36" i="2" s="1"/>
  <c r="F37" i="2"/>
  <c r="I38" i="2"/>
  <c r="I25" i="2"/>
  <c r="I21" i="2"/>
  <c r="G25" i="2"/>
  <c r="F25" i="2"/>
  <c r="G24" i="2"/>
  <c r="F24" i="2"/>
  <c r="G23" i="2"/>
  <c r="F23" i="2"/>
  <c r="G22" i="2"/>
  <c r="F22" i="2"/>
  <c r="G21" i="2"/>
  <c r="G26" i="2" s="1"/>
  <c r="F21" i="2"/>
  <c r="F26" i="2" s="1"/>
  <c r="K10" i="2"/>
  <c r="K9" i="2"/>
  <c r="K8" i="2"/>
  <c r="K7" i="2"/>
  <c r="K6" i="2"/>
  <c r="F8" i="2"/>
  <c r="G8" i="2"/>
  <c r="F9" i="2"/>
  <c r="G9" i="2"/>
  <c r="F10" i="2"/>
  <c r="G10" i="2"/>
  <c r="F7" i="2"/>
  <c r="G7" i="2"/>
  <c r="G6" i="2"/>
  <c r="F6" i="2"/>
  <c r="G11" i="2" l="1"/>
  <c r="K11" i="2"/>
  <c r="F11" i="2"/>
  <c r="H37" i="2"/>
  <c r="I37" i="2" s="1"/>
  <c r="I39" i="2" s="1"/>
  <c r="H24" i="2"/>
  <c r="I24" i="2" s="1"/>
  <c r="H23" i="2"/>
  <c r="I23" i="2" s="1"/>
  <c r="H22" i="2"/>
  <c r="I22" i="2" s="1"/>
  <c r="I26" i="2" s="1"/>
  <c r="H10" i="2"/>
  <c r="I10" i="2" s="1"/>
  <c r="H9" i="2"/>
  <c r="I9" i="2" s="1"/>
  <c r="H8" i="2"/>
  <c r="I8" i="2" s="1"/>
  <c r="H7" i="2"/>
  <c r="I7" i="2" s="1"/>
  <c r="H6" i="2"/>
  <c r="I6" i="2" s="1"/>
  <c r="G14" i="2" l="1"/>
  <c r="I11" i="2"/>
  <c r="G13" i="2" s="1"/>
  <c r="K113" i="1"/>
  <c r="I107" i="1" l="1"/>
  <c r="I100" i="1"/>
  <c r="H106" i="1"/>
  <c r="I106" i="1" s="1"/>
  <c r="G106" i="1"/>
  <c r="H105" i="1"/>
  <c r="G105" i="1"/>
  <c r="H104" i="1"/>
  <c r="G104" i="1"/>
  <c r="H103" i="1"/>
  <c r="G103" i="1"/>
  <c r="H102" i="1"/>
  <c r="G102" i="1"/>
  <c r="H99" i="1"/>
  <c r="G99" i="1"/>
  <c r="H98" i="1"/>
  <c r="G98" i="1"/>
  <c r="H97" i="1"/>
  <c r="G97" i="1"/>
  <c r="H96" i="1"/>
  <c r="G96" i="1"/>
  <c r="H95" i="1"/>
  <c r="G95" i="1"/>
  <c r="H94" i="1"/>
  <c r="I94" i="1" s="1"/>
  <c r="G94" i="1"/>
  <c r="H93" i="1"/>
  <c r="G93" i="1"/>
  <c r="H92" i="1"/>
  <c r="I92" i="1" s="1"/>
  <c r="G92" i="1"/>
  <c r="H91" i="1"/>
  <c r="G91" i="1"/>
  <c r="H90" i="1"/>
  <c r="G90" i="1"/>
  <c r="H89" i="1"/>
  <c r="G89" i="1"/>
  <c r="H86" i="1"/>
  <c r="G86" i="1"/>
  <c r="H85" i="1"/>
  <c r="G85" i="1"/>
  <c r="H84" i="1"/>
  <c r="G84" i="1"/>
  <c r="H81" i="1"/>
  <c r="G81" i="1"/>
  <c r="H80" i="1"/>
  <c r="G80" i="1"/>
  <c r="H79" i="1"/>
  <c r="G79" i="1"/>
  <c r="H78" i="1"/>
  <c r="G78" i="1"/>
  <c r="H77" i="1"/>
  <c r="G77" i="1"/>
  <c r="H76" i="1"/>
  <c r="G76" i="1"/>
  <c r="H75" i="1"/>
  <c r="G75" i="1"/>
  <c r="H73" i="1"/>
  <c r="G73" i="1"/>
  <c r="H72" i="1"/>
  <c r="G72" i="1"/>
  <c r="H71" i="1"/>
  <c r="G71" i="1"/>
  <c r="H69" i="1"/>
  <c r="G69" i="1"/>
  <c r="H67" i="1"/>
  <c r="G67" i="1"/>
  <c r="H65" i="1"/>
  <c r="G65" i="1"/>
  <c r="H64" i="1"/>
  <c r="G64" i="1"/>
  <c r="H63" i="1"/>
  <c r="G63" i="1"/>
  <c r="H62" i="1"/>
  <c r="G62" i="1"/>
  <c r="H61" i="1"/>
  <c r="G61"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1" i="1"/>
  <c r="G41"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0" i="1"/>
  <c r="G20" i="1"/>
  <c r="H19" i="1"/>
  <c r="G19" i="1"/>
  <c r="H17" i="1"/>
  <c r="G17" i="1"/>
  <c r="H16" i="1"/>
  <c r="G16" i="1"/>
  <c r="H15" i="1"/>
  <c r="G15" i="1"/>
  <c r="H13" i="1"/>
  <c r="G13" i="1"/>
  <c r="H12" i="1"/>
  <c r="G12" i="1"/>
  <c r="H11" i="1"/>
  <c r="G11" i="1"/>
  <c r="H9" i="1"/>
  <c r="G9" i="1"/>
  <c r="H8" i="1"/>
  <c r="G8" i="1"/>
  <c r="H7" i="1"/>
  <c r="G7" i="1"/>
  <c r="I98" i="1" l="1"/>
  <c r="I62" i="1"/>
  <c r="I58" i="1"/>
  <c r="I56" i="1"/>
  <c r="I54" i="1"/>
  <c r="I28" i="1"/>
  <c r="I26" i="1"/>
  <c r="I20" i="1"/>
  <c r="I7" i="1"/>
  <c r="I8" i="1"/>
  <c r="I13" i="1"/>
  <c r="I19" i="1"/>
  <c r="I25" i="1"/>
  <c r="I35" i="1"/>
  <c r="I41" i="1"/>
  <c r="I45" i="1"/>
  <c r="I84" i="1"/>
  <c r="I11" i="1"/>
  <c r="I16" i="1"/>
  <c r="I37" i="1"/>
  <c r="I48" i="1"/>
  <c r="I50" i="1"/>
  <c r="I53" i="1"/>
  <c r="I55" i="1"/>
  <c r="I63" i="1"/>
  <c r="I65" i="1"/>
  <c r="I69" i="1"/>
  <c r="I72" i="1"/>
  <c r="I75" i="1"/>
  <c r="I77" i="1"/>
  <c r="I79" i="1"/>
  <c r="I81" i="1"/>
  <c r="I90" i="1"/>
  <c r="I33" i="1"/>
  <c r="I78" i="1"/>
  <c r="I38" i="1"/>
  <c r="I82" i="1" s="1"/>
  <c r="I42" i="1"/>
  <c r="I44" i="1"/>
  <c r="I95" i="1"/>
  <c r="I99" i="1"/>
  <c r="I105" i="1"/>
  <c r="I29" i="1"/>
  <c r="I86" i="1"/>
  <c r="I85" i="1"/>
  <c r="I23" i="1"/>
  <c r="I30" i="1"/>
  <c r="I67" i="1"/>
  <c r="I76" i="1"/>
  <c r="I9" i="1"/>
  <c r="I12" i="1"/>
  <c r="I15" i="1"/>
  <c r="I17" i="1"/>
  <c r="I27" i="1"/>
  <c r="I34" i="1"/>
  <c r="I36" i="1"/>
  <c r="I43" i="1"/>
  <c r="I49" i="1"/>
  <c r="I51" i="1"/>
  <c r="I57" i="1"/>
  <c r="I61" i="1"/>
  <c r="I80" i="1"/>
  <c r="I91" i="1"/>
  <c r="I93" i="1"/>
  <c r="I102" i="1"/>
  <c r="I104" i="1"/>
  <c r="I32" i="1"/>
  <c r="I47" i="1"/>
  <c r="I64" i="1"/>
  <c r="I71" i="1"/>
  <c r="I73" i="1"/>
  <c r="I89" i="1"/>
  <c r="I96" i="1"/>
  <c r="I24" i="1"/>
  <c r="I31" i="1"/>
  <c r="I97" i="1"/>
  <c r="I103" i="1"/>
  <c r="I21" i="1" l="1"/>
  <c r="I108" i="1" s="1"/>
</calcChain>
</file>

<file path=xl/sharedStrings.xml><?xml version="1.0" encoding="utf-8"?>
<sst xmlns="http://schemas.openxmlformats.org/spreadsheetml/2006/main" count="642" uniqueCount="173">
  <si>
    <t>SH-2021-22</t>
  </si>
  <si>
    <t>Jun 14, 2021.</t>
  </si>
  <si>
    <t>SAIFEE HOSPITAL</t>
  </si>
  <si>
    <t>BOQ OF FIRE FIGHTING &amp; PLUMBING SYSTEM FOR CARDIAC WING SAIFEE HOSPITAL NORTH NAZIMABAD  KARACHI.</t>
  </si>
  <si>
    <r>
      <rPr>
        <b/>
        <sz val="11"/>
        <rFont val="Calibri"/>
        <family val="2"/>
        <scheme val="minor"/>
      </rPr>
      <t>S.
No.</t>
    </r>
  </si>
  <si>
    <t>DESCRIPTION</t>
  </si>
  <si>
    <t>QTY</t>
  </si>
  <si>
    <t>UNIT RATE (RS)</t>
  </si>
  <si>
    <t>AMOUNT(RS)</t>
  </si>
  <si>
    <t>COST OF SUPPLY</t>
  </si>
  <si>
    <t>COST OF INSTALLATION</t>
  </si>
  <si>
    <t>TOTAL COST</t>
  </si>
  <si>
    <t>PART-A  FIRE FIGHTING SYSTEM</t>
  </si>
  <si>
    <r>
      <rPr>
        <sz val="11"/>
        <rFont val="Calibri"/>
        <family val="2"/>
        <scheme val="minor"/>
      </rP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</si>
  <si>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Set</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</si>
  <si>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</si>
  <si>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Nos</t>
  </si>
  <si>
    <t>i.</t>
  </si>
  <si>
    <t>2-1/2" dia</t>
  </si>
  <si>
    <t>Supply &amp; Installation of puddle connection in water tank complete with all repect. 5" dia</t>
  </si>
  <si>
    <r>
      <rPr>
        <sz val="11"/>
        <rFont val="Calibri"/>
        <family val="2"/>
        <scheme val="minor"/>
      </rPr>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r>
  </si>
  <si>
    <r>
      <rPr>
        <sz val="11"/>
        <rFont val="Calibri"/>
        <family val="2"/>
        <scheme val="minor"/>
      </rPr>
      <t>Supply, Installation, testing &amp; commissioning of seamless M.S schedule-40 Fire piping
including all special fitting, Painting  and hangers complete in all respects show on drawing &amp; specifications.</t>
    </r>
  </si>
  <si>
    <t>5" dia</t>
  </si>
  <si>
    <t>Rft.</t>
  </si>
  <si>
    <t>ii</t>
  </si>
  <si>
    <t>Lot.</t>
  </si>
  <si>
    <t>Fire  Extinguisher 6 Kg Dry Powder</t>
  </si>
  <si>
    <t>Fire Extinguisher 6 Kg CO2</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</si>
  <si>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</si>
  <si>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</si>
  <si>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</si>
  <si>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r>
      <rPr>
        <sz val="11"/>
        <rFont val="Calibri"/>
        <family val="2"/>
        <scheme val="minor"/>
      </rPr>
      <t xml:space="preserve">Supply, Installation, testing &amp; commissioning of Circulation Hot water pumps complete with accessories as per drawings and specifications. </t>
    </r>
    <r>
      <rPr>
        <b/>
        <sz val="11"/>
        <rFont val="Calibri"/>
        <family val="2"/>
        <scheme val="minor"/>
      </rPr>
      <t>(25gpm, 20ft Head)</t>
    </r>
  </si>
  <si>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</si>
  <si>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</si>
  <si>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</si>
  <si>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</si>
  <si>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</si>
  <si>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</si>
  <si>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</si>
  <si>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</si>
  <si>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</si>
  <si>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</si>
  <si>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</si>
  <si>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</si>
  <si>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</si>
  <si>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</si>
  <si>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</si>
  <si>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</si>
  <si>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</si>
  <si>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1-1/4" dia</t>
  </si>
  <si>
    <t>iii.</t>
  </si>
  <si>
    <t>1" dia</t>
  </si>
  <si>
    <t>iv.</t>
  </si>
  <si>
    <t>3/4" dia</t>
  </si>
  <si>
    <t>v.</t>
  </si>
  <si>
    <t>1/2" dia</t>
  </si>
  <si>
    <t>b.</t>
  </si>
  <si>
    <t>Gate Valve</t>
  </si>
  <si>
    <t>1-1/2" dia</t>
  </si>
  <si>
    <t>v</t>
  </si>
  <si>
    <t>c.</t>
  </si>
  <si>
    <t>Ball Valve</t>
  </si>
  <si>
    <t>d.</t>
  </si>
  <si>
    <t>Float valve</t>
  </si>
  <si>
    <t>e.</t>
  </si>
  <si>
    <t>Foot valve 2" dia</t>
  </si>
  <si>
    <t>f.</t>
  </si>
  <si>
    <t>Strainer 2" dia</t>
  </si>
  <si>
    <t>g.</t>
  </si>
  <si>
    <t>Check valve 2" dia</t>
  </si>
  <si>
    <t>SOIL, WASTE AND VENT SYSTEM</t>
  </si>
  <si>
    <r>
      <rPr>
        <sz val="11"/>
        <rFont val="Calibri"/>
        <family val="2"/>
        <scheme val="minor"/>
      </rPr>
      <t xml:space="preserve">Supply and installation of   UPVC Class D piping including all fittings, sockets, hangers and specials for </t>
    </r>
    <r>
      <rPr>
        <b/>
        <u/>
        <sz val="11"/>
        <rFont val="Calibri"/>
        <family val="2"/>
        <scheme val="minor"/>
      </rPr>
      <t>soil, waste,rain&amp; vent</t>
    </r>
    <r>
      <rPr>
        <b/>
        <sz val="11"/>
        <rFont val="Calibri"/>
        <family val="2"/>
        <scheme val="minor"/>
      </rPr>
      <t xml:space="preserve"> </t>
    </r>
    <r>
      <rPr>
        <sz val="11"/>
        <rFont val="Calibri"/>
        <family val="2"/>
        <scheme val="minor"/>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t>
    </r>
  </si>
  <si>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</si>
  <si>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</si>
  <si>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</si>
  <si>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</si>
  <si>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</si>
  <si>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</si>
  <si>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</si>
  <si>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</si>
  <si>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</si>
  <si>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r>
      <rPr>
        <sz val="11"/>
        <rFont val="Calibri"/>
        <family val="2"/>
        <scheme val="minor"/>
      </rPr>
      <t>Supply &amp; Installation of Weatherproof MCC for Plumbing System with circuit Breakers, Disconnect switches, fuses, starters etc. for all equipment as per specification &amp; drawing.(Isolation breakers shall be finalized as per manufacturer
specifications. )</t>
    </r>
  </si>
  <si>
    <t>Supply &amp; installation of R.C.C M.H with Heavy duty cover complete with all respect as per drawing &amp; specification.</t>
  </si>
  <si>
    <t>Supply &amp; installation of G.T with Heavy duty cover complete with all respect as per drawing &amp; specification.</t>
  </si>
  <si>
    <t>Supply &amp; Installation of  Complete Electric power  &amp; control wiring complete with PVC conduit and power wiring will be in G.I.Cable tray  &amp; hanger supports etc. for Equipment as per Specification and drawings.</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</si>
  <si>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</si>
  <si>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</si>
  <si>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</si>
  <si>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</si>
  <si>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</si>
  <si>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r>
      <rPr>
        <sz val="11"/>
        <rFont val="Calibri"/>
        <family val="2"/>
        <scheme val="minor"/>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libri"/>
        <family val="2"/>
        <scheme val="minor"/>
      </rPr>
      <t>(60 Gpm and 8 bar)</t>
    </r>
  </si>
  <si>
    <t>RO WATER DISTRIBUTION SYSTEM</t>
  </si>
  <si>
    <r>
      <rPr>
        <sz val="11"/>
        <rFont val="Calibri"/>
        <family val="2"/>
        <scheme val="minor"/>
      </rPr>
      <t xml:space="preserve">PPR PN 20 piping for </t>
    </r>
    <r>
      <rPr>
        <b/>
        <sz val="11"/>
        <rFont val="Calibri"/>
        <family val="2"/>
        <scheme val="minor"/>
      </rPr>
      <t>RO water system</t>
    </r>
    <r>
      <rPr>
        <sz val="11"/>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</si>
  <si>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vi</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</si>
  <si>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</si>
  <si>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</si>
  <si>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</si>
  <si>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</si>
  <si>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</si>
  <si>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</si>
  <si>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r>
      <rPr>
        <sz val="11"/>
        <rFont val="Calibri"/>
        <family val="2"/>
        <scheme val="minor"/>
      </rPr>
      <t>M&amp;P Services Shop drawings &amp; As Built Drawings Color Copies. (Minimum scale 1-
1/8”) Hard Copy and Soft Copy in Autocad format in CD</t>
    </r>
  </si>
  <si>
    <t>Cost of testing, Starting up, commissioning, balancing, adjusting and handling over of the complete Plant.</t>
  </si>
  <si>
    <t>Cost of System operation for 3 months (2 Operators ).</t>
  </si>
  <si>
    <t>TATAL COST PART -D (RS.)</t>
  </si>
  <si>
    <t>GRAND TOTAL PART-A, B,C &amp; D. (RS)</t>
  </si>
  <si>
    <t>Supply, Installation, testing &amp; commissioning of  Complete Electric power  &amp; control wiring complete with PVC conduit and power wiring will be in G.I.Cable tray  &amp; hanger
supports etc. for Equipment as per Specification and drawings.</t>
  </si>
  <si>
    <t>Work Order</t>
  </si>
  <si>
    <r>
      <t>Supply, Installation, testing &amp; commissioning of</t>
    </r>
    <r>
      <rPr>
        <b/>
        <sz val="11"/>
        <color rgb="FFFF0000"/>
        <rFont val="Calibri"/>
        <family val="2"/>
        <scheme val="minor"/>
      </rPr>
      <t xml:space="preserve"> End Suction</t>
    </r>
    <r>
      <rPr>
        <sz val="11"/>
        <rFont val="Calibri"/>
        <family val="2"/>
        <scheme val="minor"/>
      </rPr>
      <t xml:space="preserve"> O.H Water Transfer pumps complete with accessories as per drawings and specifications.  </t>
    </r>
    <r>
      <rPr>
        <b/>
        <sz val="11"/>
        <rFont val="Calibri"/>
        <family val="2"/>
        <scheme val="minor"/>
      </rPr>
      <t>(100gpm, 160 ft. Head)</t>
    </r>
  </si>
  <si>
    <t>Size</t>
  </si>
  <si>
    <t>Qty</t>
  </si>
  <si>
    <t>Unit</t>
  </si>
  <si>
    <t>Rate</t>
  </si>
  <si>
    <t>UPVC Class D</t>
  </si>
  <si>
    <t>DADEX</t>
  </si>
  <si>
    <t>Steelex</t>
  </si>
  <si>
    <r>
      <t xml:space="preserve">Supply and installation of   PPR PN 20 piping for </t>
    </r>
    <r>
      <rPr>
        <b/>
        <u/>
        <sz val="11"/>
        <rFont val="Calibri"/>
        <family val="2"/>
        <scheme val="minor"/>
      </rPr>
      <t>cold &amp; Hot water system</t>
    </r>
    <r>
      <rPr>
        <u/>
        <sz val="11"/>
        <rFont val="Calibri"/>
        <family val="2"/>
        <scheme val="minor"/>
      </rPr>
      <t>,</t>
    </r>
    <r>
      <rPr>
        <sz val="11"/>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</si>
  <si>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PPR PN 20 piping</t>
  </si>
  <si>
    <r>
      <t xml:space="preserve">PPR PN 20 </t>
    </r>
    <r>
      <rPr>
        <b/>
        <sz val="14"/>
        <color rgb="FFFF0000"/>
        <rFont val="Calibri"/>
        <family val="2"/>
        <scheme val="minor"/>
      </rPr>
      <t>(RO PIPING)</t>
    </r>
  </si>
  <si>
    <t>PPRC not avlbe in Steelex</t>
  </si>
  <si>
    <t>Mat Rate</t>
  </si>
  <si>
    <t>Lab Rate</t>
  </si>
  <si>
    <t>PIONEER</t>
  </si>
  <si>
    <t>Mat Amount</t>
  </si>
  <si>
    <t>Lab Amount</t>
  </si>
  <si>
    <t>Amount</t>
  </si>
  <si>
    <t>Amount Diff with DADEX</t>
  </si>
  <si>
    <t>Amount Diff with STEELEX</t>
  </si>
  <si>
    <t>Fire Pump Skid Mounted  Package</t>
  </si>
  <si>
    <t>Fire Hose Cabinets including automatic 1" diameter Hose reel</t>
  </si>
  <si>
    <t>Supply, installation, testing &amp; commissioning of  2-way Fire Department Connection Including all accessories complete in all respects as shown on Drawings /
Specifications.</t>
  </si>
  <si>
    <t>2-way Fire Department Connection</t>
  </si>
  <si>
    <t>Supply, Installation, testing &amp; commissioning of OS&amp;Y Gate valve Including all
accessories complete in all respects as shown on Drawings / Specifications.</t>
  </si>
  <si>
    <t>OS&amp;Y Gate valve 2-1/2"</t>
  </si>
  <si>
    <t xml:space="preserve"> puddle connection in water tank </t>
  </si>
  <si>
    <t>Supply &amp; Installation of Wall Mounted Fire Extinguisher with hangers as per drawing
and specification.</t>
  </si>
  <si>
    <t>M.S Pipe 5"</t>
  </si>
  <si>
    <t>M.S Pipe 2-1/2"</t>
  </si>
  <si>
    <t>No</t>
  </si>
  <si>
    <t xml:space="preserve">Amount Diff </t>
  </si>
  <si>
    <t>ZARA Engineers</t>
  </si>
  <si>
    <t>Fire Equipment Rates Analysis with ZARA Engineers</t>
  </si>
  <si>
    <t>gala kitz</t>
  </si>
  <si>
    <t>Mob adv 10%</t>
  </si>
  <si>
    <t>Less Tax 7%</t>
  </si>
  <si>
    <t>Cheqye amount</t>
  </si>
  <si>
    <t>Depossited in DIB</t>
  </si>
  <si>
    <t>Contract Value</t>
  </si>
  <si>
    <t xml:space="preserve">Total Received </t>
  </si>
  <si>
    <t>Payable amount</t>
  </si>
  <si>
    <t>Net Payable</t>
  </si>
  <si>
    <t>Receiving details</t>
  </si>
  <si>
    <t>Payment</t>
  </si>
  <si>
    <t>Receiving date</t>
  </si>
  <si>
    <t>Gross payment reeived</t>
  </si>
  <si>
    <t>Chq amount</t>
  </si>
  <si>
    <t>Remarks</t>
  </si>
  <si>
    <t>Depositted in DIB</t>
  </si>
  <si>
    <t>Total receiving till todate</t>
  </si>
  <si>
    <t>Net Receivable amount</t>
  </si>
  <si>
    <t>Add Retention Money</t>
  </si>
  <si>
    <t>Total Payable Amount Rs</t>
  </si>
  <si>
    <t>Tax 7%</t>
  </si>
  <si>
    <t>Financial Summary for the project SAIFEE HOSPITAL</t>
  </si>
  <si>
    <t>Mobilization advance 10%</t>
  </si>
  <si>
    <t>Description</t>
  </si>
  <si>
    <t>unit</t>
  </si>
  <si>
    <t>Submittal received</t>
  </si>
  <si>
    <t>Submittal Submitted</t>
  </si>
  <si>
    <t>Status</t>
  </si>
  <si>
    <t>Supply, installation, testing &amp; commissioning of  2-way Fire Department Connection Including all accessories complete in all respects as shown on Drawings / Specifications.</t>
  </si>
  <si>
    <t>AMCON-EBITT</t>
  </si>
  <si>
    <t>SAFE &amp; SOUND-NAFFCO</t>
  </si>
  <si>
    <t>Fire Equipment Rates Analysis / Comparison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</si>
</sst>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0.0%"/>
  </numFmts>
  <fonts count="25"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b/>
      <sz val="14"/>
      <name val="Calibri"/>
      <family val="2"/>
      <scheme val="minor"/>
    </font>
    <font>
      <sz val="11"/>
      <color rgb="FF000000"/>
      <name val="Calibri"/>
      <family val="2"/>
      <scheme val="minor"/>
    </font>
    <font>
      <sz val="11"/>
      <name val="Calibri"/>
      <family val="2"/>
      <scheme val="minor"/>
    </font>
    <font>
      <b/>
      <u/>
      <sz val="11"/>
      <name val="Calibri"/>
      <family val="2"/>
      <scheme val="minor"/>
    </font>
    <font>
      <u/>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4"/>
      <color rgb="FF000000"/>
      <name val="Calibri"/>
      <family val="2"/>
      <scheme val="minor"/>
    </font>
    <font>
      <b/>
      <sz val="14"/>
      <color rgb="FF000000"/>
      <name val="Calibri"/>
      <family val="2"/>
      <scheme val="minor"/>
    </font>
    <font>
      <b/>
      <sz val="11"/>
      <color rgb="FFFF0000"/>
      <name val="Calibri"/>
      <family val="2"/>
      <scheme val="minor"/>
    </font>
    <font>
      <b/>
      <sz val="10"/>
      <color rgb="FF000000"/>
      <name val="Calibri"/>
      <family val="2"/>
      <scheme val="minor"/>
    </font>
    <font>
      <b/>
      <sz val="14"/>
      <color rgb="FFFF0000"/>
      <name val="Calibri"/>
      <family val="2"/>
      <scheme val="minor"/>
    </font>
    <font>
      <b/>
      <sz val="16"/>
      <color rgb="FF000000"/>
      <name val="Calibri"/>
      <family val="2"/>
      <scheme val="minor"/>
    </font>
    <font>
      <b/>
      <sz val="18"/>
      <color rgb="FF000000"/>
      <name val="Calibri"/>
      <family val="2"/>
      <scheme val="minor"/>
    </font>
    <font>
      <sz val="10"/>
      <color rgb="FF000000"/>
      <name val="Times New Roman"/>
      <family val="1"/>
    </font>
    <font>
      <b/>
      <sz val="11"/>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b/>
      <sz val="20"/>
      <color rgb="FF000000"/>
      <name val="Calibri"/>
      <family val="2"/>
      <scheme val="minor"/>
    </font>
  </fonts>
  <fills count="10">
    <fill>
      <patternFill patternType="none"/>
    </fill>
    <fill>
      <patternFill patternType="gray125"/>
    </fill>
    <fill>
      <patternFill patternType="solid">
        <fgColor rgb="FFD9D9D9"/>
      </patternFill>
    </fill>
    <fill>
      <patternFill patternType="solid">
        <fgColor theme="6"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s>
  <borders count="2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9" fontId="19" fillId="0" borderId="0" applyFont="0" applyFill="0" applyBorder="0" applyAlignment="0" applyProtection="0"/>
  </cellStyleXfs>
  <cellXfs count="179">
    <xf numFmtId="0" fontId="0" fillId="0" borderId="0" xfId="0" applyFill="1" applyBorder="1" applyAlignment="1">
      <alignment horizontal="left" vertical="top"/>
    </xf>
    <xf numFmtId="0" fontId="3" fillId="0" borderId="0" xfId="0" applyFont="1" applyFill="1" applyBorder="1" applyAlignment="1">
      <alignment horizontal="left" wrapText="1"/>
    </xf>
    <xf numFmtId="0" fontId="3" fillId="0" borderId="0" xfId="0" applyFont="1" applyFill="1" applyBorder="1" applyAlignment="1">
      <alignment horizontal="left" vertical="top"/>
    </xf>
    <xf numFmtId="0" fontId="2" fillId="2" borderId="2" xfId="0" applyFont="1" applyFill="1" applyBorder="1" applyAlignment="1">
      <alignment horizontal="center" vertical="center" wrapText="1"/>
    </xf>
    <xf numFmtId="0" fontId="3" fillId="0" borderId="2" xfId="0" applyFont="1" applyFill="1" applyBorder="1" applyAlignment="1">
      <alignment horizontal="left" wrapText="1"/>
    </xf>
    <xf numFmtId="1" fontId="5" fillId="0" borderId="2" xfId="0" applyNumberFormat="1" applyFont="1" applyFill="1" applyBorder="1" applyAlignment="1">
      <alignment horizontal="center" vertical="center" shrinkToFit="1"/>
    </xf>
    <xf numFmtId="0" fontId="3" fillId="0" borderId="2" xfId="0" applyFont="1" applyFill="1" applyBorder="1" applyAlignment="1">
      <alignment horizontal="left" vertical="top" wrapText="1"/>
    </xf>
    <xf numFmtId="0" fontId="6" fillId="0" borderId="2" xfId="0" applyFont="1" applyFill="1" applyBorder="1" applyAlignment="1">
      <alignment horizontal="left" vertical="center" wrapText="1" indent="1"/>
    </xf>
    <xf numFmtId="0" fontId="6" fillId="0" borderId="2" xfId="0" applyFont="1" applyFill="1" applyBorder="1" applyAlignment="1">
      <alignment horizontal="left" vertical="top" wrapText="1"/>
    </xf>
    <xf numFmtId="0" fontId="3" fillId="0" borderId="2" xfId="0" applyFont="1" applyFill="1" applyBorder="1" applyAlignment="1">
      <alignment horizontal="left" vertical="center" wrapText="1"/>
    </xf>
    <xf numFmtId="1" fontId="5" fillId="0" borderId="2" xfId="0" applyNumberFormat="1" applyFont="1" applyFill="1" applyBorder="1" applyAlignment="1">
      <alignment horizontal="center" vertical="top" shrinkToFi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6" fillId="0" borderId="2" xfId="0" applyFont="1" applyFill="1" applyBorder="1" applyAlignment="1">
      <alignment horizontal="center" vertical="top" wrapText="1"/>
    </xf>
    <xf numFmtId="0" fontId="6" fillId="0" borderId="2" xfId="0" applyFont="1" applyFill="1" applyBorder="1" applyAlignment="1">
      <alignment horizontal="left" vertical="top" wrapText="1" indent="1"/>
    </xf>
    <xf numFmtId="0" fontId="2" fillId="0" borderId="2" xfId="0" applyFont="1" applyFill="1" applyBorder="1" applyAlignment="1">
      <alignment horizontal="left" vertical="top"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top" wrapText="1"/>
    </xf>
    <xf numFmtId="164" fontId="5" fillId="0" borderId="2" xfId="1" applyNumberFormat="1" applyFont="1" applyFill="1" applyBorder="1" applyAlignment="1">
      <alignment horizontal="left" vertical="center" wrapText="1"/>
    </xf>
    <xf numFmtId="0" fontId="2" fillId="0" borderId="0" xfId="0" applyFont="1" applyFill="1" applyBorder="1" applyAlignment="1">
      <alignment horizontal="center" vertical="top" wrapText="1"/>
    </xf>
    <xf numFmtId="164" fontId="10" fillId="2" borderId="2" xfId="0" applyNumberFormat="1" applyFont="1" applyFill="1" applyBorder="1" applyAlignment="1">
      <alignment horizontal="left" vertical="center" wrapText="1"/>
    </xf>
    <xf numFmtId="0" fontId="9" fillId="2" borderId="2" xfId="0" applyFont="1" applyFill="1" applyBorder="1" applyAlignment="1">
      <alignment horizontal="left" vertical="center" wrapText="1"/>
    </xf>
    <xf numFmtId="164" fontId="10" fillId="2" borderId="2" xfId="1" applyNumberFormat="1" applyFont="1" applyFill="1" applyBorder="1" applyAlignment="1">
      <alignment horizontal="left" vertical="center" wrapText="1"/>
    </xf>
    <xf numFmtId="0" fontId="9" fillId="0" borderId="0" xfId="0" applyFont="1" applyFill="1" applyBorder="1" applyAlignment="1">
      <alignment horizontal="left" vertical="center"/>
    </xf>
    <xf numFmtId="0" fontId="12" fillId="2" borderId="2" xfId="0" applyFont="1" applyFill="1" applyBorder="1" applyAlignment="1">
      <alignment horizontal="left" vertical="center" wrapText="1"/>
    </xf>
    <xf numFmtId="0" fontId="12" fillId="0" borderId="0" xfId="0" applyFont="1" applyFill="1" applyBorder="1" applyAlignment="1">
      <alignment horizontal="left" vertical="center"/>
    </xf>
    <xf numFmtId="164" fontId="13" fillId="2" borderId="2" xfId="0" applyNumberFormat="1" applyFont="1" applyFill="1" applyBorder="1" applyAlignment="1">
      <alignment horizontal="left" vertical="center" wrapText="1"/>
    </xf>
    <xf numFmtId="43" fontId="3" fillId="0" borderId="0" xfId="1" applyNumberFormat="1" applyFont="1" applyFill="1" applyBorder="1" applyAlignment="1">
      <alignment horizontal="left" vertical="top"/>
    </xf>
    <xf numFmtId="43" fontId="3" fillId="0" borderId="0" xfId="0" applyNumberFormat="1" applyFont="1" applyFill="1" applyBorder="1" applyAlignment="1">
      <alignment horizontal="left" vertical="top"/>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1" fontId="5" fillId="0" borderId="4" xfId="0" applyNumberFormat="1" applyFont="1" applyFill="1" applyBorder="1" applyAlignment="1">
      <alignment horizontal="center" vertical="center" shrinkToFit="1"/>
    </xf>
    <xf numFmtId="0" fontId="6" fillId="0" borderId="4" xfId="0" applyFont="1" applyFill="1" applyBorder="1" applyAlignment="1">
      <alignment horizontal="left" vertical="center" wrapText="1" indent="1"/>
    </xf>
    <xf numFmtId="164" fontId="5" fillId="0" borderId="4" xfId="1" applyNumberFormat="1" applyFont="1" applyFill="1" applyBorder="1" applyAlignment="1">
      <alignment horizontal="left" vertical="center" wrapText="1"/>
    </xf>
    <xf numFmtId="0" fontId="13" fillId="0" borderId="12" xfId="0" applyFont="1" applyFill="1" applyBorder="1" applyAlignment="1">
      <alignment horizontal="center" vertical="center"/>
    </xf>
    <xf numFmtId="0" fontId="6" fillId="0" borderId="4" xfId="0" applyFont="1" applyFill="1" applyBorder="1" applyAlignment="1">
      <alignment horizontal="center" vertical="center" wrapText="1"/>
    </xf>
    <xf numFmtId="0" fontId="13" fillId="3" borderId="12" xfId="0" applyFont="1" applyFill="1" applyBorder="1" applyAlignment="1">
      <alignment horizontal="center" vertical="center"/>
    </xf>
    <xf numFmtId="164" fontId="5" fillId="3" borderId="4" xfId="1" applyNumberFormat="1" applyFont="1" applyFill="1" applyBorder="1" applyAlignment="1">
      <alignment horizontal="left" vertical="center" wrapText="1"/>
    </xf>
    <xf numFmtId="164" fontId="5" fillId="3" borderId="2" xfId="1" applyNumberFormat="1" applyFont="1" applyFill="1" applyBorder="1" applyAlignment="1">
      <alignment horizontal="left" vertical="center" wrapText="1"/>
    </xf>
    <xf numFmtId="164" fontId="3" fillId="0" borderId="0" xfId="1" applyNumberFormat="1" applyFont="1" applyFill="1" applyBorder="1" applyAlignment="1">
      <alignment horizontal="left" vertical="top"/>
    </xf>
    <xf numFmtId="0" fontId="12" fillId="0" borderId="0" xfId="0" applyFont="1" applyFill="1" applyBorder="1" applyAlignment="1">
      <alignment horizontal="center" vertical="center"/>
    </xf>
    <xf numFmtId="0" fontId="13" fillId="3" borderId="12" xfId="0" applyFont="1" applyFill="1" applyBorder="1" applyAlignment="1">
      <alignment horizontal="center" vertical="center" wrapText="1"/>
    </xf>
    <xf numFmtId="164" fontId="5" fillId="0" borderId="14" xfId="1" applyNumberFormat="1" applyFont="1" applyFill="1" applyBorder="1" applyAlignment="1">
      <alignment horizontal="left" vertical="center" wrapText="1"/>
    </xf>
    <xf numFmtId="164" fontId="5" fillId="3" borderId="14" xfId="1" applyNumberFormat="1" applyFont="1" applyFill="1" applyBorder="1" applyAlignment="1">
      <alignment horizontal="left" vertical="center" wrapText="1"/>
    </xf>
    <xf numFmtId="164" fontId="13" fillId="3" borderId="12" xfId="0" applyNumberFormat="1" applyFont="1" applyFill="1" applyBorder="1" applyAlignment="1">
      <alignment horizontal="left" vertical="center"/>
    </xf>
    <xf numFmtId="0" fontId="15" fillId="0" borderId="0" xfId="0" applyFont="1" applyFill="1" applyBorder="1" applyAlignment="1">
      <alignment horizontal="left" vertical="top"/>
    </xf>
    <xf numFmtId="164" fontId="13" fillId="0" borderId="12" xfId="0" applyNumberFormat="1" applyFont="1" applyFill="1" applyBorder="1" applyAlignment="1">
      <alignment horizontal="left" vertical="center"/>
    </xf>
    <xf numFmtId="164" fontId="5" fillId="0" borderId="3" xfId="1" applyNumberFormat="1" applyFont="1" applyFill="1" applyBorder="1" applyAlignment="1">
      <alignment horizontal="left" vertical="center" wrapText="1"/>
    </xf>
    <xf numFmtId="164" fontId="5" fillId="0" borderId="12" xfId="1" applyNumberFormat="1" applyFont="1" applyFill="1" applyBorder="1" applyAlignment="1">
      <alignment horizontal="left" vertical="center" wrapText="1"/>
    </xf>
    <xf numFmtId="0" fontId="6" fillId="0" borderId="12" xfId="0" applyFont="1" applyFill="1" applyBorder="1" applyAlignment="1">
      <alignment horizontal="center" vertical="center" wrapText="1"/>
    </xf>
    <xf numFmtId="1" fontId="5" fillId="0" borderId="12" xfId="0" applyNumberFormat="1" applyFont="1" applyFill="1" applyBorder="1" applyAlignment="1">
      <alignment horizontal="center" vertical="center" shrinkToFit="1"/>
    </xf>
    <xf numFmtId="0" fontId="6" fillId="0" borderId="12" xfId="0" applyFont="1" applyFill="1" applyBorder="1" applyAlignment="1">
      <alignment horizontal="left" vertical="center" wrapText="1" indent="1"/>
    </xf>
    <xf numFmtId="164" fontId="5" fillId="3" borderId="12" xfId="1" applyNumberFormat="1" applyFont="1" applyFill="1" applyBorder="1" applyAlignment="1">
      <alignment horizontal="left" vertical="center" wrapText="1"/>
    </xf>
    <xf numFmtId="0" fontId="12" fillId="0" borderId="0" xfId="0" applyFont="1" applyFill="1" applyBorder="1" applyAlignment="1">
      <alignment horizontal="center" vertical="top"/>
    </xf>
    <xf numFmtId="0" fontId="13" fillId="4" borderId="12" xfId="0" applyFont="1" applyFill="1" applyBorder="1" applyAlignment="1">
      <alignment horizontal="center" vertical="center"/>
    </xf>
    <xf numFmtId="164" fontId="5" fillId="4" borderId="4" xfId="1" applyNumberFormat="1" applyFont="1" applyFill="1" applyBorder="1" applyAlignment="1">
      <alignment horizontal="left" vertical="center" wrapText="1"/>
    </xf>
    <xf numFmtId="164" fontId="5" fillId="4" borderId="2" xfId="1" applyNumberFormat="1" applyFont="1" applyFill="1" applyBorder="1" applyAlignment="1">
      <alignment horizontal="left" vertical="center" wrapText="1"/>
    </xf>
    <xf numFmtId="164" fontId="5" fillId="4" borderId="14" xfId="1" applyNumberFormat="1" applyFont="1" applyFill="1" applyBorder="1" applyAlignment="1">
      <alignment horizontal="left" vertical="center" wrapText="1"/>
    </xf>
    <xf numFmtId="0" fontId="15" fillId="4" borderId="0" xfId="0" applyFont="1" applyFill="1" applyBorder="1" applyAlignment="1">
      <alignment horizontal="left" vertical="top"/>
    </xf>
    <xf numFmtId="164" fontId="13" fillId="4" borderId="12" xfId="0" applyNumberFormat="1" applyFont="1" applyFill="1" applyBorder="1" applyAlignment="1">
      <alignment horizontal="left" vertical="center"/>
    </xf>
    <xf numFmtId="164" fontId="5" fillId="4" borderId="12" xfId="1" applyNumberFormat="1" applyFont="1" applyFill="1" applyBorder="1" applyAlignment="1">
      <alignment horizontal="left" vertical="center" wrapText="1"/>
    </xf>
    <xf numFmtId="0" fontId="13" fillId="5" borderId="12" xfId="0" applyFont="1" applyFill="1" applyBorder="1" applyAlignment="1">
      <alignment horizontal="center" vertical="center"/>
    </xf>
    <xf numFmtId="164" fontId="5" fillId="5" borderId="4" xfId="1" applyNumberFormat="1" applyFont="1" applyFill="1" applyBorder="1" applyAlignment="1">
      <alignment horizontal="left" vertical="center" wrapText="1"/>
    </xf>
    <xf numFmtId="164" fontId="5" fillId="5" borderId="2" xfId="1" applyNumberFormat="1" applyFont="1" applyFill="1" applyBorder="1" applyAlignment="1">
      <alignment horizontal="left" vertical="center" wrapText="1"/>
    </xf>
    <xf numFmtId="164" fontId="5" fillId="5" borderId="14" xfId="1" applyNumberFormat="1" applyFont="1" applyFill="1" applyBorder="1" applyAlignment="1">
      <alignment horizontal="left" vertical="center" wrapText="1"/>
    </xf>
    <xf numFmtId="164" fontId="13" fillId="5" borderId="0" xfId="0" applyNumberFormat="1" applyFont="1" applyFill="1" applyBorder="1" applyAlignment="1">
      <alignment horizontal="left" vertical="center"/>
    </xf>
    <xf numFmtId="164" fontId="13" fillId="5" borderId="12" xfId="0" applyNumberFormat="1" applyFont="1" applyFill="1" applyBorder="1" applyAlignment="1">
      <alignment horizontal="left" vertical="center"/>
    </xf>
    <xf numFmtId="164" fontId="17" fillId="0" borderId="12" xfId="0" applyNumberFormat="1" applyFont="1" applyFill="1" applyBorder="1" applyAlignment="1">
      <alignment horizontal="right" vertical="center"/>
    </xf>
    <xf numFmtId="164" fontId="0" fillId="0" borderId="0" xfId="0" applyNumberFormat="1" applyFill="1" applyBorder="1" applyAlignment="1">
      <alignment horizontal="left" vertical="top"/>
    </xf>
    <xf numFmtId="0" fontId="13" fillId="6" borderId="12" xfId="0" applyFont="1" applyFill="1" applyBorder="1" applyAlignment="1">
      <alignment horizontal="center" vertical="center"/>
    </xf>
    <xf numFmtId="0" fontId="13" fillId="6" borderId="12" xfId="0" applyFont="1" applyFill="1" applyBorder="1" applyAlignment="1">
      <alignment horizontal="center" vertical="center" wrapText="1"/>
    </xf>
    <xf numFmtId="164" fontId="5" fillId="6" borderId="4" xfId="1" applyNumberFormat="1" applyFont="1" applyFill="1" applyBorder="1" applyAlignment="1">
      <alignment horizontal="left" vertical="center" wrapText="1"/>
    </xf>
    <xf numFmtId="164" fontId="5" fillId="6" borderId="2" xfId="1" applyNumberFormat="1" applyFont="1" applyFill="1" applyBorder="1" applyAlignment="1">
      <alignment horizontal="left" vertical="center" wrapText="1"/>
    </xf>
    <xf numFmtId="164" fontId="5" fillId="7" borderId="4" xfId="1" applyNumberFormat="1" applyFont="1" applyFill="1" applyBorder="1" applyAlignment="1">
      <alignment horizontal="left" vertical="center" wrapText="1"/>
    </xf>
    <xf numFmtId="164" fontId="0" fillId="0" borderId="0" xfId="1" applyNumberFormat="1" applyFont="1" applyFill="1" applyBorder="1" applyAlignment="1">
      <alignment horizontal="left" vertical="top"/>
    </xf>
    <xf numFmtId="0" fontId="2" fillId="2" borderId="10" xfId="0" applyFont="1" applyFill="1" applyBorder="1" applyAlignment="1">
      <alignment horizontal="center" vertical="center" wrapText="1"/>
    </xf>
    <xf numFmtId="164" fontId="9" fillId="0" borderId="0" xfId="1"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164" fontId="0" fillId="0" borderId="0" xfId="1" applyNumberFormat="1" applyFont="1"/>
    <xf numFmtId="0" fontId="0" fillId="0" borderId="0" xfId="0"/>
    <xf numFmtId="164" fontId="20" fillId="0" borderId="20" xfId="1" applyNumberFormat="1" applyFont="1" applyBorder="1" applyAlignment="1"/>
    <xf numFmtId="164" fontId="20" fillId="0" borderId="16" xfId="1" applyNumberFormat="1" applyFont="1" applyBorder="1"/>
    <xf numFmtId="164" fontId="22" fillId="0" borderId="12" xfId="1" applyNumberFormat="1" applyFont="1" applyBorder="1" applyAlignment="1">
      <alignment horizontal="right" vertical="center"/>
    </xf>
    <xf numFmtId="164" fontId="22" fillId="0" borderId="12" xfId="1" applyNumberFormat="1" applyFont="1" applyBorder="1" applyAlignment="1">
      <alignment vertical="center"/>
    </xf>
    <xf numFmtId="164" fontId="20" fillId="0" borderId="17" xfId="1" applyNumberFormat="1" applyFont="1" applyBorder="1" applyAlignment="1"/>
    <xf numFmtId="164" fontId="20" fillId="0" borderId="12" xfId="1" applyNumberFormat="1" applyFont="1" applyBorder="1"/>
    <xf numFmtId="164" fontId="23" fillId="0" borderId="12" xfId="1" applyNumberFormat="1" applyFont="1" applyBorder="1" applyAlignment="1">
      <alignment horizontal="right" vertical="center"/>
    </xf>
    <xf numFmtId="164" fontId="23" fillId="0" borderId="12" xfId="1" applyNumberFormat="1" applyFont="1" applyBorder="1" applyAlignment="1">
      <alignment vertical="center"/>
    </xf>
    <xf numFmtId="164" fontId="0" fillId="0" borderId="0" xfId="0" applyNumberFormat="1"/>
    <xf numFmtId="0" fontId="22" fillId="0" borderId="12" xfId="0" applyFont="1" applyBorder="1" applyAlignment="1">
      <alignment horizontal="center" vertical="center"/>
    </xf>
    <xf numFmtId="0" fontId="22" fillId="0" borderId="12" xfId="0" applyFont="1" applyBorder="1" applyAlignment="1">
      <alignment horizontal="center" vertical="center" wrapText="1"/>
    </xf>
    <xf numFmtId="15" fontId="6" fillId="0" borderId="12" xfId="0" applyNumberFormat="1" applyFont="1" applyFill="1" applyBorder="1" applyAlignment="1">
      <alignment vertical="center"/>
    </xf>
    <xf numFmtId="164" fontId="0" fillId="0" borderId="12" xfId="1" applyNumberFormat="1" applyFont="1" applyBorder="1" applyAlignment="1">
      <alignment vertical="center"/>
    </xf>
    <xf numFmtId="0" fontId="0" fillId="0" borderId="12" xfId="0" applyBorder="1" applyAlignment="1">
      <alignment horizontal="center" vertical="center" wrapText="1"/>
    </xf>
    <xf numFmtId="0" fontId="0" fillId="0" borderId="12" xfId="0" applyBorder="1"/>
    <xf numFmtId="164" fontId="0" fillId="0" borderId="12" xfId="1" applyNumberFormat="1" applyFont="1" applyBorder="1"/>
    <xf numFmtId="0" fontId="22" fillId="0" borderId="12" xfId="0" applyFont="1" applyBorder="1" applyAlignment="1"/>
    <xf numFmtId="164" fontId="22" fillId="0" borderId="12" xfId="0" applyNumberFormat="1" applyFont="1" applyBorder="1"/>
    <xf numFmtId="164" fontId="22" fillId="0" borderId="12" xfId="1" applyNumberFormat="1" applyFont="1" applyBorder="1"/>
    <xf numFmtId="43" fontId="0" fillId="0" borderId="0" xfId="0" applyNumberFormat="1"/>
    <xf numFmtId="43" fontId="0" fillId="0" borderId="12" xfId="0" applyNumberFormat="1" applyBorder="1"/>
    <xf numFmtId="165" fontId="0" fillId="0" borderId="0" xfId="0" applyNumberFormat="1"/>
    <xf numFmtId="166" fontId="0" fillId="0" borderId="0" xfId="2" applyNumberFormat="1" applyFont="1"/>
    <xf numFmtId="164" fontId="0" fillId="0" borderId="12" xfId="1" applyNumberFormat="1" applyFont="1" applyFill="1" applyBorder="1" applyAlignment="1">
      <alignment horizontal="right" vertical="center"/>
    </xf>
    <xf numFmtId="164" fontId="0" fillId="0" borderId="12" xfId="1" applyNumberFormat="1" applyFont="1" applyFill="1" applyBorder="1" applyAlignment="1">
      <alignment vertical="center"/>
    </xf>
    <xf numFmtId="0" fontId="0" fillId="0" borderId="12" xfId="0" applyFill="1" applyBorder="1" applyAlignment="1">
      <alignment horizontal="center" vertical="center" wrapText="1"/>
    </xf>
    <xf numFmtId="0" fontId="0" fillId="0" borderId="12" xfId="0" applyFill="1" applyBorder="1"/>
    <xf numFmtId="164" fontId="0" fillId="0" borderId="12" xfId="1" applyNumberFormat="1" applyFont="1" applyFill="1" applyBorder="1"/>
    <xf numFmtId="164" fontId="1" fillId="8" borderId="12" xfId="1" applyNumberFormat="1" applyFont="1" applyFill="1" applyBorder="1" applyAlignment="1">
      <alignment horizontal="right" vertical="center"/>
    </xf>
    <xf numFmtId="43" fontId="0" fillId="0" borderId="12" xfId="1" applyNumberFormat="1" applyFont="1" applyBorder="1" applyAlignment="1">
      <alignment vertical="center"/>
    </xf>
    <xf numFmtId="0" fontId="3" fillId="2" borderId="12" xfId="0" applyFont="1" applyFill="1" applyBorder="1" applyAlignment="1">
      <alignment horizontal="left" vertical="top" wrapText="1"/>
    </xf>
    <xf numFmtId="0" fontId="2" fillId="2" borderId="12"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2" fillId="0" borderId="9"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2" fillId="0" borderId="1" xfId="0" applyFont="1" applyFill="1" applyBorder="1" applyAlignment="1">
      <alignment horizontal="center"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left" vertical="top" wrapText="1" indent="9"/>
    </xf>
    <xf numFmtId="0" fontId="2" fillId="2" borderId="10" xfId="0" applyFont="1" applyFill="1" applyBorder="1" applyAlignment="1">
      <alignment horizontal="left" vertical="top" wrapText="1" indent="9"/>
    </xf>
    <xf numFmtId="0" fontId="2" fillId="2" borderId="9" xfId="0" applyFont="1" applyFill="1" applyBorder="1" applyAlignment="1">
      <alignment horizontal="center" vertical="top" wrapText="1"/>
    </xf>
    <xf numFmtId="0" fontId="2" fillId="2" borderId="11" xfId="0" applyFont="1" applyFill="1" applyBorder="1" applyAlignment="1">
      <alignment horizontal="center" vertical="top" wrapText="1"/>
    </xf>
    <xf numFmtId="0" fontId="2" fillId="2" borderId="10" xfId="0" applyFont="1" applyFill="1" applyBorder="1" applyAlignment="1">
      <alignment horizontal="center" vertical="top" wrapText="1"/>
    </xf>
    <xf numFmtId="0" fontId="10" fillId="0" borderId="0"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0" xfId="0" applyFont="1" applyFill="1" applyBorder="1" applyAlignment="1">
      <alignment horizontal="center" vertical="center" wrapText="1"/>
    </xf>
    <xf numFmtId="164" fontId="5" fillId="0" borderId="13" xfId="1" applyNumberFormat="1" applyFont="1" applyFill="1" applyBorder="1" applyAlignment="1">
      <alignment horizontal="center" vertical="center" wrapText="1"/>
    </xf>
    <xf numFmtId="164" fontId="5" fillId="0" borderId="0" xfId="1" applyNumberFormat="1" applyFont="1" applyFill="1" applyBorder="1" applyAlignment="1">
      <alignment horizontal="center" vertical="center" wrapText="1"/>
    </xf>
    <xf numFmtId="0" fontId="17" fillId="0" borderId="12" xfId="0" applyFont="1" applyFill="1" applyBorder="1" applyAlignment="1">
      <alignment horizontal="center" vertical="center"/>
    </xf>
    <xf numFmtId="0" fontId="13" fillId="0" borderId="17" xfId="0" applyFont="1" applyFill="1" applyBorder="1" applyAlignment="1">
      <alignment horizontal="center" vertical="center"/>
    </xf>
    <xf numFmtId="0" fontId="13" fillId="0" borderId="18" xfId="0" applyFont="1" applyFill="1" applyBorder="1" applyAlignment="1">
      <alignment horizontal="center" vertical="center"/>
    </xf>
    <xf numFmtId="164" fontId="5" fillId="0" borderId="12" xfId="1" applyNumberFormat="1" applyFont="1" applyFill="1" applyBorder="1" applyAlignment="1">
      <alignment horizontal="center" vertical="center" wrapText="1"/>
    </xf>
    <xf numFmtId="0" fontId="13" fillId="0" borderId="15" xfId="0" applyFont="1" applyFill="1" applyBorder="1" applyAlignment="1">
      <alignment horizontal="center" vertical="center"/>
    </xf>
    <xf numFmtId="0" fontId="13" fillId="0"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18" xfId="0" applyFont="1" applyFill="1" applyBorder="1" applyAlignment="1">
      <alignment horizontal="center" vertical="center"/>
    </xf>
    <xf numFmtId="0" fontId="18" fillId="0" borderId="12" xfId="0" applyFont="1" applyFill="1" applyBorder="1" applyAlignment="1">
      <alignment horizontal="center" vertical="center"/>
    </xf>
    <xf numFmtId="0" fontId="13" fillId="0" borderId="12" xfId="0" applyFont="1" applyFill="1" applyBorder="1" applyAlignment="1">
      <alignment horizontal="center"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5" borderId="17" xfId="0" applyFont="1" applyFill="1" applyBorder="1" applyAlignment="1">
      <alignment horizontal="center" vertical="center"/>
    </xf>
    <xf numFmtId="0" fontId="13" fillId="5" borderId="18" xfId="0" applyFont="1" applyFill="1" applyBorder="1" applyAlignment="1">
      <alignment horizontal="center" vertical="center"/>
    </xf>
    <xf numFmtId="0" fontId="13" fillId="6" borderId="17" xfId="0" applyFont="1" applyFill="1" applyBorder="1" applyAlignment="1">
      <alignment horizontal="center" vertical="center"/>
    </xf>
    <xf numFmtId="0" fontId="13" fillId="6" borderId="19" xfId="0" applyFont="1" applyFill="1" applyBorder="1" applyAlignment="1">
      <alignment horizontal="center" vertical="center"/>
    </xf>
    <xf numFmtId="0" fontId="13" fillId="6" borderId="18" xfId="0" applyFont="1" applyFill="1" applyBorder="1" applyAlignment="1">
      <alignment horizontal="center" vertical="center"/>
    </xf>
    <xf numFmtId="0" fontId="21" fillId="0" borderId="12" xfId="0" applyFont="1" applyBorder="1" applyAlignment="1">
      <alignment horizontal="center"/>
    </xf>
    <xf numFmtId="164" fontId="0" fillId="0" borderId="21" xfId="1" applyNumberFormat="1" applyFont="1" applyBorder="1" applyAlignment="1">
      <alignment horizontal="center" wrapText="1"/>
    </xf>
    <xf numFmtId="164" fontId="0" fillId="0" borderId="22" xfId="1" applyNumberFormat="1" applyFont="1" applyBorder="1" applyAlignment="1">
      <alignment horizontal="center"/>
    </xf>
    <xf numFmtId="0" fontId="21" fillId="0" borderId="17" xfId="0" applyFont="1" applyBorder="1" applyAlignment="1">
      <alignment horizontal="center"/>
    </xf>
    <xf numFmtId="0" fontId="21" fillId="0" borderId="19" xfId="0" applyFont="1" applyBorder="1" applyAlignment="1">
      <alignment horizontal="center"/>
    </xf>
    <xf numFmtId="0" fontId="21" fillId="0" borderId="18" xfId="0" applyFont="1" applyBorder="1" applyAlignment="1">
      <alignment horizontal="center"/>
    </xf>
    <xf numFmtId="0" fontId="2" fillId="0" borderId="7"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8" xfId="0" applyFont="1" applyFill="1" applyBorder="1" applyAlignment="1">
      <alignment horizontal="left" vertical="top" wrapText="1"/>
    </xf>
    <xf numFmtId="0" fontId="13" fillId="6" borderId="12" xfId="0" applyFont="1" applyFill="1" applyBorder="1" applyAlignment="1">
      <alignment horizontal="center" vertical="center"/>
    </xf>
    <xf numFmtId="0" fontId="13" fillId="9" borderId="17" xfId="0" applyFont="1" applyFill="1" applyBorder="1" applyAlignment="1">
      <alignment horizontal="center" vertical="center"/>
    </xf>
    <xf numFmtId="0" fontId="13" fillId="9" borderId="18" xfId="0" applyFont="1" applyFill="1" applyBorder="1" applyAlignment="1">
      <alignment horizontal="center" vertical="center"/>
    </xf>
    <xf numFmtId="0" fontId="13" fillId="9" borderId="12" xfId="0" applyFont="1" applyFill="1" applyBorder="1" applyAlignment="1">
      <alignment horizontal="center" vertical="center"/>
    </xf>
    <xf numFmtId="164" fontId="5" fillId="9" borderId="4" xfId="1" applyNumberFormat="1" applyFont="1" applyFill="1" applyBorder="1" applyAlignment="1">
      <alignment horizontal="left" vertical="center" wrapText="1"/>
    </xf>
    <xf numFmtId="164" fontId="0" fillId="0" borderId="0" xfId="1" applyNumberFormat="1" applyFont="1" applyFill="1" applyBorder="1" applyAlignment="1">
      <alignment horizontal="left" vertical="center"/>
    </xf>
    <xf numFmtId="0" fontId="24" fillId="0" borderId="12" xfId="0"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topLeftCell="A7" zoomScaleNormal="100" workbookViewId="0">
      <selection activeCell="B12" sqref="B12"/>
    </sheetView>
  </sheetViews>
  <sheetFormatPr defaultRowHeight="12.75" x14ac:dyDescent="0.2"/>
  <cols>
    <col min="1" max="1" width="4.83203125" style="2" customWidth="1"/>
    <col min="2" max="2" width="63.33203125" style="2" customWidth="1"/>
    <col min="3" max="3" width="6.83203125" style="2" customWidth="1"/>
    <col min="4" max="4" width="8" style="2" customWidth="1"/>
    <col min="5" max="5" width="12.1640625" style="2" customWidth="1"/>
    <col min="6" max="6" width="16.33203125" style="2" customWidth="1"/>
    <col min="7" max="7" width="13.83203125" style="2" customWidth="1"/>
    <col min="8" max="8" width="17.6640625" style="2" customWidth="1"/>
    <col min="9" max="9" width="17.83203125" style="2" customWidth="1"/>
    <col min="10" max="10" width="9.33203125" style="2"/>
    <col min="11" max="11" width="35.1640625" style="2" customWidth="1"/>
    <col min="12" max="16384" width="9.33203125" style="2"/>
  </cols>
  <sheetData>
    <row r="1" spans="1:9" ht="15" x14ac:dyDescent="0.2">
      <c r="A1" s="117" t="s">
        <v>0</v>
      </c>
      <c r="B1" s="117"/>
      <c r="C1" s="1"/>
      <c r="D1" s="1"/>
      <c r="E1" s="1"/>
      <c r="F1" s="1"/>
      <c r="G1" s="1"/>
      <c r="H1" s="1"/>
      <c r="I1" s="20" t="s">
        <v>1</v>
      </c>
    </row>
    <row r="2" spans="1:9" ht="18.75" x14ac:dyDescent="0.2">
      <c r="A2" s="118" t="s">
        <v>2</v>
      </c>
      <c r="B2" s="118"/>
      <c r="C2" s="118"/>
      <c r="D2" s="118"/>
      <c r="E2" s="118"/>
      <c r="F2" s="118"/>
      <c r="G2" s="118"/>
      <c r="H2" s="118"/>
      <c r="I2" s="118"/>
    </row>
    <row r="3" spans="1:9" ht="15" x14ac:dyDescent="0.2">
      <c r="A3" s="119" t="s">
        <v>3</v>
      </c>
      <c r="B3" s="119"/>
      <c r="C3" s="119"/>
      <c r="D3" s="119"/>
      <c r="E3" s="119"/>
      <c r="F3" s="119"/>
      <c r="G3" s="119"/>
      <c r="H3" s="119"/>
      <c r="I3" s="119"/>
    </row>
    <row r="4" spans="1:9" ht="15" x14ac:dyDescent="0.2">
      <c r="A4" s="120" t="s">
        <v>4</v>
      </c>
      <c r="B4" s="122" t="s">
        <v>5</v>
      </c>
      <c r="C4" s="124" t="s">
        <v>6</v>
      </c>
      <c r="D4" s="125"/>
      <c r="E4" s="128" t="s">
        <v>7</v>
      </c>
      <c r="F4" s="129"/>
      <c r="G4" s="130" t="s">
        <v>8</v>
      </c>
      <c r="H4" s="131"/>
      <c r="I4" s="132"/>
    </row>
    <row r="5" spans="1:9" ht="30" x14ac:dyDescent="0.2">
      <c r="A5" s="121"/>
      <c r="B5" s="123"/>
      <c r="C5" s="126"/>
      <c r="D5" s="127"/>
      <c r="E5" s="3" t="s">
        <v>9</v>
      </c>
      <c r="F5" s="3" t="s">
        <v>10</v>
      </c>
      <c r="G5" s="3" t="s">
        <v>9</v>
      </c>
      <c r="H5" s="3" t="s">
        <v>10</v>
      </c>
      <c r="I5" s="3" t="s">
        <v>11</v>
      </c>
    </row>
    <row r="6" spans="1:9" ht="15" x14ac:dyDescent="0.2">
      <c r="A6" s="114" t="s">
        <v>12</v>
      </c>
      <c r="B6" s="115"/>
      <c r="C6" s="115"/>
      <c r="D6" s="116"/>
      <c r="E6" s="4"/>
      <c r="F6" s="4"/>
      <c r="G6" s="4"/>
      <c r="H6" s="4"/>
      <c r="I6" s="4"/>
    </row>
    <row r="7" spans="1:9" ht="90" x14ac:dyDescent="0.2">
      <c r="A7" s="5">
        <v>1</v>
      </c>
      <c r="B7" s="8" t="s">
        <v>13</v>
      </c>
      <c r="C7" s="5">
        <v>1</v>
      </c>
      <c r="D7" s="7" t="s">
        <v>14</v>
      </c>
      <c r="E7" s="19">
        <v>3650000</v>
      </c>
      <c r="F7" s="19">
        <v>150000</v>
      </c>
      <c r="G7" s="19">
        <f>E7*C7</f>
        <v>3650000</v>
      </c>
      <c r="H7" s="19">
        <f>F7*C7</f>
        <v>150000</v>
      </c>
      <c r="I7" s="19">
        <f>H7+G7</f>
        <v>3800000</v>
      </c>
    </row>
    <row r="8" spans="1:9" ht="91.5" customHeight="1" x14ac:dyDescent="0.2">
      <c r="A8" s="5">
        <v>2</v>
      </c>
      <c r="B8" s="8" t="s">
        <v>15</v>
      </c>
      <c r="C8" s="5">
        <v>10</v>
      </c>
      <c r="D8" s="7" t="s">
        <v>16</v>
      </c>
      <c r="E8" s="19">
        <v>218500</v>
      </c>
      <c r="F8" s="19">
        <v>17000</v>
      </c>
      <c r="G8" s="19">
        <f>E8*C8</f>
        <v>2185000</v>
      </c>
      <c r="H8" s="19">
        <f>F8*C8</f>
        <v>170000</v>
      </c>
      <c r="I8" s="19">
        <f>H8+G8</f>
        <v>2355000</v>
      </c>
    </row>
    <row r="9" spans="1:9" ht="60" x14ac:dyDescent="0.2">
      <c r="A9" s="5">
        <v>3</v>
      </c>
      <c r="B9" s="8" t="s">
        <v>129</v>
      </c>
      <c r="C9" s="5">
        <v>1</v>
      </c>
      <c r="D9" s="7" t="s">
        <v>16</v>
      </c>
      <c r="E9" s="19">
        <v>45500</v>
      </c>
      <c r="F9" s="19">
        <v>4700</v>
      </c>
      <c r="G9" s="19">
        <f>E9*C9</f>
        <v>45500</v>
      </c>
      <c r="H9" s="19">
        <f>F9*C9</f>
        <v>4700</v>
      </c>
      <c r="I9" s="19">
        <f>H9+G9</f>
        <v>50200</v>
      </c>
    </row>
    <row r="10" spans="1:9" ht="60" x14ac:dyDescent="0.2">
      <c r="A10" s="10">
        <v>4</v>
      </c>
      <c r="B10" s="8" t="s">
        <v>131</v>
      </c>
      <c r="C10" s="9"/>
      <c r="D10" s="9"/>
      <c r="E10" s="9"/>
      <c r="F10" s="9"/>
      <c r="G10" s="9"/>
      <c r="H10" s="9"/>
      <c r="I10" s="9"/>
    </row>
    <row r="11" spans="1:9" ht="15" x14ac:dyDescent="0.2">
      <c r="A11" s="11" t="s">
        <v>17</v>
      </c>
      <c r="B11" s="12" t="s">
        <v>18</v>
      </c>
      <c r="C11" s="5">
        <v>10</v>
      </c>
      <c r="D11" s="7" t="s">
        <v>16</v>
      </c>
      <c r="E11" s="19">
        <v>46900</v>
      </c>
      <c r="F11" s="19">
        <v>4500</v>
      </c>
      <c r="G11" s="19">
        <f>E11*C11</f>
        <v>469000</v>
      </c>
      <c r="H11" s="19">
        <f>F11*C11</f>
        <v>45000</v>
      </c>
      <c r="I11" s="19">
        <f>H11+G11</f>
        <v>514000</v>
      </c>
    </row>
    <row r="12" spans="1:9" ht="30" x14ac:dyDescent="0.2">
      <c r="A12" s="5">
        <v>5</v>
      </c>
      <c r="B12" s="8" t="s">
        <v>19</v>
      </c>
      <c r="C12" s="5">
        <v>2</v>
      </c>
      <c r="D12" s="7" t="s">
        <v>16</v>
      </c>
      <c r="E12" s="19">
        <v>15000</v>
      </c>
      <c r="F12" s="19">
        <v>400</v>
      </c>
      <c r="G12" s="19">
        <f>E12*C12</f>
        <v>30000</v>
      </c>
      <c r="H12" s="19">
        <f>F12*C12</f>
        <v>800</v>
      </c>
      <c r="I12" s="19">
        <f>H12+G12</f>
        <v>30800</v>
      </c>
    </row>
    <row r="13" spans="1:9" ht="90" x14ac:dyDescent="0.2">
      <c r="A13" s="5">
        <v>6</v>
      </c>
      <c r="B13" s="6" t="s">
        <v>20</v>
      </c>
      <c r="C13" s="5">
        <v>1</v>
      </c>
      <c r="D13" s="7" t="s">
        <v>16</v>
      </c>
      <c r="E13" s="19">
        <v>195000</v>
      </c>
      <c r="F13" s="19">
        <v>15000</v>
      </c>
      <c r="G13" s="19">
        <f>E13*C13</f>
        <v>195000</v>
      </c>
      <c r="H13" s="19">
        <f>F13*C13</f>
        <v>15000</v>
      </c>
      <c r="I13" s="19">
        <f>H13+G13</f>
        <v>210000</v>
      </c>
    </row>
    <row r="14" spans="1:9" ht="61.5" customHeight="1" x14ac:dyDescent="0.2">
      <c r="A14" s="5">
        <v>7</v>
      </c>
      <c r="B14" s="6" t="s">
        <v>21</v>
      </c>
      <c r="C14" s="9"/>
      <c r="D14" s="9"/>
      <c r="E14" s="9"/>
      <c r="F14" s="9"/>
      <c r="G14" s="9"/>
      <c r="H14" s="9"/>
      <c r="I14" s="9"/>
    </row>
    <row r="15" spans="1:9" ht="15" x14ac:dyDescent="0.2">
      <c r="A15" s="11" t="s">
        <v>17</v>
      </c>
      <c r="B15" s="12" t="s">
        <v>22</v>
      </c>
      <c r="C15" s="5">
        <v>280</v>
      </c>
      <c r="D15" s="7" t="s">
        <v>23</v>
      </c>
      <c r="E15" s="19">
        <v>3750</v>
      </c>
      <c r="F15" s="19">
        <v>410</v>
      </c>
      <c r="G15" s="19">
        <f t="shared" ref="G15:G17" si="0">E15*C15</f>
        <v>1050000</v>
      </c>
      <c r="H15" s="19">
        <f t="shared" ref="H15:H17" si="1">F15*C15</f>
        <v>114800</v>
      </c>
      <c r="I15" s="19">
        <f t="shared" ref="I15:I17" si="2">H15+G15</f>
        <v>1164800</v>
      </c>
    </row>
    <row r="16" spans="1:9" ht="15" x14ac:dyDescent="0.2">
      <c r="A16" s="11" t="s">
        <v>24</v>
      </c>
      <c r="B16" s="12" t="s">
        <v>18</v>
      </c>
      <c r="C16" s="5">
        <v>250</v>
      </c>
      <c r="D16" s="7" t="s">
        <v>23</v>
      </c>
      <c r="E16" s="19">
        <v>1680</v>
      </c>
      <c r="F16" s="19">
        <v>300</v>
      </c>
      <c r="G16" s="19">
        <f t="shared" si="0"/>
        <v>420000</v>
      </c>
      <c r="H16" s="19">
        <f t="shared" si="1"/>
        <v>75000</v>
      </c>
      <c r="I16" s="19">
        <f t="shared" si="2"/>
        <v>495000</v>
      </c>
    </row>
    <row r="17" spans="1:9" ht="74.25" customHeight="1" x14ac:dyDescent="0.2">
      <c r="A17" s="5">
        <v>8</v>
      </c>
      <c r="B17" s="8" t="s">
        <v>105</v>
      </c>
      <c r="C17" s="5">
        <v>1</v>
      </c>
      <c r="D17" s="7" t="s">
        <v>25</v>
      </c>
      <c r="E17" s="19">
        <v>170000</v>
      </c>
      <c r="F17" s="19">
        <v>18000</v>
      </c>
      <c r="G17" s="19">
        <f t="shared" si="0"/>
        <v>170000</v>
      </c>
      <c r="H17" s="19">
        <f t="shared" si="1"/>
        <v>18000</v>
      </c>
      <c r="I17" s="19">
        <f t="shared" si="2"/>
        <v>188000</v>
      </c>
    </row>
    <row r="18" spans="1:9" ht="45" x14ac:dyDescent="0.2">
      <c r="A18" s="10">
        <v>9</v>
      </c>
      <c r="B18" s="8" t="s">
        <v>134</v>
      </c>
      <c r="C18" s="9"/>
      <c r="D18" s="9"/>
      <c r="E18" s="9"/>
      <c r="F18" s="9"/>
      <c r="G18" s="9"/>
      <c r="H18" s="9"/>
      <c r="I18" s="9"/>
    </row>
    <row r="19" spans="1:9" ht="15" x14ac:dyDescent="0.2">
      <c r="A19" s="11" t="s">
        <v>17</v>
      </c>
      <c r="B19" s="12" t="s">
        <v>26</v>
      </c>
      <c r="C19" s="5">
        <v>9</v>
      </c>
      <c r="D19" s="7" t="s">
        <v>16</v>
      </c>
      <c r="E19" s="19">
        <v>8700</v>
      </c>
      <c r="F19" s="19">
        <v>1700</v>
      </c>
      <c r="G19" s="19">
        <f t="shared" ref="G19:G20" si="3">E19*C19</f>
        <v>78300</v>
      </c>
      <c r="H19" s="19">
        <f t="shared" ref="H19:H20" si="4">F19*C19</f>
        <v>15300</v>
      </c>
      <c r="I19" s="19">
        <f t="shared" ref="I19:I20" si="5">H19+G19</f>
        <v>93600</v>
      </c>
    </row>
    <row r="20" spans="1:9" ht="15" x14ac:dyDescent="0.2">
      <c r="A20" s="11" t="s">
        <v>24</v>
      </c>
      <c r="B20" s="12" t="s">
        <v>27</v>
      </c>
      <c r="C20" s="5">
        <v>9</v>
      </c>
      <c r="D20" s="7" t="s">
        <v>16</v>
      </c>
      <c r="E20" s="19">
        <v>19000</v>
      </c>
      <c r="F20" s="19">
        <v>1700</v>
      </c>
      <c r="G20" s="19">
        <f t="shared" si="3"/>
        <v>171000</v>
      </c>
      <c r="H20" s="19">
        <f t="shared" si="4"/>
        <v>15300</v>
      </c>
      <c r="I20" s="19">
        <f t="shared" si="5"/>
        <v>186300</v>
      </c>
    </row>
    <row r="21" spans="1:9" ht="24" customHeight="1" x14ac:dyDescent="0.2">
      <c r="A21" s="134" t="s">
        <v>86</v>
      </c>
      <c r="B21" s="135"/>
      <c r="C21" s="135"/>
      <c r="D21" s="135"/>
      <c r="E21" s="135"/>
      <c r="F21" s="136"/>
      <c r="G21" s="13"/>
      <c r="H21" s="13"/>
      <c r="I21" s="21">
        <f>SUM(I7:I20)</f>
        <v>9087700</v>
      </c>
    </row>
    <row r="22" spans="1:9" ht="15" x14ac:dyDescent="0.2">
      <c r="A22" s="114" t="s">
        <v>28</v>
      </c>
      <c r="B22" s="116"/>
      <c r="C22" s="4"/>
      <c r="D22" s="4"/>
      <c r="E22" s="4"/>
      <c r="F22" s="4"/>
      <c r="G22" s="4"/>
      <c r="H22" s="4"/>
      <c r="I22" s="4"/>
    </row>
    <row r="23" spans="1:9" ht="60" x14ac:dyDescent="0.2">
      <c r="A23" s="5">
        <v>1</v>
      </c>
      <c r="B23" s="8" t="s">
        <v>107</v>
      </c>
      <c r="C23" s="5">
        <v>2</v>
      </c>
      <c r="D23" s="11" t="s">
        <v>29</v>
      </c>
      <c r="E23" s="19">
        <v>175000</v>
      </c>
      <c r="F23" s="19">
        <v>15000</v>
      </c>
      <c r="G23" s="19">
        <f t="shared" ref="G23:G37" si="6">E23*C23</f>
        <v>350000</v>
      </c>
      <c r="H23" s="19">
        <f t="shared" ref="H23:H37" si="7">F23*C23</f>
        <v>30000</v>
      </c>
      <c r="I23" s="19">
        <f t="shared" ref="I23:I37" si="8">H23+G23</f>
        <v>380000</v>
      </c>
    </row>
    <row r="24" spans="1:9" ht="75" x14ac:dyDescent="0.2">
      <c r="A24" s="5">
        <v>2</v>
      </c>
      <c r="B24" s="8" t="s">
        <v>30</v>
      </c>
      <c r="C24" s="5">
        <v>3</v>
      </c>
      <c r="D24" s="11" t="s">
        <v>29</v>
      </c>
      <c r="E24" s="19">
        <v>95000</v>
      </c>
      <c r="F24" s="19">
        <v>10000</v>
      </c>
      <c r="G24" s="19">
        <f t="shared" si="6"/>
        <v>285000</v>
      </c>
      <c r="H24" s="19">
        <f t="shared" si="7"/>
        <v>30000</v>
      </c>
      <c r="I24" s="19">
        <f t="shared" si="8"/>
        <v>315000</v>
      </c>
    </row>
    <row r="25" spans="1:9" ht="45" x14ac:dyDescent="0.2">
      <c r="A25" s="5">
        <v>3</v>
      </c>
      <c r="B25" s="6" t="s">
        <v>31</v>
      </c>
      <c r="C25" s="5">
        <v>3</v>
      </c>
      <c r="D25" s="11" t="s">
        <v>29</v>
      </c>
      <c r="E25" s="19">
        <v>77000</v>
      </c>
      <c r="F25" s="19">
        <v>15000</v>
      </c>
      <c r="G25" s="19">
        <f t="shared" si="6"/>
        <v>231000</v>
      </c>
      <c r="H25" s="19">
        <f t="shared" si="7"/>
        <v>45000</v>
      </c>
      <c r="I25" s="19">
        <f t="shared" si="8"/>
        <v>276000</v>
      </c>
    </row>
    <row r="26" spans="1:9" ht="45" x14ac:dyDescent="0.2">
      <c r="A26" s="5">
        <v>4</v>
      </c>
      <c r="B26" s="8" t="s">
        <v>32</v>
      </c>
      <c r="C26" s="5">
        <v>25</v>
      </c>
      <c r="D26" s="11" t="s">
        <v>29</v>
      </c>
      <c r="E26" s="19">
        <v>25000</v>
      </c>
      <c r="F26" s="19">
        <v>4000</v>
      </c>
      <c r="G26" s="19">
        <f t="shared" si="6"/>
        <v>625000</v>
      </c>
      <c r="H26" s="19">
        <f t="shared" si="7"/>
        <v>100000</v>
      </c>
      <c r="I26" s="19">
        <f t="shared" si="8"/>
        <v>725000</v>
      </c>
    </row>
    <row r="27" spans="1:9" ht="45" x14ac:dyDescent="0.2">
      <c r="A27" s="5">
        <v>5</v>
      </c>
      <c r="B27" s="8" t="s">
        <v>33</v>
      </c>
      <c r="C27" s="5">
        <v>3</v>
      </c>
      <c r="D27" s="11" t="s">
        <v>29</v>
      </c>
      <c r="E27" s="19">
        <v>25000</v>
      </c>
      <c r="F27" s="19">
        <v>7000</v>
      </c>
      <c r="G27" s="19">
        <f t="shared" si="6"/>
        <v>75000</v>
      </c>
      <c r="H27" s="19">
        <f t="shared" si="7"/>
        <v>21000</v>
      </c>
      <c r="I27" s="19">
        <f t="shared" si="8"/>
        <v>96000</v>
      </c>
    </row>
    <row r="28" spans="1:9" ht="30" x14ac:dyDescent="0.2">
      <c r="A28" s="10">
        <v>6</v>
      </c>
      <c r="B28" s="8" t="s">
        <v>34</v>
      </c>
      <c r="C28" s="10">
        <v>44</v>
      </c>
      <c r="D28" s="14" t="s">
        <v>29</v>
      </c>
      <c r="E28" s="19">
        <v>19000</v>
      </c>
      <c r="F28" s="19">
        <v>4000</v>
      </c>
      <c r="G28" s="19">
        <f t="shared" si="6"/>
        <v>836000</v>
      </c>
      <c r="H28" s="19">
        <f t="shared" si="7"/>
        <v>176000</v>
      </c>
      <c r="I28" s="19">
        <f t="shared" si="8"/>
        <v>1012000</v>
      </c>
    </row>
    <row r="29" spans="1:9" ht="45" x14ac:dyDescent="0.2">
      <c r="A29" s="10">
        <v>7</v>
      </c>
      <c r="B29" s="8" t="s">
        <v>35</v>
      </c>
      <c r="C29" s="10">
        <v>4</v>
      </c>
      <c r="D29" s="14" t="s">
        <v>29</v>
      </c>
      <c r="E29" s="19">
        <v>17500</v>
      </c>
      <c r="F29" s="19">
        <v>4000</v>
      </c>
      <c r="G29" s="19">
        <f t="shared" si="6"/>
        <v>70000</v>
      </c>
      <c r="H29" s="19">
        <f t="shared" si="7"/>
        <v>16000</v>
      </c>
      <c r="I29" s="19">
        <f t="shared" si="8"/>
        <v>86000</v>
      </c>
    </row>
    <row r="30" spans="1:9" ht="30" x14ac:dyDescent="0.2">
      <c r="A30" s="5">
        <v>8</v>
      </c>
      <c r="B30" s="8" t="s">
        <v>36</v>
      </c>
      <c r="C30" s="5">
        <v>56</v>
      </c>
      <c r="D30" s="11" t="s">
        <v>29</v>
      </c>
      <c r="E30" s="19">
        <v>1800</v>
      </c>
      <c r="F30" s="19">
        <v>300</v>
      </c>
      <c r="G30" s="19">
        <f t="shared" si="6"/>
        <v>100800</v>
      </c>
      <c r="H30" s="19">
        <f t="shared" si="7"/>
        <v>16800</v>
      </c>
      <c r="I30" s="19">
        <f t="shared" si="8"/>
        <v>117600</v>
      </c>
    </row>
    <row r="31" spans="1:9" ht="30" x14ac:dyDescent="0.2">
      <c r="A31" s="5">
        <v>9</v>
      </c>
      <c r="B31" s="8" t="s">
        <v>37</v>
      </c>
      <c r="C31" s="5">
        <v>28</v>
      </c>
      <c r="D31" s="11" t="s">
        <v>29</v>
      </c>
      <c r="E31" s="19">
        <v>6500</v>
      </c>
      <c r="F31" s="19">
        <v>700</v>
      </c>
      <c r="G31" s="19">
        <f t="shared" si="6"/>
        <v>182000</v>
      </c>
      <c r="H31" s="19">
        <f t="shared" si="7"/>
        <v>19600</v>
      </c>
      <c r="I31" s="19">
        <f t="shared" si="8"/>
        <v>201600</v>
      </c>
    </row>
    <row r="32" spans="1:9" ht="30" x14ac:dyDescent="0.2">
      <c r="A32" s="10">
        <v>10</v>
      </c>
      <c r="B32" s="8" t="s">
        <v>38</v>
      </c>
      <c r="C32" s="10">
        <v>100</v>
      </c>
      <c r="D32" s="14" t="s">
        <v>29</v>
      </c>
      <c r="E32" s="19">
        <v>2250</v>
      </c>
      <c r="F32" s="19">
        <v>300</v>
      </c>
      <c r="G32" s="19">
        <f t="shared" si="6"/>
        <v>225000</v>
      </c>
      <c r="H32" s="19">
        <f t="shared" si="7"/>
        <v>30000</v>
      </c>
      <c r="I32" s="19">
        <f t="shared" si="8"/>
        <v>255000</v>
      </c>
    </row>
    <row r="33" spans="1:9" ht="45" x14ac:dyDescent="0.2">
      <c r="A33" s="5">
        <v>11</v>
      </c>
      <c r="B33" s="8" t="s">
        <v>39</v>
      </c>
      <c r="C33" s="5">
        <v>48</v>
      </c>
      <c r="D33" s="11" t="s">
        <v>29</v>
      </c>
      <c r="E33" s="19">
        <v>3500</v>
      </c>
      <c r="F33" s="19">
        <v>400</v>
      </c>
      <c r="G33" s="19">
        <f t="shared" si="6"/>
        <v>168000</v>
      </c>
      <c r="H33" s="19">
        <f t="shared" si="7"/>
        <v>19200</v>
      </c>
      <c r="I33" s="19">
        <f t="shared" si="8"/>
        <v>187200</v>
      </c>
    </row>
    <row r="34" spans="1:9" ht="30" x14ac:dyDescent="0.2">
      <c r="A34" s="10">
        <v>12</v>
      </c>
      <c r="B34" s="8" t="s">
        <v>40</v>
      </c>
      <c r="C34" s="10">
        <v>28</v>
      </c>
      <c r="D34" s="14" t="s">
        <v>29</v>
      </c>
      <c r="E34" s="19">
        <v>3900</v>
      </c>
      <c r="F34" s="19">
        <v>400</v>
      </c>
      <c r="G34" s="19">
        <f t="shared" si="6"/>
        <v>109200</v>
      </c>
      <c r="H34" s="19">
        <f t="shared" si="7"/>
        <v>11200</v>
      </c>
      <c r="I34" s="19">
        <f t="shared" si="8"/>
        <v>120400</v>
      </c>
    </row>
    <row r="35" spans="1:9" ht="18.75" customHeight="1" x14ac:dyDescent="0.2">
      <c r="A35" s="10">
        <v>13</v>
      </c>
      <c r="B35" s="8" t="s">
        <v>41</v>
      </c>
      <c r="C35" s="10">
        <v>48</v>
      </c>
      <c r="D35" s="14" t="s">
        <v>29</v>
      </c>
      <c r="E35" s="19">
        <v>5200</v>
      </c>
      <c r="F35" s="19">
        <v>700</v>
      </c>
      <c r="G35" s="19">
        <f t="shared" si="6"/>
        <v>249600</v>
      </c>
      <c r="H35" s="19">
        <f t="shared" si="7"/>
        <v>33600</v>
      </c>
      <c r="I35" s="19">
        <f t="shared" si="8"/>
        <v>283200</v>
      </c>
    </row>
    <row r="36" spans="1:9" ht="30" x14ac:dyDescent="0.2">
      <c r="A36" s="10">
        <v>14</v>
      </c>
      <c r="B36" s="8" t="s">
        <v>42</v>
      </c>
      <c r="C36" s="10">
        <v>48</v>
      </c>
      <c r="D36" s="14" t="s">
        <v>29</v>
      </c>
      <c r="E36" s="19">
        <v>9900</v>
      </c>
      <c r="F36" s="19">
        <v>1700</v>
      </c>
      <c r="G36" s="19">
        <f t="shared" si="6"/>
        <v>475200</v>
      </c>
      <c r="H36" s="19">
        <f t="shared" si="7"/>
        <v>81600</v>
      </c>
      <c r="I36" s="19">
        <f t="shared" si="8"/>
        <v>556800</v>
      </c>
    </row>
    <row r="37" spans="1:9" ht="15" x14ac:dyDescent="0.2">
      <c r="A37" s="10">
        <v>15</v>
      </c>
      <c r="B37" s="8" t="s">
        <v>43</v>
      </c>
      <c r="C37" s="10">
        <v>48</v>
      </c>
      <c r="D37" s="14" t="s">
        <v>29</v>
      </c>
      <c r="E37" s="19">
        <v>10500</v>
      </c>
      <c r="F37" s="19">
        <v>1200</v>
      </c>
      <c r="G37" s="19">
        <f t="shared" si="6"/>
        <v>504000</v>
      </c>
      <c r="H37" s="19">
        <f t="shared" si="7"/>
        <v>57600</v>
      </c>
      <c r="I37" s="19">
        <f t="shared" si="8"/>
        <v>561600</v>
      </c>
    </row>
    <row r="38" spans="1:9" ht="15" x14ac:dyDescent="0.2">
      <c r="A38" s="10">
        <v>16</v>
      </c>
      <c r="B38" s="8" t="s">
        <v>44</v>
      </c>
      <c r="C38" s="10">
        <v>12</v>
      </c>
      <c r="D38" s="15" t="s">
        <v>29</v>
      </c>
      <c r="E38" s="19">
        <v>18900</v>
      </c>
      <c r="F38" s="19">
        <v>2000</v>
      </c>
      <c r="G38" s="19">
        <f>E38*C38</f>
        <v>226800</v>
      </c>
      <c r="H38" s="19">
        <f>F38*C38</f>
        <v>24000</v>
      </c>
      <c r="I38" s="19">
        <f>H38+G38</f>
        <v>250800</v>
      </c>
    </row>
    <row r="39" spans="1:9" ht="15" x14ac:dyDescent="0.2">
      <c r="A39" s="10">
        <v>17</v>
      </c>
      <c r="B39" s="16" t="s">
        <v>45</v>
      </c>
      <c r="C39" s="4"/>
      <c r="D39" s="4"/>
      <c r="E39" s="4"/>
      <c r="F39" s="4"/>
      <c r="G39" s="4"/>
      <c r="H39" s="4"/>
      <c r="I39" s="4"/>
    </row>
    <row r="40" spans="1:9" ht="150" x14ac:dyDescent="0.2">
      <c r="A40" s="17" t="s">
        <v>46</v>
      </c>
      <c r="B40" s="8" t="s">
        <v>115</v>
      </c>
      <c r="C40" s="6"/>
      <c r="D40" s="6"/>
      <c r="E40" s="6"/>
      <c r="F40" s="6"/>
      <c r="G40" s="6"/>
      <c r="H40" s="6"/>
      <c r="I40" s="6"/>
    </row>
    <row r="41" spans="1:9" ht="15" x14ac:dyDescent="0.2">
      <c r="A41" s="11" t="s">
        <v>17</v>
      </c>
      <c r="B41" s="12" t="s">
        <v>47</v>
      </c>
      <c r="C41" s="5">
        <v>900</v>
      </c>
      <c r="D41" s="7" t="s">
        <v>23</v>
      </c>
      <c r="E41" s="19">
        <v>498</v>
      </c>
      <c r="F41" s="19">
        <v>190</v>
      </c>
      <c r="G41" s="19">
        <f t="shared" ref="G41:G45" si="9">E41*C41</f>
        <v>448200</v>
      </c>
      <c r="H41" s="19">
        <f t="shared" ref="H41:H45" si="10">F41*C41</f>
        <v>171000</v>
      </c>
      <c r="I41" s="19">
        <f t="shared" ref="I41:I45" si="11">H41+G41</f>
        <v>619200</v>
      </c>
    </row>
    <row r="42" spans="1:9" ht="15" x14ac:dyDescent="0.2">
      <c r="A42" s="11" t="s">
        <v>48</v>
      </c>
      <c r="B42" s="12" t="s">
        <v>49</v>
      </c>
      <c r="C42" s="5">
        <v>300</v>
      </c>
      <c r="D42" s="7" t="s">
        <v>23</v>
      </c>
      <c r="E42" s="19">
        <v>370</v>
      </c>
      <c r="F42" s="19">
        <v>185</v>
      </c>
      <c r="G42" s="19">
        <f t="shared" si="9"/>
        <v>111000</v>
      </c>
      <c r="H42" s="19">
        <f t="shared" si="10"/>
        <v>55500</v>
      </c>
      <c r="I42" s="19">
        <f t="shared" si="11"/>
        <v>166500</v>
      </c>
    </row>
    <row r="43" spans="1:9" ht="15" x14ac:dyDescent="0.2">
      <c r="A43" s="11" t="s">
        <v>50</v>
      </c>
      <c r="B43" s="12" t="s">
        <v>51</v>
      </c>
      <c r="C43" s="5">
        <v>700</v>
      </c>
      <c r="D43" s="7" t="s">
        <v>23</v>
      </c>
      <c r="E43" s="19">
        <v>198</v>
      </c>
      <c r="F43" s="19">
        <v>180</v>
      </c>
      <c r="G43" s="19">
        <f t="shared" si="9"/>
        <v>138600</v>
      </c>
      <c r="H43" s="19">
        <f t="shared" si="10"/>
        <v>126000</v>
      </c>
      <c r="I43" s="19">
        <f t="shared" si="11"/>
        <v>264600</v>
      </c>
    </row>
    <row r="44" spans="1:9" ht="15" x14ac:dyDescent="0.2">
      <c r="A44" s="11" t="s">
        <v>52</v>
      </c>
      <c r="B44" s="12" t="s">
        <v>53</v>
      </c>
      <c r="C44" s="5">
        <v>850</v>
      </c>
      <c r="D44" s="7" t="s">
        <v>23</v>
      </c>
      <c r="E44" s="19">
        <v>160</v>
      </c>
      <c r="F44" s="19">
        <v>170</v>
      </c>
      <c r="G44" s="19">
        <f t="shared" si="9"/>
        <v>136000</v>
      </c>
      <c r="H44" s="19">
        <f t="shared" si="10"/>
        <v>144500</v>
      </c>
      <c r="I44" s="19">
        <f t="shared" si="11"/>
        <v>280500</v>
      </c>
    </row>
    <row r="45" spans="1:9" ht="15" x14ac:dyDescent="0.2">
      <c r="A45" s="11" t="s">
        <v>54</v>
      </c>
      <c r="B45" s="12" t="s">
        <v>55</v>
      </c>
      <c r="C45" s="5">
        <v>1000</v>
      </c>
      <c r="D45" s="7" t="s">
        <v>23</v>
      </c>
      <c r="E45" s="19">
        <v>145</v>
      </c>
      <c r="F45" s="19">
        <v>100</v>
      </c>
      <c r="G45" s="19">
        <f t="shared" si="9"/>
        <v>145000</v>
      </c>
      <c r="H45" s="19">
        <f t="shared" si="10"/>
        <v>100000</v>
      </c>
      <c r="I45" s="19">
        <f t="shared" si="11"/>
        <v>245000</v>
      </c>
    </row>
    <row r="46" spans="1:9" ht="15" x14ac:dyDescent="0.2">
      <c r="A46" s="18" t="s">
        <v>56</v>
      </c>
      <c r="B46" s="16" t="s">
        <v>57</v>
      </c>
      <c r="C46" s="4"/>
      <c r="D46" s="4"/>
      <c r="E46" s="4"/>
      <c r="F46" s="4"/>
      <c r="G46" s="4"/>
      <c r="H46" s="4"/>
      <c r="I46" s="4"/>
    </row>
    <row r="47" spans="1:9" ht="15" x14ac:dyDescent="0.2">
      <c r="A47" s="11" t="s">
        <v>17</v>
      </c>
      <c r="B47" s="12" t="s">
        <v>47</v>
      </c>
      <c r="C47" s="5">
        <v>6</v>
      </c>
      <c r="D47" s="7" t="s">
        <v>16</v>
      </c>
      <c r="E47" s="19">
        <v>9900</v>
      </c>
      <c r="F47" s="19">
        <v>1000</v>
      </c>
      <c r="G47" s="19">
        <f t="shared" ref="G47:G51" si="12">E47*C47</f>
        <v>59400</v>
      </c>
      <c r="H47" s="19">
        <f t="shared" ref="H47:H51" si="13">F47*C47</f>
        <v>6000</v>
      </c>
      <c r="I47" s="19">
        <f t="shared" ref="I47:I51" si="14">H47+G47</f>
        <v>65400</v>
      </c>
    </row>
    <row r="48" spans="1:9" ht="15" x14ac:dyDescent="0.2">
      <c r="A48" s="11" t="s">
        <v>48</v>
      </c>
      <c r="B48" s="12" t="s">
        <v>58</v>
      </c>
      <c r="C48" s="5">
        <v>6</v>
      </c>
      <c r="D48" s="7" t="s">
        <v>16</v>
      </c>
      <c r="E48" s="19">
        <v>8800</v>
      </c>
      <c r="F48" s="19">
        <v>800</v>
      </c>
      <c r="G48" s="19">
        <f t="shared" si="12"/>
        <v>52800</v>
      </c>
      <c r="H48" s="19">
        <f t="shared" si="13"/>
        <v>4800</v>
      </c>
      <c r="I48" s="19">
        <f t="shared" si="14"/>
        <v>57600</v>
      </c>
    </row>
    <row r="49" spans="1:9" ht="15" x14ac:dyDescent="0.2">
      <c r="A49" s="11" t="s">
        <v>50</v>
      </c>
      <c r="B49" s="12" t="s">
        <v>49</v>
      </c>
      <c r="C49" s="5">
        <v>10</v>
      </c>
      <c r="D49" s="7" t="s">
        <v>16</v>
      </c>
      <c r="E49" s="19">
        <v>7700</v>
      </c>
      <c r="F49" s="19">
        <v>800</v>
      </c>
      <c r="G49" s="19">
        <f t="shared" si="12"/>
        <v>77000</v>
      </c>
      <c r="H49" s="19">
        <f t="shared" si="13"/>
        <v>8000</v>
      </c>
      <c r="I49" s="19">
        <f t="shared" si="14"/>
        <v>85000</v>
      </c>
    </row>
    <row r="50" spans="1:9" ht="15" x14ac:dyDescent="0.2">
      <c r="A50" s="11" t="s">
        <v>52</v>
      </c>
      <c r="B50" s="12" t="s">
        <v>51</v>
      </c>
      <c r="C50" s="5">
        <v>12</v>
      </c>
      <c r="D50" s="7" t="s">
        <v>16</v>
      </c>
      <c r="E50" s="19">
        <v>6500</v>
      </c>
      <c r="F50" s="19">
        <v>800</v>
      </c>
      <c r="G50" s="19">
        <f t="shared" si="12"/>
        <v>78000</v>
      </c>
      <c r="H50" s="19">
        <f t="shared" si="13"/>
        <v>9600</v>
      </c>
      <c r="I50" s="19">
        <f t="shared" si="14"/>
        <v>87600</v>
      </c>
    </row>
    <row r="51" spans="1:9" ht="15" x14ac:dyDescent="0.2">
      <c r="A51" s="11" t="s">
        <v>59</v>
      </c>
      <c r="B51" s="12" t="s">
        <v>53</v>
      </c>
      <c r="C51" s="5">
        <v>6</v>
      </c>
      <c r="D51" s="7" t="s">
        <v>16</v>
      </c>
      <c r="E51" s="19">
        <v>5000</v>
      </c>
      <c r="F51" s="19">
        <v>800</v>
      </c>
      <c r="G51" s="19">
        <f t="shared" si="12"/>
        <v>30000</v>
      </c>
      <c r="H51" s="19">
        <f t="shared" si="13"/>
        <v>4800</v>
      </c>
      <c r="I51" s="19">
        <f t="shared" si="14"/>
        <v>34800</v>
      </c>
    </row>
    <row r="52" spans="1:9" ht="15" x14ac:dyDescent="0.2">
      <c r="A52" s="18" t="s">
        <v>60</v>
      </c>
      <c r="B52" s="16" t="s">
        <v>61</v>
      </c>
      <c r="C52" s="4"/>
      <c r="D52" s="4"/>
      <c r="E52" s="4"/>
      <c r="F52" s="4"/>
      <c r="G52" s="4"/>
      <c r="H52" s="4"/>
      <c r="I52" s="4"/>
    </row>
    <row r="53" spans="1:9" ht="15" x14ac:dyDescent="0.2">
      <c r="A53" s="11" t="s">
        <v>17</v>
      </c>
      <c r="B53" s="12" t="s">
        <v>55</v>
      </c>
      <c r="C53" s="5">
        <v>9</v>
      </c>
      <c r="D53" s="7" t="s">
        <v>16</v>
      </c>
      <c r="E53" s="19">
        <v>2200</v>
      </c>
      <c r="F53" s="19">
        <v>800</v>
      </c>
      <c r="G53" s="19">
        <f>E53*C53</f>
        <v>19800</v>
      </c>
      <c r="H53" s="19">
        <f>F53*C53</f>
        <v>7200</v>
      </c>
      <c r="I53" s="19">
        <f>H53+G53</f>
        <v>27000</v>
      </c>
    </row>
    <row r="54" spans="1:9" ht="15" x14ac:dyDescent="0.2">
      <c r="A54" s="11" t="s">
        <v>48</v>
      </c>
      <c r="B54" s="12" t="s">
        <v>47</v>
      </c>
      <c r="C54" s="5">
        <v>3</v>
      </c>
      <c r="D54" s="7" t="s">
        <v>16</v>
      </c>
      <c r="E54" s="19">
        <v>6800</v>
      </c>
      <c r="F54" s="19">
        <v>800</v>
      </c>
      <c r="G54" s="19">
        <f t="shared" ref="G54:G58" si="15">E54*C54</f>
        <v>20400</v>
      </c>
      <c r="H54" s="19">
        <f t="shared" ref="H54:H58" si="16">F54*C54</f>
        <v>2400</v>
      </c>
      <c r="I54" s="19">
        <f t="shared" ref="I54:I58" si="17">H54+G54</f>
        <v>22800</v>
      </c>
    </row>
    <row r="55" spans="1:9" ht="15" x14ac:dyDescent="0.2">
      <c r="A55" s="11" t="s">
        <v>62</v>
      </c>
      <c r="B55" s="12" t="s">
        <v>63</v>
      </c>
      <c r="C55" s="5">
        <v>2</v>
      </c>
      <c r="D55" s="7" t="s">
        <v>16</v>
      </c>
      <c r="E55" s="19">
        <v>8000</v>
      </c>
      <c r="F55" s="19">
        <v>800</v>
      </c>
      <c r="G55" s="19">
        <f t="shared" si="15"/>
        <v>16000</v>
      </c>
      <c r="H55" s="19">
        <f t="shared" si="16"/>
        <v>1600</v>
      </c>
      <c r="I55" s="19">
        <f t="shared" si="17"/>
        <v>17600</v>
      </c>
    </row>
    <row r="56" spans="1:9" ht="15" x14ac:dyDescent="0.2">
      <c r="A56" s="11" t="s">
        <v>64</v>
      </c>
      <c r="B56" s="12" t="s">
        <v>65</v>
      </c>
      <c r="C56" s="5">
        <v>2</v>
      </c>
      <c r="D56" s="7" t="s">
        <v>16</v>
      </c>
      <c r="E56" s="19">
        <v>6000</v>
      </c>
      <c r="F56" s="19">
        <v>800</v>
      </c>
      <c r="G56" s="19">
        <f t="shared" si="15"/>
        <v>12000</v>
      </c>
      <c r="H56" s="19">
        <f t="shared" si="16"/>
        <v>1600</v>
      </c>
      <c r="I56" s="19">
        <f t="shared" si="17"/>
        <v>13600</v>
      </c>
    </row>
    <row r="57" spans="1:9" ht="15" x14ac:dyDescent="0.2">
      <c r="A57" s="11" t="s">
        <v>66</v>
      </c>
      <c r="B57" s="12" t="s">
        <v>67</v>
      </c>
      <c r="C57" s="5">
        <v>2</v>
      </c>
      <c r="D57" s="7" t="s">
        <v>16</v>
      </c>
      <c r="E57" s="19">
        <v>4500</v>
      </c>
      <c r="F57" s="19">
        <v>800</v>
      </c>
      <c r="G57" s="19">
        <f t="shared" si="15"/>
        <v>9000</v>
      </c>
      <c r="H57" s="19">
        <f t="shared" si="16"/>
        <v>1600</v>
      </c>
      <c r="I57" s="19">
        <f t="shared" si="17"/>
        <v>10600</v>
      </c>
    </row>
    <row r="58" spans="1:9" ht="15" x14ac:dyDescent="0.2">
      <c r="A58" s="11" t="s">
        <v>68</v>
      </c>
      <c r="B58" s="12" t="s">
        <v>69</v>
      </c>
      <c r="C58" s="5">
        <v>2</v>
      </c>
      <c r="D58" s="7" t="s">
        <v>16</v>
      </c>
      <c r="E58" s="19">
        <v>15000</v>
      </c>
      <c r="F58" s="19">
        <v>800</v>
      </c>
      <c r="G58" s="19">
        <f t="shared" si="15"/>
        <v>30000</v>
      </c>
      <c r="H58" s="19">
        <f t="shared" si="16"/>
        <v>1600</v>
      </c>
      <c r="I58" s="19">
        <f t="shared" si="17"/>
        <v>31600</v>
      </c>
    </row>
    <row r="59" spans="1:9" ht="15" x14ac:dyDescent="0.2">
      <c r="A59" s="10">
        <v>18</v>
      </c>
      <c r="B59" s="16" t="s">
        <v>70</v>
      </c>
      <c r="C59" s="4"/>
      <c r="D59" s="4"/>
      <c r="E59" s="4"/>
      <c r="F59" s="4"/>
      <c r="G59" s="4"/>
      <c r="H59" s="4"/>
      <c r="I59" s="4"/>
    </row>
    <row r="60" spans="1:9" ht="120" x14ac:dyDescent="0.2">
      <c r="A60" s="11" t="s">
        <v>46</v>
      </c>
      <c r="B60" s="6" t="s">
        <v>71</v>
      </c>
      <c r="C60" s="6"/>
      <c r="D60" s="6"/>
      <c r="E60" s="6"/>
      <c r="F60" s="6"/>
      <c r="G60" s="6"/>
      <c r="H60" s="6"/>
      <c r="I60" s="6"/>
    </row>
    <row r="61" spans="1:9" ht="15" x14ac:dyDescent="0.2">
      <c r="A61" s="11" t="s">
        <v>17</v>
      </c>
      <c r="B61" s="12" t="s">
        <v>72</v>
      </c>
      <c r="C61" s="5">
        <v>100</v>
      </c>
      <c r="D61" s="7" t="s">
        <v>23</v>
      </c>
      <c r="E61" s="19">
        <v>2300</v>
      </c>
      <c r="F61" s="19">
        <v>300</v>
      </c>
      <c r="G61" s="19">
        <f t="shared" ref="G61:G65" si="18">E61*C61</f>
        <v>230000</v>
      </c>
      <c r="H61" s="19">
        <f t="shared" ref="H61:H65" si="19">F61*C61</f>
        <v>30000</v>
      </c>
      <c r="I61" s="19">
        <f t="shared" ref="I61:I65" si="20">H61+G61</f>
        <v>260000</v>
      </c>
    </row>
    <row r="62" spans="1:9" ht="15" x14ac:dyDescent="0.2">
      <c r="A62" s="11" t="s">
        <v>48</v>
      </c>
      <c r="B62" s="12" t="s">
        <v>73</v>
      </c>
      <c r="C62" s="5">
        <v>160</v>
      </c>
      <c r="D62" s="7" t="s">
        <v>23</v>
      </c>
      <c r="E62" s="19">
        <v>1800</v>
      </c>
      <c r="F62" s="19">
        <v>260</v>
      </c>
      <c r="G62" s="19">
        <f t="shared" si="18"/>
        <v>288000</v>
      </c>
      <c r="H62" s="19">
        <f t="shared" si="19"/>
        <v>41600</v>
      </c>
      <c r="I62" s="19">
        <f t="shared" si="20"/>
        <v>329600</v>
      </c>
    </row>
    <row r="63" spans="1:9" ht="15" x14ac:dyDescent="0.2">
      <c r="A63" s="11" t="s">
        <v>50</v>
      </c>
      <c r="B63" s="12" t="s">
        <v>74</v>
      </c>
      <c r="C63" s="5">
        <v>1300</v>
      </c>
      <c r="D63" s="7" t="s">
        <v>23</v>
      </c>
      <c r="E63" s="19">
        <v>990</v>
      </c>
      <c r="F63" s="19">
        <v>220</v>
      </c>
      <c r="G63" s="19">
        <f t="shared" si="18"/>
        <v>1287000</v>
      </c>
      <c r="H63" s="19">
        <f t="shared" si="19"/>
        <v>286000</v>
      </c>
      <c r="I63" s="19">
        <f t="shared" si="20"/>
        <v>1573000</v>
      </c>
    </row>
    <row r="64" spans="1:9" ht="15" x14ac:dyDescent="0.2">
      <c r="A64" s="11" t="s">
        <v>52</v>
      </c>
      <c r="B64" s="12" t="s">
        <v>75</v>
      </c>
      <c r="C64" s="5">
        <v>1400</v>
      </c>
      <c r="D64" s="7" t="s">
        <v>23</v>
      </c>
      <c r="E64" s="19">
        <v>680</v>
      </c>
      <c r="F64" s="19">
        <v>215</v>
      </c>
      <c r="G64" s="19">
        <f t="shared" si="18"/>
        <v>952000</v>
      </c>
      <c r="H64" s="19">
        <f t="shared" si="19"/>
        <v>301000</v>
      </c>
      <c r="I64" s="19">
        <f t="shared" si="20"/>
        <v>1253000</v>
      </c>
    </row>
    <row r="65" spans="1:9" ht="15" x14ac:dyDescent="0.2">
      <c r="A65" s="11" t="s">
        <v>54</v>
      </c>
      <c r="B65" s="12" t="s">
        <v>47</v>
      </c>
      <c r="C65" s="5">
        <v>1200</v>
      </c>
      <c r="D65" s="7" t="s">
        <v>23</v>
      </c>
      <c r="E65" s="19">
        <v>310</v>
      </c>
      <c r="F65" s="19">
        <v>200</v>
      </c>
      <c r="G65" s="19">
        <f t="shared" si="18"/>
        <v>372000</v>
      </c>
      <c r="H65" s="19">
        <f t="shared" si="19"/>
        <v>240000</v>
      </c>
      <c r="I65" s="19">
        <f t="shared" si="20"/>
        <v>612000</v>
      </c>
    </row>
    <row r="66" spans="1:9" ht="30" x14ac:dyDescent="0.2">
      <c r="A66" s="10">
        <v>19</v>
      </c>
      <c r="B66" s="8" t="s">
        <v>76</v>
      </c>
      <c r="C66" s="4"/>
      <c r="D66" s="4"/>
      <c r="E66" s="4"/>
      <c r="F66" s="4"/>
      <c r="G66" s="4"/>
      <c r="H66" s="4"/>
      <c r="I66" s="4"/>
    </row>
    <row r="67" spans="1:9" ht="15" x14ac:dyDescent="0.2">
      <c r="A67" s="11" t="s">
        <v>77</v>
      </c>
      <c r="B67" s="12" t="s">
        <v>73</v>
      </c>
      <c r="C67" s="5">
        <v>2</v>
      </c>
      <c r="D67" s="7" t="s">
        <v>29</v>
      </c>
      <c r="E67" s="19">
        <v>6000</v>
      </c>
      <c r="F67" s="19">
        <v>1500</v>
      </c>
      <c r="G67" s="19">
        <f>E67*C67</f>
        <v>12000</v>
      </c>
      <c r="H67" s="19">
        <f>F67*C67</f>
        <v>3000</v>
      </c>
      <c r="I67" s="19">
        <f>H67+G67</f>
        <v>15000</v>
      </c>
    </row>
    <row r="68" spans="1:9" ht="30" x14ac:dyDescent="0.2">
      <c r="A68" s="10">
        <v>20</v>
      </c>
      <c r="B68" s="8" t="s">
        <v>78</v>
      </c>
      <c r="C68" s="4"/>
      <c r="D68" s="4"/>
      <c r="E68" s="4"/>
      <c r="F68" s="4"/>
      <c r="G68" s="4"/>
      <c r="H68" s="4"/>
      <c r="I68" s="4"/>
    </row>
    <row r="69" spans="1:9" ht="15" x14ac:dyDescent="0.2">
      <c r="A69" s="11" t="s">
        <v>17</v>
      </c>
      <c r="B69" s="12" t="s">
        <v>74</v>
      </c>
      <c r="C69" s="5">
        <v>90</v>
      </c>
      <c r="D69" s="7" t="s">
        <v>29</v>
      </c>
      <c r="E69" s="19">
        <v>4000</v>
      </c>
      <c r="F69" s="19">
        <v>700</v>
      </c>
      <c r="G69" s="19">
        <f>E69*C69</f>
        <v>360000</v>
      </c>
      <c r="H69" s="19">
        <f>F69*C69</f>
        <v>63000</v>
      </c>
      <c r="I69" s="19">
        <f>H69+G69</f>
        <v>423000</v>
      </c>
    </row>
    <row r="70" spans="1:9" ht="30" x14ac:dyDescent="0.2">
      <c r="A70" s="10">
        <v>21</v>
      </c>
      <c r="B70" s="8" t="s">
        <v>79</v>
      </c>
      <c r="C70" s="9"/>
      <c r="D70" s="9"/>
      <c r="E70" s="9"/>
      <c r="F70" s="9"/>
      <c r="G70" s="9"/>
      <c r="H70" s="9"/>
      <c r="I70" s="9"/>
    </row>
    <row r="71" spans="1:9" ht="15" x14ac:dyDescent="0.2">
      <c r="A71" s="11" t="s">
        <v>17</v>
      </c>
      <c r="B71" s="12" t="s">
        <v>73</v>
      </c>
      <c r="C71" s="5">
        <v>1</v>
      </c>
      <c r="D71" s="7" t="s">
        <v>29</v>
      </c>
      <c r="E71" s="19">
        <v>2000</v>
      </c>
      <c r="F71" s="19">
        <v>700</v>
      </c>
      <c r="G71" s="19">
        <f t="shared" ref="G71:G73" si="21">E71*C71</f>
        <v>2000</v>
      </c>
      <c r="H71" s="19">
        <f t="shared" ref="H71:H73" si="22">F71*C71</f>
        <v>700</v>
      </c>
      <c r="I71" s="19">
        <f t="shared" ref="I71:I73" si="23">H71+G71</f>
        <v>2700</v>
      </c>
    </row>
    <row r="72" spans="1:9" ht="15" x14ac:dyDescent="0.2">
      <c r="A72" s="11" t="s">
        <v>24</v>
      </c>
      <c r="B72" s="12" t="s">
        <v>74</v>
      </c>
      <c r="C72" s="5">
        <v>1</v>
      </c>
      <c r="D72" s="7" t="s">
        <v>29</v>
      </c>
      <c r="E72" s="19">
        <v>1800</v>
      </c>
      <c r="F72" s="19">
        <v>700</v>
      </c>
      <c r="G72" s="19">
        <f t="shared" si="21"/>
        <v>1800</v>
      </c>
      <c r="H72" s="19">
        <f t="shared" si="22"/>
        <v>700</v>
      </c>
      <c r="I72" s="19">
        <f t="shared" si="23"/>
        <v>2500</v>
      </c>
    </row>
    <row r="73" spans="1:9" ht="15" x14ac:dyDescent="0.2">
      <c r="A73" s="11" t="s">
        <v>50</v>
      </c>
      <c r="B73" s="12" t="s">
        <v>75</v>
      </c>
      <c r="C73" s="5">
        <v>1</v>
      </c>
      <c r="D73" s="7" t="s">
        <v>29</v>
      </c>
      <c r="E73" s="19">
        <v>1700</v>
      </c>
      <c r="F73" s="19">
        <v>700</v>
      </c>
      <c r="G73" s="19">
        <f t="shared" si="21"/>
        <v>1700</v>
      </c>
      <c r="H73" s="19">
        <f t="shared" si="22"/>
        <v>700</v>
      </c>
      <c r="I73" s="19">
        <f t="shared" si="23"/>
        <v>2400</v>
      </c>
    </row>
    <row r="74" spans="1:9" ht="30" x14ac:dyDescent="0.2">
      <c r="A74" s="10">
        <v>22</v>
      </c>
      <c r="B74" s="8" t="s">
        <v>80</v>
      </c>
      <c r="C74" s="4"/>
      <c r="D74" s="4"/>
      <c r="E74" s="4"/>
      <c r="F74" s="4"/>
      <c r="G74" s="4"/>
      <c r="H74" s="4"/>
      <c r="I74" s="4"/>
    </row>
    <row r="75" spans="1:9" ht="15" x14ac:dyDescent="0.2">
      <c r="A75" s="11" t="s">
        <v>17</v>
      </c>
      <c r="B75" s="12" t="s">
        <v>74</v>
      </c>
      <c r="C75" s="5">
        <v>13</v>
      </c>
      <c r="D75" s="7" t="s">
        <v>29</v>
      </c>
      <c r="E75" s="19">
        <v>1500</v>
      </c>
      <c r="F75" s="19">
        <v>700</v>
      </c>
      <c r="G75" s="19">
        <f t="shared" ref="G75:G81" si="24">E75*C75</f>
        <v>19500</v>
      </c>
      <c r="H75" s="19">
        <f t="shared" ref="H75:H81" si="25">F75*C75</f>
        <v>9100</v>
      </c>
      <c r="I75" s="19">
        <f t="shared" ref="I75:I81" si="26">H75+G75</f>
        <v>28600</v>
      </c>
    </row>
    <row r="76" spans="1:9" ht="15" x14ac:dyDescent="0.2">
      <c r="A76" s="11" t="s">
        <v>48</v>
      </c>
      <c r="B76" s="12" t="s">
        <v>75</v>
      </c>
      <c r="C76" s="5">
        <v>30</v>
      </c>
      <c r="D76" s="7" t="s">
        <v>29</v>
      </c>
      <c r="E76" s="19">
        <v>1400</v>
      </c>
      <c r="F76" s="19">
        <v>700</v>
      </c>
      <c r="G76" s="19">
        <f t="shared" si="24"/>
        <v>42000</v>
      </c>
      <c r="H76" s="19">
        <f t="shared" si="25"/>
        <v>21000</v>
      </c>
      <c r="I76" s="19">
        <f t="shared" si="26"/>
        <v>63000</v>
      </c>
    </row>
    <row r="77" spans="1:9" ht="90" x14ac:dyDescent="0.2">
      <c r="A77" s="5">
        <v>23</v>
      </c>
      <c r="B77" s="6" t="s">
        <v>81</v>
      </c>
      <c r="C77" s="5">
        <v>1</v>
      </c>
      <c r="D77" s="7" t="s">
        <v>29</v>
      </c>
      <c r="E77" s="19">
        <v>175000</v>
      </c>
      <c r="F77" s="19">
        <v>25000</v>
      </c>
      <c r="G77" s="19">
        <f t="shared" si="24"/>
        <v>175000</v>
      </c>
      <c r="H77" s="19">
        <f t="shared" si="25"/>
        <v>25000</v>
      </c>
      <c r="I77" s="19">
        <f t="shared" si="26"/>
        <v>200000</v>
      </c>
    </row>
    <row r="78" spans="1:9" ht="34.5" customHeight="1" x14ac:dyDescent="0.2">
      <c r="A78" s="5">
        <v>24</v>
      </c>
      <c r="B78" s="8" t="s">
        <v>82</v>
      </c>
      <c r="C78" s="5">
        <v>4</v>
      </c>
      <c r="D78" s="7" t="s">
        <v>29</v>
      </c>
      <c r="E78" s="19">
        <v>45000</v>
      </c>
      <c r="F78" s="19">
        <v>7000</v>
      </c>
      <c r="G78" s="19">
        <f t="shared" si="24"/>
        <v>180000</v>
      </c>
      <c r="H78" s="19">
        <f t="shared" si="25"/>
        <v>28000</v>
      </c>
      <c r="I78" s="19">
        <f t="shared" si="26"/>
        <v>208000</v>
      </c>
    </row>
    <row r="79" spans="1:9" ht="34.5" customHeight="1" x14ac:dyDescent="0.2">
      <c r="A79" s="5">
        <v>25</v>
      </c>
      <c r="B79" s="8" t="s">
        <v>83</v>
      </c>
      <c r="C79" s="5">
        <v>2</v>
      </c>
      <c r="D79" s="7" t="s">
        <v>29</v>
      </c>
      <c r="E79" s="19">
        <v>38000</v>
      </c>
      <c r="F79" s="19">
        <v>7000</v>
      </c>
      <c r="G79" s="19">
        <f t="shared" si="24"/>
        <v>76000</v>
      </c>
      <c r="H79" s="19">
        <f t="shared" si="25"/>
        <v>14000</v>
      </c>
      <c r="I79" s="19">
        <f t="shared" si="26"/>
        <v>90000</v>
      </c>
    </row>
    <row r="80" spans="1:9" ht="63" customHeight="1" x14ac:dyDescent="0.2">
      <c r="A80" s="5">
        <v>26</v>
      </c>
      <c r="B80" s="8" t="s">
        <v>84</v>
      </c>
      <c r="C80" s="5">
        <v>1</v>
      </c>
      <c r="D80" s="7" t="s">
        <v>25</v>
      </c>
      <c r="E80" s="19">
        <v>75000</v>
      </c>
      <c r="F80" s="19">
        <v>15000</v>
      </c>
      <c r="G80" s="19">
        <f t="shared" si="24"/>
        <v>75000</v>
      </c>
      <c r="H80" s="19">
        <f t="shared" si="25"/>
        <v>15000</v>
      </c>
      <c r="I80" s="19">
        <f t="shared" si="26"/>
        <v>90000</v>
      </c>
    </row>
    <row r="81" spans="1:9" ht="34.5" customHeight="1" x14ac:dyDescent="0.2">
      <c r="A81" s="5">
        <v>27</v>
      </c>
      <c r="B81" s="8" t="s">
        <v>85</v>
      </c>
      <c r="C81" s="5">
        <v>1</v>
      </c>
      <c r="D81" s="7" t="s">
        <v>25</v>
      </c>
      <c r="E81" s="19">
        <v>50000</v>
      </c>
      <c r="F81" s="19">
        <v>25000</v>
      </c>
      <c r="G81" s="19">
        <f t="shared" si="24"/>
        <v>50000</v>
      </c>
      <c r="H81" s="19">
        <f t="shared" si="25"/>
        <v>25000</v>
      </c>
      <c r="I81" s="19">
        <f t="shared" si="26"/>
        <v>75000</v>
      </c>
    </row>
    <row r="82" spans="1:9" s="24" customFormat="1" ht="24.75" customHeight="1" x14ac:dyDescent="0.2">
      <c r="A82" s="140" t="s">
        <v>86</v>
      </c>
      <c r="B82" s="141"/>
      <c r="C82" s="141"/>
      <c r="D82" s="141"/>
      <c r="E82" s="141"/>
      <c r="F82" s="142"/>
      <c r="G82" s="22"/>
      <c r="H82" s="22"/>
      <c r="I82" s="23">
        <f>SUM(I22:I81)</f>
        <v>12681400</v>
      </c>
    </row>
    <row r="83" spans="1:9" ht="15" x14ac:dyDescent="0.2">
      <c r="A83" s="114" t="s">
        <v>87</v>
      </c>
      <c r="B83" s="115"/>
      <c r="C83" s="116"/>
      <c r="D83" s="4"/>
      <c r="E83" s="4"/>
      <c r="F83" s="4"/>
      <c r="G83" s="4"/>
      <c r="H83" s="4"/>
      <c r="I83" s="4"/>
    </row>
    <row r="84" spans="1:9" ht="45" x14ac:dyDescent="0.2">
      <c r="A84" s="5">
        <v>1</v>
      </c>
      <c r="B84" s="8" t="s">
        <v>88</v>
      </c>
      <c r="C84" s="5">
        <v>1</v>
      </c>
      <c r="D84" s="7" t="s">
        <v>14</v>
      </c>
      <c r="E84" s="19">
        <v>0</v>
      </c>
      <c r="F84" s="19">
        <v>60000</v>
      </c>
      <c r="G84" s="19">
        <f t="shared" ref="G84:G85" si="27">E84*C84</f>
        <v>0</v>
      </c>
      <c r="H84" s="19">
        <f t="shared" ref="H84:H85" si="28">F84*C84</f>
        <v>60000</v>
      </c>
      <c r="I84" s="19">
        <f t="shared" ref="I84:I85" si="29">H84+G84</f>
        <v>60000</v>
      </c>
    </row>
    <row r="85" spans="1:9" ht="45" x14ac:dyDescent="0.2">
      <c r="A85" s="5">
        <v>2</v>
      </c>
      <c r="B85" s="8" t="s">
        <v>89</v>
      </c>
      <c r="C85" s="5">
        <v>3</v>
      </c>
      <c r="D85" s="7" t="s">
        <v>29</v>
      </c>
      <c r="E85" s="19">
        <v>135000</v>
      </c>
      <c r="F85" s="19">
        <v>12000</v>
      </c>
      <c r="G85" s="19">
        <f t="shared" si="27"/>
        <v>405000</v>
      </c>
      <c r="H85" s="19">
        <f t="shared" si="28"/>
        <v>36000</v>
      </c>
      <c r="I85" s="19">
        <f t="shared" si="29"/>
        <v>441000</v>
      </c>
    </row>
    <row r="86" spans="1:9" ht="90" x14ac:dyDescent="0.2">
      <c r="A86" s="5">
        <v>3</v>
      </c>
      <c r="B86" s="6" t="s">
        <v>90</v>
      </c>
      <c r="C86" s="5">
        <v>1</v>
      </c>
      <c r="D86" s="7" t="s">
        <v>14</v>
      </c>
      <c r="E86" s="19">
        <v>475000</v>
      </c>
      <c r="F86" s="19">
        <v>35000</v>
      </c>
      <c r="G86" s="19">
        <f>E86*C86</f>
        <v>475000</v>
      </c>
      <c r="H86" s="19">
        <f>F86*C86</f>
        <v>35000</v>
      </c>
      <c r="I86" s="19">
        <f>H86+G86</f>
        <v>510000</v>
      </c>
    </row>
    <row r="87" spans="1:9" ht="15" x14ac:dyDescent="0.2">
      <c r="A87" s="10">
        <v>4</v>
      </c>
      <c r="B87" s="16" t="s">
        <v>91</v>
      </c>
      <c r="C87" s="4"/>
      <c r="D87" s="4"/>
      <c r="E87" s="4"/>
      <c r="F87" s="4"/>
      <c r="G87" s="4"/>
      <c r="H87" s="4"/>
      <c r="I87" s="4"/>
    </row>
    <row r="88" spans="1:9" ht="135" x14ac:dyDescent="0.2">
      <c r="A88" s="17" t="s">
        <v>46</v>
      </c>
      <c r="B88" s="6" t="s">
        <v>92</v>
      </c>
      <c r="C88" s="6"/>
      <c r="D88" s="6"/>
      <c r="E88" s="6"/>
      <c r="F88" s="6"/>
      <c r="G88" s="6"/>
      <c r="H88" s="6"/>
      <c r="I88" s="6"/>
    </row>
    <row r="89" spans="1:9" ht="15" x14ac:dyDescent="0.2">
      <c r="A89" s="11" t="s">
        <v>17</v>
      </c>
      <c r="B89" s="12" t="s">
        <v>47</v>
      </c>
      <c r="C89" s="5">
        <v>270</v>
      </c>
      <c r="D89" s="7" t="s">
        <v>23</v>
      </c>
      <c r="E89" s="19">
        <v>498</v>
      </c>
      <c r="F89" s="19">
        <v>120</v>
      </c>
      <c r="G89" s="19">
        <f t="shared" ref="G89:G99" si="30">E89*C89</f>
        <v>134460</v>
      </c>
      <c r="H89" s="19">
        <f t="shared" ref="H89:H99" si="31">F89*C89</f>
        <v>32400</v>
      </c>
      <c r="I89" s="19">
        <f t="shared" ref="I89:I99" si="32">H89+G89</f>
        <v>166860</v>
      </c>
    </row>
    <row r="90" spans="1:9" ht="15" x14ac:dyDescent="0.2">
      <c r="A90" s="11" t="s">
        <v>48</v>
      </c>
      <c r="B90" s="12" t="s">
        <v>58</v>
      </c>
      <c r="C90" s="5">
        <v>160</v>
      </c>
      <c r="D90" s="7" t="s">
        <v>23</v>
      </c>
      <c r="E90" s="19">
        <v>399</v>
      </c>
      <c r="F90" s="19">
        <v>115</v>
      </c>
      <c r="G90" s="19">
        <f t="shared" si="30"/>
        <v>63840</v>
      </c>
      <c r="H90" s="19">
        <f t="shared" si="31"/>
        <v>18400</v>
      </c>
      <c r="I90" s="19">
        <f t="shared" si="32"/>
        <v>82240</v>
      </c>
    </row>
    <row r="91" spans="1:9" ht="15" x14ac:dyDescent="0.2">
      <c r="A91" s="11" t="s">
        <v>50</v>
      </c>
      <c r="B91" s="12" t="s">
        <v>49</v>
      </c>
      <c r="C91" s="5">
        <v>370</v>
      </c>
      <c r="D91" s="7" t="s">
        <v>23</v>
      </c>
      <c r="E91" s="19">
        <v>370</v>
      </c>
      <c r="F91" s="19">
        <v>110</v>
      </c>
      <c r="G91" s="19">
        <f t="shared" si="30"/>
        <v>136900</v>
      </c>
      <c r="H91" s="19">
        <f t="shared" si="31"/>
        <v>40700</v>
      </c>
      <c r="I91" s="19">
        <f t="shared" si="32"/>
        <v>177600</v>
      </c>
    </row>
    <row r="92" spans="1:9" ht="15" x14ac:dyDescent="0.2">
      <c r="A92" s="11" t="s">
        <v>52</v>
      </c>
      <c r="B92" s="12" t="s">
        <v>51</v>
      </c>
      <c r="C92" s="5">
        <v>260</v>
      </c>
      <c r="D92" s="7" t="s">
        <v>23</v>
      </c>
      <c r="E92" s="19">
        <v>198</v>
      </c>
      <c r="F92" s="19">
        <v>105</v>
      </c>
      <c r="G92" s="19">
        <f t="shared" si="30"/>
        <v>51480</v>
      </c>
      <c r="H92" s="19">
        <f t="shared" si="31"/>
        <v>27300</v>
      </c>
      <c r="I92" s="19">
        <f t="shared" si="32"/>
        <v>78780</v>
      </c>
    </row>
    <row r="93" spans="1:9" ht="15" x14ac:dyDescent="0.2">
      <c r="A93" s="11" t="s">
        <v>54</v>
      </c>
      <c r="B93" s="12" t="s">
        <v>53</v>
      </c>
      <c r="C93" s="5">
        <v>220</v>
      </c>
      <c r="D93" s="7" t="s">
        <v>23</v>
      </c>
      <c r="E93" s="19">
        <v>160</v>
      </c>
      <c r="F93" s="19">
        <v>80</v>
      </c>
      <c r="G93" s="19">
        <f t="shared" si="30"/>
        <v>35200</v>
      </c>
      <c r="H93" s="19">
        <f t="shared" si="31"/>
        <v>17600</v>
      </c>
      <c r="I93" s="19">
        <f t="shared" si="32"/>
        <v>52800</v>
      </c>
    </row>
    <row r="94" spans="1:9" ht="15" x14ac:dyDescent="0.2">
      <c r="A94" s="11" t="s">
        <v>93</v>
      </c>
      <c r="B94" s="12" t="s">
        <v>55</v>
      </c>
      <c r="C94" s="5">
        <v>530</v>
      </c>
      <c r="D94" s="7" t="s">
        <v>23</v>
      </c>
      <c r="E94" s="19">
        <v>155</v>
      </c>
      <c r="F94" s="19">
        <v>75</v>
      </c>
      <c r="G94" s="19">
        <f t="shared" si="30"/>
        <v>82150</v>
      </c>
      <c r="H94" s="19">
        <f t="shared" si="31"/>
        <v>39750</v>
      </c>
      <c r="I94" s="19">
        <f t="shared" si="32"/>
        <v>121900</v>
      </c>
    </row>
    <row r="95" spans="1:9" ht="15" x14ac:dyDescent="0.2">
      <c r="A95" s="10">
        <v>5</v>
      </c>
      <c r="B95" s="16" t="s">
        <v>57</v>
      </c>
      <c r="C95" s="4"/>
      <c r="D95" s="4"/>
      <c r="E95" s="19"/>
      <c r="F95" s="19"/>
      <c r="G95" s="19">
        <f t="shared" si="30"/>
        <v>0</v>
      </c>
      <c r="H95" s="19">
        <f t="shared" si="31"/>
        <v>0</v>
      </c>
      <c r="I95" s="19">
        <f t="shared" si="32"/>
        <v>0</v>
      </c>
    </row>
    <row r="96" spans="1:9" ht="15" x14ac:dyDescent="0.2">
      <c r="A96" s="14" t="s">
        <v>17</v>
      </c>
      <c r="B96" s="8" t="s">
        <v>47</v>
      </c>
      <c r="C96" s="10">
        <v>4</v>
      </c>
      <c r="D96" s="15" t="s">
        <v>16</v>
      </c>
      <c r="E96" s="19">
        <v>9900</v>
      </c>
      <c r="F96" s="19">
        <v>700</v>
      </c>
      <c r="G96" s="19">
        <f t="shared" si="30"/>
        <v>39600</v>
      </c>
      <c r="H96" s="19">
        <f t="shared" si="31"/>
        <v>2800</v>
      </c>
      <c r="I96" s="19">
        <f t="shared" si="32"/>
        <v>42400</v>
      </c>
    </row>
    <row r="97" spans="1:11" ht="15" x14ac:dyDescent="0.2">
      <c r="A97" s="11" t="s">
        <v>24</v>
      </c>
      <c r="B97" s="12" t="s">
        <v>94</v>
      </c>
      <c r="C97" s="5">
        <v>7</v>
      </c>
      <c r="D97" s="7" t="s">
        <v>16</v>
      </c>
      <c r="E97" s="19">
        <v>6000</v>
      </c>
      <c r="F97" s="19">
        <v>700</v>
      </c>
      <c r="G97" s="19">
        <f t="shared" si="30"/>
        <v>42000</v>
      </c>
      <c r="H97" s="19">
        <f t="shared" si="31"/>
        <v>4900</v>
      </c>
      <c r="I97" s="19">
        <f t="shared" si="32"/>
        <v>46900</v>
      </c>
      <c r="K97" s="2" t="s">
        <v>141</v>
      </c>
    </row>
    <row r="98" spans="1:11" ht="15" x14ac:dyDescent="0.2">
      <c r="A98" s="5">
        <v>6</v>
      </c>
      <c r="B98" s="12" t="s">
        <v>67</v>
      </c>
      <c r="C98" s="5">
        <v>2</v>
      </c>
      <c r="D98" s="7" t="s">
        <v>16</v>
      </c>
      <c r="E98" s="19">
        <v>13500</v>
      </c>
      <c r="F98" s="19">
        <v>700</v>
      </c>
      <c r="G98" s="19">
        <f t="shared" si="30"/>
        <v>27000</v>
      </c>
      <c r="H98" s="19">
        <f t="shared" si="31"/>
        <v>1400</v>
      </c>
      <c r="I98" s="19">
        <f t="shared" si="32"/>
        <v>28400</v>
      </c>
    </row>
    <row r="99" spans="1:11" ht="15" x14ac:dyDescent="0.2">
      <c r="A99" s="5">
        <v>7</v>
      </c>
      <c r="B99" s="12" t="s">
        <v>69</v>
      </c>
      <c r="C99" s="5">
        <v>2</v>
      </c>
      <c r="D99" s="7" t="s">
        <v>16</v>
      </c>
      <c r="E99" s="19">
        <v>11500</v>
      </c>
      <c r="F99" s="19">
        <v>700</v>
      </c>
      <c r="G99" s="19">
        <f t="shared" si="30"/>
        <v>23000</v>
      </c>
      <c r="H99" s="19">
        <f t="shared" si="31"/>
        <v>1400</v>
      </c>
      <c r="I99" s="19">
        <f t="shared" si="32"/>
        <v>24400</v>
      </c>
    </row>
    <row r="100" spans="1:11" s="24" customFormat="1" ht="25.5" customHeight="1" x14ac:dyDescent="0.2">
      <c r="A100" s="140" t="s">
        <v>95</v>
      </c>
      <c r="B100" s="141"/>
      <c r="C100" s="141"/>
      <c r="D100" s="141"/>
      <c r="E100" s="141"/>
      <c r="F100" s="142"/>
      <c r="G100" s="22"/>
      <c r="H100" s="22"/>
      <c r="I100" s="23">
        <f>SUM(I83:I99)</f>
        <v>1833280</v>
      </c>
    </row>
    <row r="101" spans="1:11" ht="15" x14ac:dyDescent="0.2">
      <c r="A101" s="114" t="s">
        <v>96</v>
      </c>
      <c r="B101" s="115"/>
      <c r="C101" s="116"/>
      <c r="D101" s="4"/>
      <c r="E101" s="4"/>
      <c r="F101" s="4"/>
      <c r="G101" s="4"/>
      <c r="H101" s="4"/>
      <c r="I101" s="4"/>
    </row>
    <row r="102" spans="1:11" ht="45" x14ac:dyDescent="0.2">
      <c r="A102" s="5">
        <v>1</v>
      </c>
      <c r="B102" s="8" t="s">
        <v>97</v>
      </c>
      <c r="C102" s="5">
        <v>1</v>
      </c>
      <c r="D102" s="7" t="s">
        <v>98</v>
      </c>
      <c r="E102" s="19">
        <v>75000</v>
      </c>
      <c r="F102" s="19">
        <v>25000</v>
      </c>
      <c r="G102" s="19">
        <f t="shared" ref="G102:G106" si="33">E102*C102</f>
        <v>75000</v>
      </c>
      <c r="H102" s="19">
        <f t="shared" ref="H102:H106" si="34">F102*C102</f>
        <v>25000</v>
      </c>
      <c r="I102" s="19">
        <f t="shared" ref="I102:I106" si="35">H102+G102</f>
        <v>100000</v>
      </c>
    </row>
    <row r="103" spans="1:11" ht="45" x14ac:dyDescent="0.2">
      <c r="A103" s="5">
        <v>2</v>
      </c>
      <c r="B103" s="8" t="s">
        <v>99</v>
      </c>
      <c r="C103" s="5">
        <v>1</v>
      </c>
      <c r="D103" s="7" t="s">
        <v>98</v>
      </c>
      <c r="E103" s="19">
        <v>275000</v>
      </c>
      <c r="F103" s="19">
        <v>50000</v>
      </c>
      <c r="G103" s="19">
        <f t="shared" si="33"/>
        <v>275000</v>
      </c>
      <c r="H103" s="19">
        <f t="shared" si="34"/>
        <v>50000</v>
      </c>
      <c r="I103" s="19">
        <f t="shared" si="35"/>
        <v>325000</v>
      </c>
    </row>
    <row r="104" spans="1:11" ht="45" x14ac:dyDescent="0.2">
      <c r="A104" s="5">
        <v>3</v>
      </c>
      <c r="B104" s="6" t="s">
        <v>100</v>
      </c>
      <c r="C104" s="5">
        <v>4</v>
      </c>
      <c r="D104" s="7" t="s">
        <v>14</v>
      </c>
      <c r="E104" s="19">
        <v>12000</v>
      </c>
      <c r="F104" s="19">
        <v>3000</v>
      </c>
      <c r="G104" s="19">
        <f t="shared" si="33"/>
        <v>48000</v>
      </c>
      <c r="H104" s="19">
        <f t="shared" si="34"/>
        <v>12000</v>
      </c>
      <c r="I104" s="19">
        <f t="shared" si="35"/>
        <v>60000</v>
      </c>
    </row>
    <row r="105" spans="1:11" ht="30" x14ac:dyDescent="0.2">
      <c r="A105" s="5">
        <v>4</v>
      </c>
      <c r="B105" s="8" t="s">
        <v>101</v>
      </c>
      <c r="C105" s="5">
        <v>1</v>
      </c>
      <c r="D105" s="7" t="s">
        <v>98</v>
      </c>
      <c r="E105" s="19">
        <v>150000</v>
      </c>
      <c r="F105" s="19">
        <v>25000</v>
      </c>
      <c r="G105" s="19">
        <f t="shared" si="33"/>
        <v>150000</v>
      </c>
      <c r="H105" s="19">
        <f t="shared" si="34"/>
        <v>25000</v>
      </c>
      <c r="I105" s="19">
        <f t="shared" si="35"/>
        <v>175000</v>
      </c>
    </row>
    <row r="106" spans="1:11" ht="24" customHeight="1" x14ac:dyDescent="0.2">
      <c r="A106" s="5">
        <v>5</v>
      </c>
      <c r="B106" s="12" t="s">
        <v>102</v>
      </c>
      <c r="C106" s="5">
        <v>1</v>
      </c>
      <c r="D106" s="7" t="s">
        <v>98</v>
      </c>
      <c r="E106" s="19">
        <v>0</v>
      </c>
      <c r="F106" s="19">
        <v>0</v>
      </c>
      <c r="G106" s="19">
        <f t="shared" si="33"/>
        <v>0</v>
      </c>
      <c r="H106" s="19">
        <f t="shared" si="34"/>
        <v>0</v>
      </c>
      <c r="I106" s="19">
        <f t="shared" si="35"/>
        <v>0</v>
      </c>
    </row>
    <row r="107" spans="1:11" ht="23.25" customHeight="1" x14ac:dyDescent="0.2">
      <c r="A107" s="137" t="s">
        <v>103</v>
      </c>
      <c r="B107" s="138"/>
      <c r="C107" s="138"/>
      <c r="D107" s="138"/>
      <c r="E107" s="138"/>
      <c r="F107" s="139"/>
      <c r="G107" s="13"/>
      <c r="H107" s="13"/>
      <c r="I107" s="21">
        <f>SUM(I102:I106)</f>
        <v>660000</v>
      </c>
    </row>
    <row r="108" spans="1:11" s="26" customFormat="1" ht="18.75" x14ac:dyDescent="0.2">
      <c r="A108" s="137" t="s">
        <v>104</v>
      </c>
      <c r="B108" s="138"/>
      <c r="C108" s="138"/>
      <c r="D108" s="138"/>
      <c r="E108" s="138"/>
      <c r="F108" s="139"/>
      <c r="G108" s="25"/>
      <c r="H108" s="25"/>
      <c r="I108" s="27">
        <f>I107+I100+I82+I21</f>
        <v>24262380</v>
      </c>
    </row>
    <row r="111" spans="1:11" x14ac:dyDescent="0.2">
      <c r="I111" s="28"/>
    </row>
    <row r="112" spans="1:11" ht="15.75" x14ac:dyDescent="0.2">
      <c r="G112" s="133" t="s">
        <v>106</v>
      </c>
      <c r="H112" s="133"/>
      <c r="I112" s="77">
        <v>26174746</v>
      </c>
    </row>
    <row r="113" spans="7:11" ht="15.75" x14ac:dyDescent="0.2">
      <c r="I113" s="77"/>
      <c r="K113" s="29">
        <f>I108*7.882%</f>
        <v>1912360.7916000001</v>
      </c>
    </row>
    <row r="114" spans="7:11" ht="15.75" x14ac:dyDescent="0.2">
      <c r="I114" s="78"/>
    </row>
    <row r="115" spans="7:11" ht="15.75" x14ac:dyDescent="0.2">
      <c r="I115" s="24"/>
    </row>
    <row r="116" spans="7:11" ht="15.75" x14ac:dyDescent="0.2">
      <c r="I116" s="24"/>
    </row>
    <row r="117" spans="7:11" ht="15.75" x14ac:dyDescent="0.2">
      <c r="I117" s="24"/>
    </row>
    <row r="118" spans="7:11" ht="15.75" x14ac:dyDescent="0.2">
      <c r="I118" s="24"/>
    </row>
    <row r="119" spans="7:11" ht="15.75" x14ac:dyDescent="0.2">
      <c r="G119" s="133" t="s">
        <v>142</v>
      </c>
      <c r="H119" s="133"/>
      <c r="I119" s="77">
        <f>I112*10%</f>
        <v>2617474.6</v>
      </c>
    </row>
    <row r="120" spans="7:11" ht="15.75" x14ac:dyDescent="0.2">
      <c r="I120" s="24"/>
    </row>
    <row r="121" spans="7:11" ht="15.75" x14ac:dyDescent="0.2">
      <c r="G121" s="133" t="s">
        <v>143</v>
      </c>
      <c r="H121" s="133"/>
      <c r="I121" s="77">
        <f>I119*7%</f>
        <v>183223.22200000004</v>
      </c>
    </row>
    <row r="122" spans="7:11" ht="15.75" x14ac:dyDescent="0.2">
      <c r="I122" s="24"/>
    </row>
    <row r="123" spans="7:11" ht="15.75" x14ac:dyDescent="0.2">
      <c r="G123" s="133" t="s">
        <v>144</v>
      </c>
      <c r="H123" s="133"/>
      <c r="I123" s="77">
        <f>I119-I121</f>
        <v>2434251.378</v>
      </c>
      <c r="J123" s="2" t="s">
        <v>145</v>
      </c>
    </row>
    <row r="124" spans="7:11" ht="15.75" x14ac:dyDescent="0.2">
      <c r="I124" s="24"/>
    </row>
  </sheetData>
  <mergeCells count="21">
    <mergeCell ref="G112:H112"/>
    <mergeCell ref="G119:H119"/>
    <mergeCell ref="G121:H121"/>
    <mergeCell ref="G123:H123"/>
    <mergeCell ref="A21:F21"/>
    <mergeCell ref="A101:C101"/>
    <mergeCell ref="A107:F107"/>
    <mergeCell ref="A108:F108"/>
    <mergeCell ref="A100:F100"/>
    <mergeCell ref="A82:F82"/>
    <mergeCell ref="A83:C83"/>
    <mergeCell ref="A22:B22"/>
    <mergeCell ref="A6:D6"/>
    <mergeCell ref="A1:B1"/>
    <mergeCell ref="A2:I2"/>
    <mergeCell ref="A3:I3"/>
    <mergeCell ref="A4:A5"/>
    <mergeCell ref="B4:B5"/>
    <mergeCell ref="C4:D5"/>
    <mergeCell ref="E4:F4"/>
    <mergeCell ref="G4:I4"/>
  </mergeCells>
  <printOptions horizontalCentered="1"/>
  <pageMargins left="0.2" right="0.2" top="0.25" bottom="0.25" header="0.3" footer="0.3"/>
  <pageSetup paperSize="9" orientation="landscape" r:id="rId1"/>
  <rowBreaks count="1" manualBreakCount="1">
    <brk id="10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1"/>
  <sheetViews>
    <sheetView workbookViewId="0">
      <selection activeCell="N9" sqref="N9"/>
    </sheetView>
  </sheetViews>
  <sheetFormatPr defaultRowHeight="12.75" x14ac:dyDescent="0.2"/>
  <cols>
    <col min="1" max="1" width="12.6640625" style="30" customWidth="1"/>
    <col min="2" max="2" width="6.33203125" style="2" bestFit="1" customWidth="1"/>
    <col min="3" max="3" width="7.1640625" style="2" bestFit="1" customWidth="1"/>
    <col min="4" max="5" width="13.5" style="2" customWidth="1"/>
    <col min="6" max="6" width="18.83203125" style="2" customWidth="1"/>
    <col min="7" max="7" width="19.1640625" style="2" customWidth="1"/>
    <col min="8" max="8" width="10.6640625" style="2" bestFit="1" customWidth="1"/>
    <col min="9" max="9" width="16.83203125" style="2" customWidth="1"/>
    <col min="10" max="10" width="10.33203125" style="2" customWidth="1"/>
    <col min="11" max="11" width="16.83203125" style="2" customWidth="1"/>
    <col min="12" max="13" width="9.33203125" style="2"/>
    <col min="14" max="14" width="10.5" style="2" bestFit="1" customWidth="1"/>
    <col min="15" max="16384" width="9.33203125" style="2"/>
  </cols>
  <sheetData>
    <row r="3" spans="1:11" ht="23.25" x14ac:dyDescent="0.2">
      <c r="A3" s="154" t="s">
        <v>112</v>
      </c>
      <c r="B3" s="154"/>
      <c r="C3" s="154"/>
      <c r="D3" s="154"/>
      <c r="E3" s="154"/>
      <c r="F3" s="154"/>
      <c r="G3" s="154"/>
      <c r="H3" s="154"/>
      <c r="I3" s="154"/>
      <c r="J3" s="154"/>
      <c r="K3" s="154"/>
    </row>
    <row r="4" spans="1:11" ht="18.75" x14ac:dyDescent="0.2">
      <c r="A4" s="149" t="s">
        <v>108</v>
      </c>
      <c r="B4" s="149" t="s">
        <v>109</v>
      </c>
      <c r="C4" s="149" t="s">
        <v>110</v>
      </c>
      <c r="D4" s="151" t="s">
        <v>121</v>
      </c>
      <c r="E4" s="152"/>
      <c r="F4" s="152"/>
      <c r="G4" s="153"/>
      <c r="H4" s="156" t="s">
        <v>113</v>
      </c>
      <c r="I4" s="157"/>
      <c r="J4" s="158" t="s">
        <v>114</v>
      </c>
      <c r="K4" s="159"/>
    </row>
    <row r="5" spans="1:11" ht="45" customHeight="1" x14ac:dyDescent="0.2">
      <c r="A5" s="150"/>
      <c r="B5" s="150" t="s">
        <v>109</v>
      </c>
      <c r="C5" s="150"/>
      <c r="D5" s="37" t="s">
        <v>119</v>
      </c>
      <c r="E5" s="37" t="s">
        <v>120</v>
      </c>
      <c r="F5" s="42" t="s">
        <v>122</v>
      </c>
      <c r="G5" s="42" t="s">
        <v>123</v>
      </c>
      <c r="H5" s="55" t="s">
        <v>111</v>
      </c>
      <c r="I5" s="55" t="s">
        <v>124</v>
      </c>
      <c r="J5" s="62" t="s">
        <v>111</v>
      </c>
      <c r="K5" s="62" t="s">
        <v>124</v>
      </c>
    </row>
    <row r="6" spans="1:11" ht="15" x14ac:dyDescent="0.2">
      <c r="A6" s="36" t="s">
        <v>72</v>
      </c>
      <c r="B6" s="32">
        <v>100</v>
      </c>
      <c r="C6" s="33" t="s">
        <v>23</v>
      </c>
      <c r="D6" s="38">
        <v>2300</v>
      </c>
      <c r="E6" s="38">
        <v>300</v>
      </c>
      <c r="F6" s="38">
        <f>D6*B6</f>
        <v>230000</v>
      </c>
      <c r="G6" s="38">
        <f>E6*B6</f>
        <v>30000</v>
      </c>
      <c r="H6" s="56">
        <f>10809/4/3.28</f>
        <v>823.85670731707319</v>
      </c>
      <c r="I6" s="56">
        <f>H6*B6</f>
        <v>82385.670731707316</v>
      </c>
      <c r="J6" s="63">
        <v>1095</v>
      </c>
      <c r="K6" s="63">
        <f>J6*B6</f>
        <v>109500</v>
      </c>
    </row>
    <row r="7" spans="1:11" ht="15" x14ac:dyDescent="0.2">
      <c r="A7" s="11" t="s">
        <v>73</v>
      </c>
      <c r="B7" s="5">
        <v>160</v>
      </c>
      <c r="C7" s="7" t="s">
        <v>23</v>
      </c>
      <c r="D7" s="39">
        <v>1800</v>
      </c>
      <c r="E7" s="39">
        <v>260</v>
      </c>
      <c r="F7" s="38">
        <f>D7*B7</f>
        <v>288000</v>
      </c>
      <c r="G7" s="38">
        <f>E7*B7</f>
        <v>41600</v>
      </c>
      <c r="H7" s="57">
        <f>7112/4/3.28</f>
        <v>542.07317073170736</v>
      </c>
      <c r="I7" s="56">
        <f>H7*B7</f>
        <v>86731.707317073175</v>
      </c>
      <c r="J7" s="64">
        <v>720</v>
      </c>
      <c r="K7" s="63">
        <f>J7*B7</f>
        <v>115200</v>
      </c>
    </row>
    <row r="8" spans="1:11" ht="15" x14ac:dyDescent="0.2">
      <c r="A8" s="11" t="s">
        <v>74</v>
      </c>
      <c r="B8" s="5">
        <v>1300</v>
      </c>
      <c r="C8" s="7" t="s">
        <v>23</v>
      </c>
      <c r="D8" s="39">
        <v>990</v>
      </c>
      <c r="E8" s="39">
        <v>220</v>
      </c>
      <c r="F8" s="38">
        <f t="shared" ref="F8:F10" si="0">D8*B8</f>
        <v>1287000</v>
      </c>
      <c r="G8" s="38">
        <f t="shared" ref="G8:G10" si="1">E8*B8</f>
        <v>286000</v>
      </c>
      <c r="H8" s="57">
        <f>3603/3/3.28</f>
        <v>366.15853658536588</v>
      </c>
      <c r="I8" s="56">
        <f>H8*B8</f>
        <v>476006.09756097564</v>
      </c>
      <c r="J8" s="64">
        <v>413</v>
      </c>
      <c r="K8" s="63">
        <f>J8*B8</f>
        <v>536900</v>
      </c>
    </row>
    <row r="9" spans="1:11" ht="15" x14ac:dyDescent="0.2">
      <c r="A9" s="11" t="s">
        <v>75</v>
      </c>
      <c r="B9" s="5">
        <v>1400</v>
      </c>
      <c r="C9" s="7" t="s">
        <v>23</v>
      </c>
      <c r="D9" s="39">
        <v>680</v>
      </c>
      <c r="E9" s="39">
        <v>215</v>
      </c>
      <c r="F9" s="38">
        <f t="shared" si="0"/>
        <v>952000</v>
      </c>
      <c r="G9" s="38">
        <f t="shared" si="1"/>
        <v>301000</v>
      </c>
      <c r="H9" s="57">
        <f>2306/3/3.28</f>
        <v>234.34959349593495</v>
      </c>
      <c r="I9" s="56">
        <f>H9*B9</f>
        <v>328089.43089430896</v>
      </c>
      <c r="J9" s="64">
        <v>292</v>
      </c>
      <c r="K9" s="63">
        <f>J9*B9</f>
        <v>408800</v>
      </c>
    </row>
    <row r="10" spans="1:11" ht="15" x14ac:dyDescent="0.2">
      <c r="A10" s="11" t="s">
        <v>47</v>
      </c>
      <c r="B10" s="5">
        <v>1200</v>
      </c>
      <c r="C10" s="7" t="s">
        <v>23</v>
      </c>
      <c r="D10" s="39">
        <v>310</v>
      </c>
      <c r="E10" s="39">
        <v>200</v>
      </c>
      <c r="F10" s="44">
        <f t="shared" si="0"/>
        <v>372000</v>
      </c>
      <c r="G10" s="44">
        <f t="shared" si="1"/>
        <v>240000</v>
      </c>
      <c r="H10" s="57">
        <f>1982/4/3.28</f>
        <v>151.0670731707317</v>
      </c>
      <c r="I10" s="58">
        <f>H10*B10</f>
        <v>181280.48780487804</v>
      </c>
      <c r="J10" s="64">
        <v>140</v>
      </c>
      <c r="K10" s="65">
        <f>J10*B10</f>
        <v>168000</v>
      </c>
    </row>
    <row r="11" spans="1:11" ht="24.75" customHeight="1" x14ac:dyDescent="0.2">
      <c r="A11" s="41"/>
      <c r="B11" s="26"/>
      <c r="C11" s="26"/>
      <c r="D11" s="26"/>
      <c r="E11" s="26"/>
      <c r="F11" s="45">
        <f>SUM(F6:F10)</f>
        <v>3129000</v>
      </c>
      <c r="G11" s="45">
        <f>SUM(G6:G10)</f>
        <v>898600</v>
      </c>
      <c r="H11" s="59"/>
      <c r="I11" s="60">
        <f>SUM(I6:I10)</f>
        <v>1154493.3943089431</v>
      </c>
      <c r="J11" s="66"/>
      <c r="K11" s="67">
        <f>SUM(K6:K10)</f>
        <v>1338400</v>
      </c>
    </row>
    <row r="12" spans="1:11" ht="18" customHeight="1" x14ac:dyDescent="0.2">
      <c r="F12" s="54"/>
      <c r="I12" s="54"/>
    </row>
    <row r="13" spans="1:11" ht="21" x14ac:dyDescent="0.2">
      <c r="D13" s="145" t="s">
        <v>125</v>
      </c>
      <c r="E13" s="145"/>
      <c r="F13" s="145"/>
      <c r="G13" s="68">
        <f>F11-I11</f>
        <v>1974506.6056910569</v>
      </c>
      <c r="I13" s="54"/>
    </row>
    <row r="14" spans="1:11" ht="21" x14ac:dyDescent="0.2">
      <c r="D14" s="145" t="s">
        <v>126</v>
      </c>
      <c r="E14" s="145"/>
      <c r="F14" s="145"/>
      <c r="G14" s="68">
        <f>F11-K11</f>
        <v>1790600</v>
      </c>
      <c r="I14" s="54"/>
    </row>
    <row r="15" spans="1:11" ht="18.75" x14ac:dyDescent="0.2">
      <c r="F15" s="54"/>
      <c r="I15" s="54"/>
    </row>
    <row r="18" spans="1:15" ht="18.75" x14ac:dyDescent="0.2">
      <c r="A18" s="155" t="s">
        <v>116</v>
      </c>
      <c r="B18" s="155"/>
      <c r="C18" s="155"/>
      <c r="D18" s="155"/>
      <c r="E18" s="155"/>
      <c r="F18" s="155"/>
      <c r="G18" s="155"/>
      <c r="H18" s="155"/>
      <c r="I18" s="155"/>
      <c r="J18" s="155"/>
      <c r="K18" s="155"/>
    </row>
    <row r="19" spans="1:15" ht="18.75" x14ac:dyDescent="0.2">
      <c r="A19" s="149" t="s">
        <v>108</v>
      </c>
      <c r="B19" s="149" t="s">
        <v>109</v>
      </c>
      <c r="C19" s="149" t="s">
        <v>110</v>
      </c>
      <c r="D19" s="151" t="s">
        <v>121</v>
      </c>
      <c r="E19" s="152"/>
      <c r="F19" s="152"/>
      <c r="G19" s="153"/>
      <c r="H19" s="156" t="s">
        <v>113</v>
      </c>
      <c r="I19" s="157"/>
      <c r="J19" s="146" t="s">
        <v>114</v>
      </c>
      <c r="K19" s="147"/>
    </row>
    <row r="20" spans="1:15" ht="18.75" x14ac:dyDescent="0.2">
      <c r="A20" s="150"/>
      <c r="B20" s="150" t="s">
        <v>109</v>
      </c>
      <c r="C20" s="150"/>
      <c r="D20" s="37" t="s">
        <v>119</v>
      </c>
      <c r="E20" s="37" t="s">
        <v>120</v>
      </c>
      <c r="F20" s="42" t="s">
        <v>122</v>
      </c>
      <c r="G20" s="42" t="s">
        <v>123</v>
      </c>
      <c r="H20" s="55" t="s">
        <v>111</v>
      </c>
      <c r="I20" s="55" t="s">
        <v>124</v>
      </c>
      <c r="J20" s="35" t="s">
        <v>111</v>
      </c>
      <c r="K20" s="35" t="s">
        <v>124</v>
      </c>
    </row>
    <row r="21" spans="1:15" ht="15" customHeight="1" x14ac:dyDescent="0.2">
      <c r="A21" s="50" t="s">
        <v>47</v>
      </c>
      <c r="B21" s="51">
        <v>900</v>
      </c>
      <c r="C21" s="52" t="s">
        <v>23</v>
      </c>
      <c r="D21" s="53">
        <v>498</v>
      </c>
      <c r="E21" s="53">
        <v>190</v>
      </c>
      <c r="F21" s="53">
        <f>D21*B21</f>
        <v>448200</v>
      </c>
      <c r="G21" s="53">
        <f>E21*B21</f>
        <v>171000</v>
      </c>
      <c r="H21" s="61">
        <v>247</v>
      </c>
      <c r="I21" s="61">
        <f>H21*B21</f>
        <v>222300</v>
      </c>
      <c r="J21" s="148" t="s">
        <v>118</v>
      </c>
      <c r="K21" s="148"/>
      <c r="M21" s="31"/>
      <c r="N21" s="31"/>
      <c r="O21" s="31"/>
    </row>
    <row r="22" spans="1:15" ht="15" x14ac:dyDescent="0.2">
      <c r="A22" s="50" t="s">
        <v>49</v>
      </c>
      <c r="B22" s="51">
        <v>300</v>
      </c>
      <c r="C22" s="52" t="s">
        <v>23</v>
      </c>
      <c r="D22" s="53">
        <v>370</v>
      </c>
      <c r="E22" s="53">
        <v>185</v>
      </c>
      <c r="F22" s="53">
        <f>D22*B22</f>
        <v>111000</v>
      </c>
      <c r="G22" s="53">
        <f>E22*B22</f>
        <v>55500</v>
      </c>
      <c r="H22" s="61">
        <f>1341/4/3.28</f>
        <v>102.21036585365854</v>
      </c>
      <c r="I22" s="61">
        <f>H22*B22</f>
        <v>30663.109756097565</v>
      </c>
      <c r="J22" s="148"/>
      <c r="K22" s="148"/>
      <c r="N22" s="31"/>
      <c r="O22" s="31"/>
    </row>
    <row r="23" spans="1:15" ht="15" x14ac:dyDescent="0.2">
      <c r="A23" s="50" t="s">
        <v>51</v>
      </c>
      <c r="B23" s="51">
        <v>700</v>
      </c>
      <c r="C23" s="52" t="s">
        <v>23</v>
      </c>
      <c r="D23" s="53">
        <v>198</v>
      </c>
      <c r="E23" s="53">
        <v>180</v>
      </c>
      <c r="F23" s="53">
        <f t="shared" ref="F23:F25" si="2">D23*B23</f>
        <v>138600</v>
      </c>
      <c r="G23" s="53">
        <f t="shared" ref="G23:G25" si="3">E23*B23</f>
        <v>126000</v>
      </c>
      <c r="H23" s="61">
        <f>821/4/3.28</f>
        <v>62.576219512195124</v>
      </c>
      <c r="I23" s="61">
        <f>H23*B23</f>
        <v>43803.353658536587</v>
      </c>
      <c r="J23" s="148"/>
      <c r="K23" s="148"/>
    </row>
    <row r="24" spans="1:15" ht="15" x14ac:dyDescent="0.2">
      <c r="A24" s="50" t="s">
        <v>53</v>
      </c>
      <c r="B24" s="51">
        <v>850</v>
      </c>
      <c r="C24" s="52" t="s">
        <v>23</v>
      </c>
      <c r="D24" s="53">
        <v>160</v>
      </c>
      <c r="E24" s="53">
        <v>170</v>
      </c>
      <c r="F24" s="53">
        <f t="shared" si="2"/>
        <v>136000</v>
      </c>
      <c r="G24" s="53">
        <f t="shared" si="3"/>
        <v>144500</v>
      </c>
      <c r="H24" s="61">
        <f>529/4/3.28</f>
        <v>40.320121951219512</v>
      </c>
      <c r="I24" s="61">
        <f>H24*B24</f>
        <v>34272.103658536587</v>
      </c>
      <c r="J24" s="148"/>
      <c r="K24" s="148"/>
    </row>
    <row r="25" spans="1:15" ht="15" x14ac:dyDescent="0.2">
      <c r="A25" s="50" t="s">
        <v>55</v>
      </c>
      <c r="B25" s="51">
        <v>1000</v>
      </c>
      <c r="C25" s="52" t="s">
        <v>23</v>
      </c>
      <c r="D25" s="53">
        <v>145</v>
      </c>
      <c r="E25" s="53">
        <v>100</v>
      </c>
      <c r="F25" s="53">
        <f t="shared" si="2"/>
        <v>145000</v>
      </c>
      <c r="G25" s="53">
        <f t="shared" si="3"/>
        <v>100000</v>
      </c>
      <c r="H25" s="61">
        <v>0</v>
      </c>
      <c r="I25" s="61">
        <f>H25*B25</f>
        <v>0</v>
      </c>
      <c r="J25" s="148"/>
      <c r="K25" s="148"/>
      <c r="N25" s="40"/>
    </row>
    <row r="26" spans="1:15" ht="24.75" customHeight="1" x14ac:dyDescent="0.2">
      <c r="A26" s="41"/>
      <c r="B26" s="26"/>
      <c r="C26" s="26"/>
      <c r="D26" s="26"/>
      <c r="E26" s="26"/>
      <c r="F26" s="45">
        <f>SUM(F21:F25)</f>
        <v>978800</v>
      </c>
      <c r="G26" s="45">
        <f>SUM(G21:G25)</f>
        <v>597000</v>
      </c>
      <c r="H26" s="59"/>
      <c r="I26" s="60">
        <f>SUM(I21:I25)</f>
        <v>331038.56707317074</v>
      </c>
      <c r="J26" s="148"/>
      <c r="K26" s="148"/>
    </row>
    <row r="27" spans="1:15" ht="18.75" x14ac:dyDescent="0.2">
      <c r="F27" s="54"/>
      <c r="I27" s="54"/>
      <c r="N27" s="40"/>
    </row>
    <row r="28" spans="1:15" ht="21" x14ac:dyDescent="0.2">
      <c r="D28" s="145" t="s">
        <v>125</v>
      </c>
      <c r="E28" s="145"/>
      <c r="F28" s="145"/>
      <c r="G28" s="68">
        <f>F26-I26</f>
        <v>647761.43292682921</v>
      </c>
      <c r="I28" s="54"/>
    </row>
    <row r="29" spans="1:15" x14ac:dyDescent="0.2">
      <c r="N29" s="40"/>
    </row>
    <row r="30" spans="1:15" ht="18.75" x14ac:dyDescent="0.2">
      <c r="A30" s="155" t="s">
        <v>117</v>
      </c>
      <c r="B30" s="155"/>
      <c r="C30" s="155"/>
      <c r="D30" s="155"/>
      <c r="E30" s="155"/>
      <c r="F30" s="155"/>
      <c r="G30" s="155"/>
      <c r="H30" s="155"/>
      <c r="I30" s="155"/>
      <c r="J30" s="155"/>
      <c r="K30" s="155"/>
      <c r="N30" s="40"/>
    </row>
    <row r="31" spans="1:15" ht="18.75" x14ac:dyDescent="0.2">
      <c r="A31" s="149" t="s">
        <v>108</v>
      </c>
      <c r="B31" s="149" t="s">
        <v>109</v>
      </c>
      <c r="C31" s="149" t="s">
        <v>110</v>
      </c>
      <c r="D31" s="151" t="s">
        <v>121</v>
      </c>
      <c r="E31" s="152"/>
      <c r="F31" s="152"/>
      <c r="G31" s="153"/>
      <c r="H31" s="146" t="s">
        <v>113</v>
      </c>
      <c r="I31" s="147"/>
      <c r="J31" s="146" t="s">
        <v>114</v>
      </c>
      <c r="K31" s="147"/>
    </row>
    <row r="32" spans="1:15" ht="18.75" x14ac:dyDescent="0.2">
      <c r="A32" s="150"/>
      <c r="B32" s="150" t="s">
        <v>109</v>
      </c>
      <c r="C32" s="150"/>
      <c r="D32" s="37" t="s">
        <v>119</v>
      </c>
      <c r="E32" s="37" t="s">
        <v>120</v>
      </c>
      <c r="F32" s="42" t="s">
        <v>122</v>
      </c>
      <c r="G32" s="42" t="s">
        <v>123</v>
      </c>
      <c r="H32" s="35" t="s">
        <v>111</v>
      </c>
      <c r="I32" s="35" t="s">
        <v>124</v>
      </c>
      <c r="J32" s="35" t="s">
        <v>111</v>
      </c>
      <c r="K32" s="35" t="s">
        <v>124</v>
      </c>
    </row>
    <row r="33" spans="1:11" ht="15" customHeight="1" x14ac:dyDescent="0.2">
      <c r="A33" s="12" t="s">
        <v>47</v>
      </c>
      <c r="B33" s="5">
        <v>270</v>
      </c>
      <c r="C33" s="7" t="s">
        <v>23</v>
      </c>
      <c r="D33" s="38">
        <v>498</v>
      </c>
      <c r="E33" s="38">
        <v>120</v>
      </c>
      <c r="F33" s="38">
        <f>D33*B33</f>
        <v>134460</v>
      </c>
      <c r="G33" s="53">
        <f>E33*B33</f>
        <v>32400</v>
      </c>
      <c r="H33" s="34">
        <f>3241/4/3.28</f>
        <v>247.02743902439025</v>
      </c>
      <c r="I33" s="34">
        <f t="shared" ref="I33:I38" si="4">H33*B33</f>
        <v>66697.408536585368</v>
      </c>
      <c r="J33" s="143" t="s">
        <v>118</v>
      </c>
      <c r="K33" s="143"/>
    </row>
    <row r="34" spans="1:11" ht="15" x14ac:dyDescent="0.2">
      <c r="A34" s="12" t="s">
        <v>58</v>
      </c>
      <c r="B34" s="5">
        <v>160</v>
      </c>
      <c r="C34" s="7" t="s">
        <v>23</v>
      </c>
      <c r="D34" s="39">
        <v>399</v>
      </c>
      <c r="E34" s="39">
        <v>115</v>
      </c>
      <c r="F34" s="38">
        <f>D34*B34</f>
        <v>63840</v>
      </c>
      <c r="G34" s="53">
        <f>E34*B34</f>
        <v>18400</v>
      </c>
      <c r="H34" s="19">
        <f>2050/4/3.28</f>
        <v>156.25</v>
      </c>
      <c r="I34" s="34">
        <f t="shared" si="4"/>
        <v>25000</v>
      </c>
      <c r="J34" s="144"/>
      <c r="K34" s="144"/>
    </row>
    <row r="35" spans="1:11" ht="15" x14ac:dyDescent="0.2">
      <c r="A35" s="12" t="s">
        <v>49</v>
      </c>
      <c r="B35" s="5">
        <v>370</v>
      </c>
      <c r="C35" s="7" t="s">
        <v>23</v>
      </c>
      <c r="D35" s="39">
        <v>370</v>
      </c>
      <c r="E35" s="39">
        <v>110</v>
      </c>
      <c r="F35" s="38">
        <f t="shared" ref="F35:F38" si="5">D35*B35</f>
        <v>136900</v>
      </c>
      <c r="G35" s="53">
        <f t="shared" ref="G35:G38" si="6">E35*B35</f>
        <v>40700</v>
      </c>
      <c r="H35" s="19">
        <f>1341/4/3.28</f>
        <v>102.21036585365854</v>
      </c>
      <c r="I35" s="34">
        <f t="shared" si="4"/>
        <v>37817.835365853658</v>
      </c>
      <c r="J35" s="144"/>
      <c r="K35" s="144"/>
    </row>
    <row r="36" spans="1:11" ht="15" x14ac:dyDescent="0.2">
      <c r="A36" s="12" t="s">
        <v>51</v>
      </c>
      <c r="B36" s="5">
        <v>260</v>
      </c>
      <c r="C36" s="7" t="s">
        <v>23</v>
      </c>
      <c r="D36" s="39">
        <v>198</v>
      </c>
      <c r="E36" s="39">
        <v>105</v>
      </c>
      <c r="F36" s="38">
        <f t="shared" si="5"/>
        <v>51480</v>
      </c>
      <c r="G36" s="53">
        <f t="shared" si="6"/>
        <v>27300</v>
      </c>
      <c r="H36" s="48">
        <f>829/4/3.28</f>
        <v>63.185975609756099</v>
      </c>
      <c r="I36" s="43">
        <f t="shared" si="4"/>
        <v>16428.353658536587</v>
      </c>
      <c r="J36" s="144"/>
      <c r="K36" s="144"/>
    </row>
    <row r="37" spans="1:11" ht="15" x14ac:dyDescent="0.2">
      <c r="A37" s="12" t="s">
        <v>53</v>
      </c>
      <c r="B37" s="5">
        <v>220</v>
      </c>
      <c r="C37" s="7" t="s">
        <v>23</v>
      </c>
      <c r="D37" s="39">
        <v>160</v>
      </c>
      <c r="E37" s="39">
        <v>80</v>
      </c>
      <c r="F37" s="44">
        <f t="shared" si="5"/>
        <v>35200</v>
      </c>
      <c r="G37" s="53">
        <f t="shared" si="6"/>
        <v>17600</v>
      </c>
      <c r="H37" s="49">
        <f>529/4/3.28</f>
        <v>40.320121951219512</v>
      </c>
      <c r="I37" s="49">
        <f t="shared" si="4"/>
        <v>8870.4268292682918</v>
      </c>
      <c r="J37" s="144"/>
      <c r="K37" s="144"/>
    </row>
    <row r="38" spans="1:11" ht="15" x14ac:dyDescent="0.2">
      <c r="A38" s="12" t="s">
        <v>55</v>
      </c>
      <c r="B38" s="5">
        <v>530</v>
      </c>
      <c r="C38" s="7" t="s">
        <v>23</v>
      </c>
      <c r="D38" s="39">
        <v>155</v>
      </c>
      <c r="E38" s="39">
        <v>75</v>
      </c>
      <c r="F38" s="44">
        <f t="shared" si="5"/>
        <v>82150</v>
      </c>
      <c r="G38" s="53">
        <f t="shared" si="6"/>
        <v>39750</v>
      </c>
      <c r="H38" s="49">
        <v>0</v>
      </c>
      <c r="I38" s="49">
        <f t="shared" si="4"/>
        <v>0</v>
      </c>
      <c r="J38" s="144"/>
      <c r="K38" s="144"/>
    </row>
    <row r="39" spans="1:11" ht="24.75" customHeight="1" x14ac:dyDescent="0.2">
      <c r="A39" s="41"/>
      <c r="B39" s="26"/>
      <c r="C39" s="26"/>
      <c r="D39" s="26"/>
      <c r="E39" s="26"/>
      <c r="F39" s="45">
        <f>SUM(F33:F38)</f>
        <v>504030</v>
      </c>
      <c r="G39" s="45">
        <f>SUM(G33:G38)</f>
        <v>176150</v>
      </c>
      <c r="H39" s="46"/>
      <c r="I39" s="47">
        <f>SUM(I33:I38)</f>
        <v>154814.0243902439</v>
      </c>
      <c r="J39" s="144"/>
      <c r="K39" s="144"/>
    </row>
    <row r="40" spans="1:11" ht="18.75" x14ac:dyDescent="0.2">
      <c r="F40" s="54"/>
      <c r="I40" s="54"/>
    </row>
    <row r="41" spans="1:11" ht="21" x14ac:dyDescent="0.2">
      <c r="D41" s="145" t="s">
        <v>125</v>
      </c>
      <c r="E41" s="145"/>
      <c r="F41" s="145"/>
      <c r="G41" s="68">
        <f>F39-I39</f>
        <v>349215.97560975607</v>
      </c>
      <c r="I41" s="54"/>
    </row>
  </sheetData>
  <mergeCells count="27">
    <mergeCell ref="D4:G4"/>
    <mergeCell ref="A3:K3"/>
    <mergeCell ref="A18:K18"/>
    <mergeCell ref="A30:K30"/>
    <mergeCell ref="H4:I4"/>
    <mergeCell ref="J4:K4"/>
    <mergeCell ref="D19:G19"/>
    <mergeCell ref="H19:I19"/>
    <mergeCell ref="A4:A5"/>
    <mergeCell ref="B4:B5"/>
    <mergeCell ref="C4:C5"/>
    <mergeCell ref="A19:A20"/>
    <mergeCell ref="B19:B20"/>
    <mergeCell ref="C19:C20"/>
    <mergeCell ref="A31:A32"/>
    <mergeCell ref="B31:B32"/>
    <mergeCell ref="C31:C32"/>
    <mergeCell ref="D31:G31"/>
    <mergeCell ref="H31:I31"/>
    <mergeCell ref="J33:K39"/>
    <mergeCell ref="D13:F13"/>
    <mergeCell ref="D14:F14"/>
    <mergeCell ref="D28:F28"/>
    <mergeCell ref="D41:F41"/>
    <mergeCell ref="J19:K19"/>
    <mergeCell ref="J31:K31"/>
    <mergeCell ref="J21:K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2"/>
  <sheetViews>
    <sheetView workbookViewId="0">
      <selection sqref="A1:XFD1048576"/>
    </sheetView>
  </sheetViews>
  <sheetFormatPr defaultRowHeight="12.75" x14ac:dyDescent="0.2"/>
  <cols>
    <col min="1" max="1" width="30.5" customWidth="1"/>
    <col min="2" max="2" width="11.6640625" customWidth="1"/>
    <col min="3" max="3" width="12.5" customWidth="1"/>
    <col min="4" max="4" width="14.6640625" customWidth="1"/>
    <col min="5" max="5" width="15" customWidth="1"/>
    <col min="6" max="6" width="18.5" customWidth="1"/>
    <col min="7" max="7" width="21" customWidth="1"/>
    <col min="8" max="8" width="19" customWidth="1"/>
    <col min="9" max="9" width="18.5" customWidth="1"/>
  </cols>
  <sheetData>
    <row r="3" spans="1:12" ht="23.25" x14ac:dyDescent="0.2">
      <c r="A3" s="154" t="s">
        <v>140</v>
      </c>
      <c r="B3" s="154"/>
      <c r="C3" s="154"/>
      <c r="D3" s="154"/>
      <c r="E3" s="154"/>
      <c r="F3" s="154"/>
      <c r="G3" s="154"/>
      <c r="H3" s="154"/>
      <c r="I3" s="154"/>
    </row>
    <row r="4" spans="1:12" ht="18.75" x14ac:dyDescent="0.2">
      <c r="A4" s="149" t="s">
        <v>108</v>
      </c>
      <c r="B4" s="149" t="s">
        <v>109</v>
      </c>
      <c r="C4" s="149" t="s">
        <v>110</v>
      </c>
      <c r="D4" s="160" t="s">
        <v>121</v>
      </c>
      <c r="E4" s="161"/>
      <c r="F4" s="161"/>
      <c r="G4" s="162"/>
      <c r="H4" s="156" t="s">
        <v>139</v>
      </c>
      <c r="I4" s="157"/>
    </row>
    <row r="5" spans="1:12" ht="37.5" x14ac:dyDescent="0.2">
      <c r="A5" s="150"/>
      <c r="B5" s="150" t="s">
        <v>109</v>
      </c>
      <c r="C5" s="150"/>
      <c r="D5" s="70" t="s">
        <v>119</v>
      </c>
      <c r="E5" s="70" t="s">
        <v>120</v>
      </c>
      <c r="F5" s="71" t="s">
        <v>122</v>
      </c>
      <c r="G5" s="71" t="s">
        <v>123</v>
      </c>
      <c r="H5" s="55" t="s">
        <v>111</v>
      </c>
      <c r="I5" s="55" t="s">
        <v>124</v>
      </c>
    </row>
    <row r="6" spans="1:12" ht="30" x14ac:dyDescent="0.2">
      <c r="A6" s="36" t="s">
        <v>127</v>
      </c>
      <c r="B6" s="32">
        <v>1</v>
      </c>
      <c r="C6" s="33" t="s">
        <v>14</v>
      </c>
      <c r="D6" s="72">
        <v>3650000</v>
      </c>
      <c r="E6" s="72">
        <v>150000</v>
      </c>
      <c r="F6" s="72">
        <f>D6*B6</f>
        <v>3650000</v>
      </c>
      <c r="G6" s="72">
        <f>E6*B6</f>
        <v>150000</v>
      </c>
      <c r="H6" s="56">
        <v>2460966</v>
      </c>
      <c r="I6" s="56">
        <f>H6*B6</f>
        <v>2460966</v>
      </c>
    </row>
    <row r="7" spans="1:12" ht="45" x14ac:dyDescent="0.2">
      <c r="A7" s="36" t="s">
        <v>128</v>
      </c>
      <c r="B7" s="32">
        <v>10</v>
      </c>
      <c r="C7" s="33" t="s">
        <v>16</v>
      </c>
      <c r="D7" s="73">
        <v>218500</v>
      </c>
      <c r="E7" s="73">
        <v>17000</v>
      </c>
      <c r="F7" s="72">
        <f t="shared" ref="F7:F14" si="0">D7*B7</f>
        <v>2185000</v>
      </c>
      <c r="G7" s="72">
        <f t="shared" ref="G7:G14" si="1">E7*B7</f>
        <v>170000</v>
      </c>
      <c r="H7" s="56">
        <v>213018</v>
      </c>
      <c r="I7" s="56">
        <f t="shared" ref="I7:I14" si="2">H7*B7</f>
        <v>2130180</v>
      </c>
    </row>
    <row r="8" spans="1:12" ht="30" x14ac:dyDescent="0.2">
      <c r="A8" s="36" t="s">
        <v>130</v>
      </c>
      <c r="B8" s="32">
        <v>1</v>
      </c>
      <c r="C8" s="33" t="s">
        <v>137</v>
      </c>
      <c r="D8" s="73">
        <v>45500</v>
      </c>
      <c r="E8" s="73">
        <v>4700</v>
      </c>
      <c r="F8" s="72">
        <f t="shared" si="0"/>
        <v>45500</v>
      </c>
      <c r="G8" s="72">
        <f t="shared" si="1"/>
        <v>4700</v>
      </c>
      <c r="H8" s="56">
        <v>32823</v>
      </c>
      <c r="I8" s="56">
        <f t="shared" si="2"/>
        <v>32823</v>
      </c>
    </row>
    <row r="9" spans="1:12" ht="15" x14ac:dyDescent="0.2">
      <c r="A9" s="36" t="s">
        <v>132</v>
      </c>
      <c r="B9" s="32">
        <v>10</v>
      </c>
      <c r="C9" s="33" t="s">
        <v>16</v>
      </c>
      <c r="D9" s="73">
        <v>46900</v>
      </c>
      <c r="E9" s="73">
        <v>4500</v>
      </c>
      <c r="F9" s="72">
        <f t="shared" si="0"/>
        <v>469000</v>
      </c>
      <c r="G9" s="72">
        <f t="shared" si="1"/>
        <v>45000</v>
      </c>
      <c r="H9" s="56">
        <v>55507</v>
      </c>
      <c r="I9" s="56">
        <f t="shared" si="2"/>
        <v>555070</v>
      </c>
    </row>
    <row r="10" spans="1:12" ht="30" x14ac:dyDescent="0.2">
      <c r="A10" s="36" t="s">
        <v>133</v>
      </c>
      <c r="B10" s="32">
        <v>2</v>
      </c>
      <c r="C10" s="33" t="s">
        <v>16</v>
      </c>
      <c r="D10" s="73">
        <v>15000</v>
      </c>
      <c r="E10" s="73">
        <v>400</v>
      </c>
      <c r="F10" s="72">
        <f t="shared" si="0"/>
        <v>30000</v>
      </c>
      <c r="G10" s="72">
        <f t="shared" si="1"/>
        <v>800</v>
      </c>
      <c r="H10" s="56"/>
      <c r="I10" s="56">
        <f t="shared" si="2"/>
        <v>0</v>
      </c>
    </row>
    <row r="11" spans="1:12" ht="15" x14ac:dyDescent="0.2">
      <c r="A11" s="36" t="s">
        <v>135</v>
      </c>
      <c r="B11" s="5">
        <v>280</v>
      </c>
      <c r="C11" s="7" t="s">
        <v>23</v>
      </c>
      <c r="D11" s="73">
        <v>3750</v>
      </c>
      <c r="E11" s="73">
        <v>410</v>
      </c>
      <c r="F11" s="72">
        <f t="shared" si="0"/>
        <v>1050000</v>
      </c>
      <c r="G11" s="72">
        <f t="shared" si="1"/>
        <v>114800</v>
      </c>
      <c r="H11" s="74">
        <v>2900</v>
      </c>
      <c r="I11" s="74">
        <f t="shared" si="2"/>
        <v>812000</v>
      </c>
    </row>
    <row r="12" spans="1:12" ht="15" x14ac:dyDescent="0.2">
      <c r="A12" s="36" t="s">
        <v>136</v>
      </c>
      <c r="B12" s="5">
        <v>250</v>
      </c>
      <c r="C12" s="7" t="s">
        <v>23</v>
      </c>
      <c r="D12" s="73">
        <v>1680</v>
      </c>
      <c r="E12" s="73">
        <v>300</v>
      </c>
      <c r="F12" s="72">
        <f t="shared" si="0"/>
        <v>420000</v>
      </c>
      <c r="G12" s="72">
        <f t="shared" si="1"/>
        <v>75000</v>
      </c>
      <c r="H12" s="74">
        <v>1145</v>
      </c>
      <c r="I12" s="74">
        <f t="shared" si="2"/>
        <v>286250</v>
      </c>
      <c r="L12">
        <v>7151</v>
      </c>
    </row>
    <row r="13" spans="1:12" ht="30" x14ac:dyDescent="0.2">
      <c r="A13" s="11" t="s">
        <v>26</v>
      </c>
      <c r="B13" s="32">
        <v>9</v>
      </c>
      <c r="C13" s="33" t="s">
        <v>16</v>
      </c>
      <c r="D13" s="73">
        <v>8700</v>
      </c>
      <c r="E13" s="73">
        <v>1700</v>
      </c>
      <c r="F13" s="72">
        <f t="shared" si="0"/>
        <v>78300</v>
      </c>
      <c r="G13" s="72">
        <f t="shared" si="1"/>
        <v>15300</v>
      </c>
      <c r="H13" s="56">
        <v>8367</v>
      </c>
      <c r="I13" s="56">
        <f t="shared" si="2"/>
        <v>75303</v>
      </c>
      <c r="L13" s="75">
        <f>L12*1.17</f>
        <v>8366.67</v>
      </c>
    </row>
    <row r="14" spans="1:12" ht="15" x14ac:dyDescent="0.2">
      <c r="A14" s="11" t="s">
        <v>27</v>
      </c>
      <c r="B14" s="32">
        <v>9</v>
      </c>
      <c r="C14" s="33" t="s">
        <v>16</v>
      </c>
      <c r="D14" s="73">
        <v>19000</v>
      </c>
      <c r="E14" s="73">
        <v>1700</v>
      </c>
      <c r="F14" s="72">
        <f t="shared" si="0"/>
        <v>171000</v>
      </c>
      <c r="G14" s="72">
        <f t="shared" si="1"/>
        <v>15300</v>
      </c>
      <c r="H14" s="56">
        <v>18340</v>
      </c>
      <c r="I14" s="56">
        <f t="shared" si="2"/>
        <v>165060</v>
      </c>
    </row>
    <row r="15" spans="1:12" ht="18.75" x14ac:dyDescent="0.2">
      <c r="A15" s="41"/>
      <c r="B15" s="26"/>
      <c r="C15" s="26"/>
      <c r="D15" s="26"/>
      <c r="E15" s="26"/>
      <c r="F15" s="45">
        <f>SUM(F6:F14)</f>
        <v>8098800</v>
      </c>
      <c r="G15" s="45">
        <f>SUM(G6:G14)</f>
        <v>590900</v>
      </c>
      <c r="H15" s="59"/>
      <c r="I15" s="60">
        <f>SUM(I6:I14)</f>
        <v>6517652</v>
      </c>
    </row>
    <row r="16" spans="1:12" ht="18.75" x14ac:dyDescent="0.2">
      <c r="A16" s="30"/>
      <c r="B16" s="2"/>
      <c r="C16" s="2"/>
      <c r="D16" s="2"/>
      <c r="E16" s="2"/>
      <c r="F16" s="54"/>
      <c r="G16" s="2"/>
      <c r="H16" s="2"/>
      <c r="I16" s="54"/>
    </row>
    <row r="17" spans="1:9" ht="21" x14ac:dyDescent="0.2">
      <c r="A17" s="30"/>
      <c r="B17" s="2"/>
      <c r="C17" s="2"/>
      <c r="D17" s="145" t="s">
        <v>138</v>
      </c>
      <c r="E17" s="145"/>
      <c r="F17" s="145"/>
      <c r="G17" s="68">
        <f>F15-I15</f>
        <v>1581148</v>
      </c>
      <c r="H17" s="2"/>
      <c r="I17" s="54"/>
    </row>
    <row r="20" spans="1:9" x14ac:dyDescent="0.2">
      <c r="G20" s="69"/>
    </row>
    <row r="22" spans="1:9" x14ac:dyDescent="0.2">
      <c r="G22" s="69"/>
    </row>
  </sheetData>
  <mergeCells count="7">
    <mergeCell ref="D17:F17"/>
    <mergeCell ref="A3:I3"/>
    <mergeCell ref="A4:A5"/>
    <mergeCell ref="B4:B5"/>
    <mergeCell ref="C4:C5"/>
    <mergeCell ref="D4:G4"/>
    <mergeCell ref="H4:I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8"/>
  <sheetViews>
    <sheetView tabSelected="1" workbookViewId="0">
      <selection activeCell="J17" sqref="J17"/>
    </sheetView>
  </sheetViews>
  <sheetFormatPr defaultRowHeight="12.75" x14ac:dyDescent="0.2"/>
  <cols>
    <col min="1" max="1" width="35" customWidth="1"/>
    <col min="2" max="2" width="8" customWidth="1"/>
    <col min="3" max="3" width="12.5" customWidth="1"/>
    <col min="4" max="4" width="14.6640625" customWidth="1"/>
    <col min="5" max="5" width="16.83203125" customWidth="1"/>
    <col min="6" max="6" width="17.33203125" customWidth="1"/>
    <col min="7" max="7" width="17.5" customWidth="1"/>
    <col min="8" max="8" width="16.6640625" customWidth="1"/>
    <col min="9" max="9" width="18.5" customWidth="1"/>
    <col min="10" max="10" width="13" style="177" bestFit="1" customWidth="1"/>
    <col min="11" max="12" width="10.5" style="177" bestFit="1" customWidth="1"/>
  </cols>
  <sheetData>
    <row r="3" spans="1:10" ht="26.25" x14ac:dyDescent="0.2">
      <c r="A3" s="178" t="s">
        <v>172</v>
      </c>
      <c r="B3" s="178"/>
      <c r="C3" s="178"/>
      <c r="D3" s="178"/>
      <c r="E3" s="178"/>
      <c r="F3" s="178"/>
      <c r="G3" s="178"/>
      <c r="H3" s="178"/>
      <c r="I3" s="178"/>
    </row>
    <row r="4" spans="1:10" ht="18.75" x14ac:dyDescent="0.2">
      <c r="A4" s="149" t="s">
        <v>108</v>
      </c>
      <c r="B4" s="149" t="s">
        <v>109</v>
      </c>
      <c r="C4" s="149" t="s">
        <v>110</v>
      </c>
      <c r="D4" s="172" t="s">
        <v>121</v>
      </c>
      <c r="E4" s="172"/>
      <c r="F4" s="158" t="s">
        <v>171</v>
      </c>
      <c r="G4" s="159"/>
      <c r="H4" s="173" t="s">
        <v>170</v>
      </c>
      <c r="I4" s="174"/>
    </row>
    <row r="5" spans="1:10" ht="18.75" x14ac:dyDescent="0.2">
      <c r="A5" s="150"/>
      <c r="B5" s="150" t="s">
        <v>109</v>
      </c>
      <c r="C5" s="150"/>
      <c r="D5" s="70" t="s">
        <v>111</v>
      </c>
      <c r="E5" s="71" t="s">
        <v>124</v>
      </c>
      <c r="F5" s="62" t="s">
        <v>111</v>
      </c>
      <c r="G5" s="62" t="s">
        <v>124</v>
      </c>
      <c r="H5" s="175" t="s">
        <v>111</v>
      </c>
      <c r="I5" s="175" t="s">
        <v>124</v>
      </c>
    </row>
    <row r="6" spans="1:10" ht="30" x14ac:dyDescent="0.2">
      <c r="A6" s="36" t="s">
        <v>127</v>
      </c>
      <c r="B6" s="32">
        <v>1</v>
      </c>
      <c r="C6" s="33" t="s">
        <v>14</v>
      </c>
      <c r="D6" s="72">
        <v>3650000</v>
      </c>
      <c r="E6" s="72">
        <f>D6*B6</f>
        <v>3650000</v>
      </c>
      <c r="F6" s="63">
        <v>3111500</v>
      </c>
      <c r="G6" s="63">
        <f>F6*B6</f>
        <v>3111500</v>
      </c>
      <c r="H6" s="176">
        <v>4914000</v>
      </c>
      <c r="I6" s="176">
        <f>H6*B6</f>
        <v>4914000</v>
      </c>
      <c r="J6" s="177">
        <v>4200000</v>
      </c>
    </row>
    <row r="7" spans="1:10" ht="45" x14ac:dyDescent="0.2">
      <c r="A7" s="36" t="s">
        <v>128</v>
      </c>
      <c r="B7" s="32">
        <v>10</v>
      </c>
      <c r="C7" s="33" t="s">
        <v>16</v>
      </c>
      <c r="D7" s="73">
        <v>218500</v>
      </c>
      <c r="E7" s="72">
        <f>D7*B7</f>
        <v>2185000</v>
      </c>
      <c r="F7" s="63">
        <v>184500</v>
      </c>
      <c r="G7" s="63">
        <f t="shared" ref="G7:G11" si="0">F7*B7</f>
        <v>1845000</v>
      </c>
      <c r="H7" s="176">
        <v>256505</v>
      </c>
      <c r="I7" s="176">
        <f>H7*B7</f>
        <v>2565050</v>
      </c>
      <c r="J7" s="177">
        <v>219235</v>
      </c>
    </row>
    <row r="8" spans="1:10" ht="30" x14ac:dyDescent="0.2">
      <c r="A8" s="36" t="s">
        <v>130</v>
      </c>
      <c r="B8" s="32">
        <v>1</v>
      </c>
      <c r="C8" s="33" t="s">
        <v>137</v>
      </c>
      <c r="D8" s="73">
        <v>45500</v>
      </c>
      <c r="E8" s="72">
        <f>D8*B8</f>
        <v>45500</v>
      </c>
      <c r="F8" s="63">
        <v>36000</v>
      </c>
      <c r="G8" s="63">
        <f t="shared" si="0"/>
        <v>36000</v>
      </c>
      <c r="H8" s="176">
        <v>74261</v>
      </c>
      <c r="I8" s="176">
        <f>H8*B8</f>
        <v>74261</v>
      </c>
      <c r="J8" s="177">
        <v>63471</v>
      </c>
    </row>
    <row r="9" spans="1:10" ht="15" x14ac:dyDescent="0.2">
      <c r="A9" s="36" t="s">
        <v>132</v>
      </c>
      <c r="B9" s="32">
        <v>10</v>
      </c>
      <c r="C9" s="33" t="s">
        <v>16</v>
      </c>
      <c r="D9" s="73">
        <v>46900</v>
      </c>
      <c r="E9" s="72">
        <f>D9*B9</f>
        <v>469000</v>
      </c>
      <c r="F9" s="63">
        <v>35000</v>
      </c>
      <c r="G9" s="63">
        <f t="shared" si="0"/>
        <v>350000</v>
      </c>
      <c r="H9" s="176">
        <v>67888</v>
      </c>
      <c r="I9" s="176">
        <f>H9*B9</f>
        <v>678880</v>
      </c>
      <c r="J9" s="177">
        <v>57853</v>
      </c>
    </row>
    <row r="10" spans="1:10" ht="30" x14ac:dyDescent="0.2">
      <c r="A10" s="11" t="s">
        <v>26</v>
      </c>
      <c r="B10" s="32">
        <v>9</v>
      </c>
      <c r="C10" s="33" t="s">
        <v>16</v>
      </c>
      <c r="D10" s="73">
        <v>8700</v>
      </c>
      <c r="E10" s="72">
        <f>D10*B10</f>
        <v>78300</v>
      </c>
      <c r="F10" s="63">
        <v>5500</v>
      </c>
      <c r="G10" s="63">
        <f t="shared" si="0"/>
        <v>49500</v>
      </c>
      <c r="H10" s="176">
        <v>5850</v>
      </c>
      <c r="I10" s="176">
        <f>H10*B10</f>
        <v>52650</v>
      </c>
      <c r="J10" s="177">
        <v>5000</v>
      </c>
    </row>
    <row r="11" spans="1:10" ht="15" x14ac:dyDescent="0.2">
      <c r="A11" s="11" t="s">
        <v>27</v>
      </c>
      <c r="B11" s="32">
        <v>9</v>
      </c>
      <c r="C11" s="33" t="s">
        <v>16</v>
      </c>
      <c r="D11" s="73">
        <v>19000</v>
      </c>
      <c r="E11" s="72">
        <f>D11*B11</f>
        <v>171000</v>
      </c>
      <c r="F11" s="63">
        <v>12000</v>
      </c>
      <c r="G11" s="63">
        <f t="shared" si="0"/>
        <v>108000</v>
      </c>
      <c r="H11" s="176">
        <v>9360</v>
      </c>
      <c r="I11" s="176">
        <f>H11*B11</f>
        <v>84240</v>
      </c>
      <c r="J11" s="177">
        <v>8000</v>
      </c>
    </row>
    <row r="12" spans="1:10" ht="18.75" x14ac:dyDescent="0.2">
      <c r="A12" s="41"/>
      <c r="B12" s="26"/>
      <c r="C12" s="26"/>
      <c r="D12" s="26"/>
      <c r="E12" s="45">
        <f>SUM(E6:E11)</f>
        <v>6598800</v>
      </c>
      <c r="F12" s="54"/>
      <c r="G12" s="45">
        <f>SUM(G6:G11)</f>
        <v>5500000</v>
      </c>
      <c r="H12" s="59"/>
      <c r="I12" s="60">
        <f>SUM(I6:I11)</f>
        <v>8369081</v>
      </c>
    </row>
    <row r="13" spans="1:10" ht="18.75" x14ac:dyDescent="0.2">
      <c r="A13" s="30"/>
      <c r="B13" s="2"/>
      <c r="C13" s="2"/>
      <c r="D13" s="2"/>
      <c r="E13" s="54"/>
      <c r="H13" s="2"/>
      <c r="I13" s="54"/>
    </row>
    <row r="17" spans="9:9" x14ac:dyDescent="0.2">
      <c r="I17" s="75">
        <f>7229697</f>
        <v>7229697</v>
      </c>
    </row>
    <row r="18" spans="9:9" x14ac:dyDescent="0.2">
      <c r="I18">
        <f>I17*1.17</f>
        <v>8458745.4900000002</v>
      </c>
    </row>
  </sheetData>
  <mergeCells count="7">
    <mergeCell ref="F4:G4"/>
    <mergeCell ref="A3:I3"/>
    <mergeCell ref="A4:A5"/>
    <mergeCell ref="B4:B5"/>
    <mergeCell ref="C4:C5"/>
    <mergeCell ref="D4:E4"/>
    <mergeCell ref="H4:I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workbookViewId="0">
      <selection activeCell="C20" sqref="C20"/>
    </sheetView>
  </sheetViews>
  <sheetFormatPr defaultRowHeight="12.75" x14ac:dyDescent="0.2"/>
  <cols>
    <col min="1" max="1" width="31" style="80" customWidth="1"/>
    <col min="2" max="2" width="14.5" style="80" customWidth="1"/>
    <col min="3" max="3" width="19.1640625" style="80" customWidth="1"/>
    <col min="4" max="4" width="16" style="80" customWidth="1"/>
    <col min="5" max="5" width="21.6640625" style="80" customWidth="1"/>
    <col min="6" max="6" width="18.5" style="80" customWidth="1"/>
    <col min="7" max="7" width="22.33203125" style="79" customWidth="1"/>
    <col min="8" max="8" width="9.33203125" style="79"/>
    <col min="9" max="9" width="20.6640625" style="79" customWidth="1"/>
    <col min="10" max="10" width="17.1640625" style="79" customWidth="1"/>
    <col min="11" max="11" width="22" style="80" customWidth="1"/>
    <col min="12" max="12" width="17.5" style="80" customWidth="1"/>
    <col min="13" max="13" width="15.1640625" style="80" customWidth="1"/>
    <col min="14" max="14" width="14.33203125" style="80" customWidth="1"/>
    <col min="15" max="15" width="17" style="80" customWidth="1"/>
    <col min="16" max="16384" width="9.33203125" style="80"/>
  </cols>
  <sheetData>
    <row r="3" spans="1:15" ht="23.25" x14ac:dyDescent="0.35">
      <c r="A3" s="166" t="s">
        <v>162</v>
      </c>
      <c r="B3" s="167"/>
      <c r="C3" s="167"/>
      <c r="D3" s="167"/>
      <c r="E3" s="167"/>
      <c r="F3" s="168"/>
    </row>
    <row r="4" spans="1:15" ht="15.75" x14ac:dyDescent="0.25">
      <c r="E4" s="81" t="s">
        <v>146</v>
      </c>
      <c r="F4" s="82">
        <f>BOQ!I112</f>
        <v>26174746</v>
      </c>
      <c r="G4" s="80"/>
      <c r="I4" s="83" t="s">
        <v>146</v>
      </c>
      <c r="J4" s="84">
        <v>21000000</v>
      </c>
      <c r="K4" s="79"/>
    </row>
    <row r="5" spans="1:15" ht="15.75" x14ac:dyDescent="0.25">
      <c r="E5" s="85"/>
      <c r="F5" s="86"/>
      <c r="G5" s="80"/>
      <c r="I5" s="87" t="s">
        <v>147</v>
      </c>
      <c r="J5" s="88">
        <f>E17</f>
        <v>2434251.378</v>
      </c>
      <c r="K5" s="79"/>
    </row>
    <row r="6" spans="1:15" ht="15.75" x14ac:dyDescent="0.25">
      <c r="E6" s="85" t="s">
        <v>148</v>
      </c>
      <c r="F6" s="86">
        <f>F4-F5</f>
        <v>26174746</v>
      </c>
      <c r="G6" s="80"/>
      <c r="I6" s="87" t="s">
        <v>149</v>
      </c>
      <c r="J6" s="88">
        <f>J4-J5</f>
        <v>18565748.622000001</v>
      </c>
      <c r="K6" s="79"/>
    </row>
    <row r="8" spans="1:15" ht="23.25" x14ac:dyDescent="0.35">
      <c r="A8" s="163" t="s">
        <v>150</v>
      </c>
      <c r="B8" s="163"/>
      <c r="C8" s="163"/>
      <c r="D8" s="163"/>
      <c r="E8" s="163"/>
      <c r="F8" s="163"/>
      <c r="K8" s="89"/>
    </row>
    <row r="9" spans="1:15" ht="31.5" x14ac:dyDescent="0.2">
      <c r="A9" s="90" t="s">
        <v>151</v>
      </c>
      <c r="B9" s="91" t="s">
        <v>152</v>
      </c>
      <c r="C9" s="91" t="s">
        <v>153</v>
      </c>
      <c r="D9" s="91" t="s">
        <v>161</v>
      </c>
      <c r="E9" s="90" t="s">
        <v>154</v>
      </c>
      <c r="F9" s="90" t="s">
        <v>155</v>
      </c>
      <c r="G9" s="90" t="s">
        <v>155</v>
      </c>
    </row>
    <row r="10" spans="1:15" ht="15" x14ac:dyDescent="0.2">
      <c r="A10" s="109" t="s">
        <v>163</v>
      </c>
      <c r="B10" s="92">
        <v>44669</v>
      </c>
      <c r="C10" s="110">
        <f>F4*10%</f>
        <v>2617474.6</v>
      </c>
      <c r="D10" s="93">
        <f>C10*7%</f>
        <v>183223.22200000004</v>
      </c>
      <c r="E10" s="93">
        <f t="shared" ref="E10" si="0">C10-D10</f>
        <v>2434251.378</v>
      </c>
      <c r="F10" s="94" t="s">
        <v>156</v>
      </c>
      <c r="G10" s="164"/>
      <c r="K10" s="79"/>
    </row>
    <row r="11" spans="1:15" ht="15" x14ac:dyDescent="0.2">
      <c r="A11" s="104"/>
      <c r="B11" s="92"/>
      <c r="C11" s="105"/>
      <c r="D11" s="105"/>
      <c r="E11" s="105"/>
      <c r="F11" s="106"/>
      <c r="G11" s="165"/>
      <c r="K11" s="79"/>
    </row>
    <row r="12" spans="1:15" ht="15" x14ac:dyDescent="0.2">
      <c r="A12" s="104"/>
      <c r="B12" s="92"/>
      <c r="C12" s="105"/>
      <c r="D12" s="105"/>
      <c r="E12" s="105"/>
      <c r="F12" s="106"/>
      <c r="K12" s="79"/>
      <c r="N12" s="79"/>
      <c r="O12" s="79"/>
    </row>
    <row r="13" spans="1:15" ht="15" x14ac:dyDescent="0.2">
      <c r="A13" s="104"/>
      <c r="B13" s="92"/>
      <c r="C13" s="105"/>
      <c r="D13" s="105"/>
      <c r="E13" s="105"/>
      <c r="F13" s="106"/>
      <c r="K13" s="79"/>
      <c r="N13" s="79"/>
      <c r="O13" s="79"/>
    </row>
    <row r="14" spans="1:15" ht="15" x14ac:dyDescent="0.2">
      <c r="A14" s="104"/>
      <c r="B14" s="92"/>
      <c r="C14" s="105"/>
      <c r="D14" s="105"/>
      <c r="E14" s="105"/>
      <c r="F14" s="106"/>
      <c r="K14" s="79"/>
    </row>
    <row r="15" spans="1:15" x14ac:dyDescent="0.2">
      <c r="A15" s="107"/>
      <c r="B15" s="107"/>
      <c r="C15" s="108"/>
      <c r="D15" s="108"/>
      <c r="E15" s="108"/>
      <c r="F15" s="107"/>
      <c r="O15" s="89"/>
    </row>
    <row r="16" spans="1:15" x14ac:dyDescent="0.2">
      <c r="A16" s="107"/>
      <c r="B16" s="107"/>
      <c r="C16" s="107"/>
      <c r="D16" s="107"/>
      <c r="E16" s="107"/>
      <c r="F16" s="107"/>
    </row>
    <row r="17" spans="1:13" ht="15.75" x14ac:dyDescent="0.25">
      <c r="A17" s="97" t="s">
        <v>157</v>
      </c>
      <c r="B17" s="97"/>
      <c r="C17" s="98">
        <f>SUM(C10:C16)</f>
        <v>2617474.6</v>
      </c>
      <c r="D17" s="98">
        <f>SUM(D10:D16)</f>
        <v>183223.22200000004</v>
      </c>
      <c r="E17" s="98">
        <f>SUM(E10:E16)</f>
        <v>2434251.378</v>
      </c>
      <c r="F17" s="95"/>
    </row>
    <row r="18" spans="1:13" ht="15.75" x14ac:dyDescent="0.25">
      <c r="A18" s="97" t="s">
        <v>158</v>
      </c>
      <c r="B18" s="97"/>
      <c r="C18" s="97"/>
      <c r="D18" s="97"/>
      <c r="E18" s="99">
        <f>F6-E17</f>
        <v>23740494.622000001</v>
      </c>
      <c r="F18" s="96"/>
      <c r="G18" s="100"/>
    </row>
    <row r="19" spans="1:13" ht="15.75" x14ac:dyDescent="0.25">
      <c r="A19" s="97" t="s">
        <v>159</v>
      </c>
      <c r="B19" s="97"/>
      <c r="C19" s="97"/>
      <c r="D19" s="97"/>
      <c r="E19" s="99">
        <f>F5</f>
        <v>0</v>
      </c>
      <c r="F19" s="95"/>
    </row>
    <row r="20" spans="1:13" ht="15.75" x14ac:dyDescent="0.25">
      <c r="A20" s="97" t="s">
        <v>160</v>
      </c>
      <c r="B20" s="97"/>
      <c r="C20" s="97"/>
      <c r="D20" s="97"/>
      <c r="E20" s="99">
        <f>E19+E18</f>
        <v>23740494.622000001</v>
      </c>
      <c r="F20" s="101"/>
      <c r="G20" s="100"/>
    </row>
    <row r="21" spans="1:13" x14ac:dyDescent="0.2">
      <c r="C21" s="89"/>
      <c r="K21" s="79"/>
      <c r="M21" s="79"/>
    </row>
    <row r="22" spans="1:13" x14ac:dyDescent="0.2">
      <c r="C22" s="89"/>
      <c r="E22" s="89"/>
      <c r="F22" s="100"/>
    </row>
    <row r="23" spans="1:13" x14ac:dyDescent="0.2">
      <c r="K23" s="79"/>
      <c r="L23" s="79"/>
      <c r="M23" s="102"/>
    </row>
    <row r="24" spans="1:13" x14ac:dyDescent="0.2">
      <c r="I24" s="103"/>
    </row>
    <row r="25" spans="1:13" x14ac:dyDescent="0.2">
      <c r="K25" s="79"/>
    </row>
    <row r="26" spans="1:13" x14ac:dyDescent="0.2">
      <c r="C26" s="89"/>
    </row>
    <row r="27" spans="1:13" x14ac:dyDescent="0.2">
      <c r="K27" s="89"/>
    </row>
    <row r="35" spans="6:6" x14ac:dyDescent="0.2">
      <c r="F35" s="79">
        <v>3780000</v>
      </c>
    </row>
    <row r="36" spans="6:6" x14ac:dyDescent="0.2">
      <c r="F36" s="102">
        <f>F35*7.5%</f>
        <v>283500</v>
      </c>
    </row>
    <row r="37" spans="6:6" x14ac:dyDescent="0.2">
      <c r="F37" s="102">
        <f>F35-F36</f>
        <v>3496500</v>
      </c>
    </row>
  </sheetData>
  <mergeCells count="3">
    <mergeCell ref="A8:F8"/>
    <mergeCell ref="G10:G11"/>
    <mergeCell ref="A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selection activeCell="B5" sqref="B5"/>
    </sheetView>
  </sheetViews>
  <sheetFormatPr defaultRowHeight="12.75" x14ac:dyDescent="0.2"/>
  <cols>
    <col min="1" max="1" width="4.83203125" style="2" customWidth="1"/>
    <col min="2" max="2" width="80" style="2" customWidth="1"/>
    <col min="3" max="3" width="6.83203125" style="2" customWidth="1"/>
    <col min="4" max="4" width="8" style="2" customWidth="1"/>
    <col min="5" max="5" width="12.1640625" style="2" customWidth="1"/>
    <col min="6" max="6" width="16.33203125" style="2" customWidth="1"/>
    <col min="7" max="7" width="13.83203125" style="2" customWidth="1"/>
    <col min="8" max="8" width="17.83203125" style="2" customWidth="1"/>
    <col min="9" max="16384" width="9.33203125" style="2"/>
  </cols>
  <sheetData>
    <row r="1" spans="1:8" ht="18.75" x14ac:dyDescent="0.2">
      <c r="A1" s="118" t="s">
        <v>2</v>
      </c>
      <c r="B1" s="118"/>
      <c r="C1" s="118"/>
      <c r="D1" s="118"/>
      <c r="E1" s="118"/>
      <c r="F1" s="118"/>
      <c r="G1" s="118"/>
      <c r="H1" s="118"/>
    </row>
    <row r="2" spans="1:8" ht="30" x14ac:dyDescent="0.2">
      <c r="A2" s="111"/>
      <c r="B2" s="112" t="s">
        <v>164</v>
      </c>
      <c r="C2" s="113" t="s">
        <v>109</v>
      </c>
      <c r="D2" s="113" t="s">
        <v>165</v>
      </c>
      <c r="E2" s="76" t="s">
        <v>166</v>
      </c>
      <c r="F2" s="3" t="s">
        <v>167</v>
      </c>
      <c r="G2" s="3" t="s">
        <v>168</v>
      </c>
      <c r="H2" s="3" t="s">
        <v>155</v>
      </c>
    </row>
    <row r="3" spans="1:8" ht="15" x14ac:dyDescent="0.2">
      <c r="A3" s="169" t="s">
        <v>12</v>
      </c>
      <c r="B3" s="170"/>
      <c r="C3" s="170"/>
      <c r="D3" s="171"/>
      <c r="E3" s="4"/>
      <c r="F3" s="4"/>
      <c r="G3" s="4"/>
      <c r="H3" s="4"/>
    </row>
    <row r="4" spans="1:8" ht="75" x14ac:dyDescent="0.2">
      <c r="A4" s="5">
        <v>1</v>
      </c>
      <c r="B4" s="8" t="s">
        <v>13</v>
      </c>
      <c r="C4" s="5">
        <v>1</v>
      </c>
      <c r="D4" s="7" t="s">
        <v>14</v>
      </c>
      <c r="E4" s="19"/>
      <c r="F4" s="19"/>
      <c r="G4" s="19"/>
      <c r="H4" s="19"/>
    </row>
    <row r="5" spans="1:8" ht="75" x14ac:dyDescent="0.2">
      <c r="A5" s="5">
        <v>2</v>
      </c>
      <c r="B5" s="8" t="s">
        <v>15</v>
      </c>
      <c r="C5" s="5">
        <v>10</v>
      </c>
      <c r="D5" s="7" t="s">
        <v>16</v>
      </c>
      <c r="E5" s="19"/>
      <c r="F5" s="19"/>
      <c r="G5" s="19"/>
      <c r="H5" s="19"/>
    </row>
    <row r="6" spans="1:8" ht="45" x14ac:dyDescent="0.2">
      <c r="A6" s="5">
        <v>3</v>
      </c>
      <c r="B6" s="8" t="s">
        <v>169</v>
      </c>
      <c r="C6" s="5">
        <v>1</v>
      </c>
      <c r="D6" s="7" t="s">
        <v>16</v>
      </c>
      <c r="E6" s="19"/>
      <c r="F6" s="19"/>
      <c r="G6" s="19"/>
      <c r="H6" s="19"/>
    </row>
    <row r="7" spans="1:8" ht="60" x14ac:dyDescent="0.2">
      <c r="A7" s="10">
        <v>4</v>
      </c>
      <c r="B7" s="8" t="s">
        <v>131</v>
      </c>
      <c r="C7" s="9"/>
      <c r="D7" s="9"/>
      <c r="E7" s="9"/>
      <c r="F7" s="9"/>
      <c r="G7" s="9"/>
      <c r="H7" s="9"/>
    </row>
    <row r="8" spans="1:8" ht="15" x14ac:dyDescent="0.2">
      <c r="A8" s="11" t="s">
        <v>17</v>
      </c>
      <c r="B8" s="12" t="s">
        <v>18</v>
      </c>
      <c r="C8" s="5">
        <v>10</v>
      </c>
      <c r="D8" s="7" t="s">
        <v>16</v>
      </c>
      <c r="E8" s="19"/>
      <c r="F8" s="19"/>
      <c r="G8" s="19"/>
      <c r="H8" s="19"/>
    </row>
    <row r="9" spans="1:8" ht="30" x14ac:dyDescent="0.2">
      <c r="A9" s="5">
        <v>5</v>
      </c>
      <c r="B9" s="8" t="s">
        <v>19</v>
      </c>
      <c r="C9" s="5">
        <v>2</v>
      </c>
      <c r="D9" s="7" t="s">
        <v>16</v>
      </c>
      <c r="E9" s="19"/>
      <c r="F9" s="19"/>
      <c r="G9" s="19"/>
      <c r="H9" s="19"/>
    </row>
    <row r="10" spans="1:8" ht="75" x14ac:dyDescent="0.2">
      <c r="A10" s="5">
        <v>6</v>
      </c>
      <c r="B10" s="6" t="s">
        <v>20</v>
      </c>
      <c r="C10" s="5">
        <v>1</v>
      </c>
      <c r="D10" s="7" t="s">
        <v>16</v>
      </c>
      <c r="E10" s="19"/>
      <c r="F10" s="19"/>
      <c r="G10" s="19"/>
      <c r="H10" s="19"/>
    </row>
    <row r="11" spans="1:8" ht="60" x14ac:dyDescent="0.2">
      <c r="A11" s="5">
        <v>7</v>
      </c>
      <c r="B11" s="6" t="s">
        <v>21</v>
      </c>
      <c r="C11" s="9"/>
      <c r="D11" s="9"/>
      <c r="E11" s="9"/>
      <c r="F11" s="9"/>
      <c r="G11" s="9"/>
      <c r="H11" s="9"/>
    </row>
    <row r="12" spans="1:8" ht="15" x14ac:dyDescent="0.2">
      <c r="A12" s="11" t="s">
        <v>17</v>
      </c>
      <c r="B12" s="12" t="s">
        <v>22</v>
      </c>
      <c r="C12" s="5">
        <v>280</v>
      </c>
      <c r="D12" s="7" t="s">
        <v>23</v>
      </c>
      <c r="E12" s="19"/>
      <c r="F12" s="19"/>
      <c r="G12" s="19"/>
      <c r="H12" s="19"/>
    </row>
    <row r="13" spans="1:8" ht="15" x14ac:dyDescent="0.2">
      <c r="A13" s="11" t="s">
        <v>24</v>
      </c>
      <c r="B13" s="12" t="s">
        <v>18</v>
      </c>
      <c r="C13" s="5">
        <v>250</v>
      </c>
      <c r="D13" s="7" t="s">
        <v>23</v>
      </c>
      <c r="E13" s="19"/>
      <c r="F13" s="19"/>
      <c r="G13" s="19"/>
      <c r="H13" s="19"/>
    </row>
    <row r="14" spans="1:8" ht="60" x14ac:dyDescent="0.2">
      <c r="A14" s="5">
        <v>8</v>
      </c>
      <c r="B14" s="8" t="s">
        <v>105</v>
      </c>
      <c r="C14" s="5">
        <v>1</v>
      </c>
      <c r="D14" s="7" t="s">
        <v>25</v>
      </c>
      <c r="E14" s="19"/>
      <c r="F14" s="19"/>
      <c r="G14" s="19"/>
      <c r="H14" s="19"/>
    </row>
    <row r="15" spans="1:8" ht="45" x14ac:dyDescent="0.2">
      <c r="A15" s="10">
        <v>9</v>
      </c>
      <c r="B15" s="8" t="s">
        <v>134</v>
      </c>
      <c r="C15" s="9"/>
      <c r="D15" s="9"/>
      <c r="E15" s="9"/>
      <c r="F15" s="9"/>
      <c r="G15" s="9"/>
      <c r="H15" s="9"/>
    </row>
    <row r="16" spans="1:8" ht="15" x14ac:dyDescent="0.2">
      <c r="A16" s="11" t="s">
        <v>17</v>
      </c>
      <c r="B16" s="12" t="s">
        <v>26</v>
      </c>
      <c r="C16" s="5">
        <v>9</v>
      </c>
      <c r="D16" s="7" t="s">
        <v>16</v>
      </c>
      <c r="E16" s="19"/>
      <c r="F16" s="19"/>
      <c r="G16" s="19"/>
      <c r="H16" s="19"/>
    </row>
    <row r="17" spans="1:8" ht="15" x14ac:dyDescent="0.2">
      <c r="A17" s="11" t="s">
        <v>24</v>
      </c>
      <c r="B17" s="12" t="s">
        <v>27</v>
      </c>
      <c r="C17" s="5">
        <v>9</v>
      </c>
      <c r="D17" s="7" t="s">
        <v>16</v>
      </c>
      <c r="E17" s="19"/>
      <c r="F17" s="19"/>
      <c r="G17" s="19"/>
      <c r="H17" s="19"/>
    </row>
    <row r="18" spans="1:8" ht="15.75" x14ac:dyDescent="0.2">
      <c r="A18" s="134" t="s">
        <v>86</v>
      </c>
      <c r="B18" s="135"/>
      <c r="C18" s="135"/>
      <c r="D18" s="135"/>
      <c r="E18" s="135"/>
      <c r="F18" s="136"/>
      <c r="G18" s="13"/>
      <c r="H18" s="21">
        <f>SUM(H4:H17)</f>
        <v>0</v>
      </c>
    </row>
    <row r="19" spans="1:8" ht="15" x14ac:dyDescent="0.2">
      <c r="A19" s="114" t="s">
        <v>28</v>
      </c>
      <c r="B19" s="116"/>
      <c r="C19" s="4"/>
      <c r="D19" s="4"/>
      <c r="E19" s="4"/>
      <c r="F19" s="4"/>
      <c r="G19" s="4"/>
      <c r="H19" s="4"/>
    </row>
    <row r="20" spans="1:8" ht="45" x14ac:dyDescent="0.2">
      <c r="A20" s="5">
        <v>1</v>
      </c>
      <c r="B20" s="8" t="s">
        <v>107</v>
      </c>
      <c r="C20" s="5">
        <v>2</v>
      </c>
      <c r="D20" s="11" t="s">
        <v>29</v>
      </c>
      <c r="E20" s="19"/>
      <c r="F20" s="19"/>
      <c r="G20" s="19"/>
      <c r="H20" s="19"/>
    </row>
    <row r="21" spans="1:8" ht="60" x14ac:dyDescent="0.2">
      <c r="A21" s="5">
        <v>2</v>
      </c>
      <c r="B21" s="8" t="s">
        <v>30</v>
      </c>
      <c r="C21" s="5">
        <v>3</v>
      </c>
      <c r="D21" s="11" t="s">
        <v>29</v>
      </c>
      <c r="E21" s="19"/>
      <c r="F21" s="19"/>
      <c r="G21" s="19"/>
      <c r="H21" s="19"/>
    </row>
    <row r="22" spans="1:8" ht="45" x14ac:dyDescent="0.2">
      <c r="A22" s="5">
        <v>3</v>
      </c>
      <c r="B22" s="6" t="s">
        <v>31</v>
      </c>
      <c r="C22" s="5">
        <v>3</v>
      </c>
      <c r="D22" s="11" t="s">
        <v>29</v>
      </c>
      <c r="E22" s="19"/>
      <c r="F22" s="19"/>
      <c r="G22" s="19"/>
      <c r="H22" s="19"/>
    </row>
    <row r="23" spans="1:8" ht="30" x14ac:dyDescent="0.2">
      <c r="A23" s="5">
        <v>4</v>
      </c>
      <c r="B23" s="8" t="s">
        <v>32</v>
      </c>
      <c r="C23" s="5">
        <v>25</v>
      </c>
      <c r="D23" s="11" t="s">
        <v>29</v>
      </c>
      <c r="E23" s="19"/>
      <c r="F23" s="19"/>
      <c r="G23" s="19"/>
      <c r="H23" s="19"/>
    </row>
    <row r="24" spans="1:8" ht="30" x14ac:dyDescent="0.2">
      <c r="A24" s="5">
        <v>5</v>
      </c>
      <c r="B24" s="8" t="s">
        <v>33</v>
      </c>
      <c r="C24" s="5">
        <v>3</v>
      </c>
      <c r="D24" s="11" t="s">
        <v>29</v>
      </c>
      <c r="E24" s="19"/>
      <c r="F24" s="19"/>
      <c r="G24" s="19"/>
      <c r="H24" s="19"/>
    </row>
    <row r="25" spans="1:8" ht="30" x14ac:dyDescent="0.2">
      <c r="A25" s="10">
        <v>6</v>
      </c>
      <c r="B25" s="8" t="s">
        <v>34</v>
      </c>
      <c r="C25" s="10">
        <v>44</v>
      </c>
      <c r="D25" s="14" t="s">
        <v>29</v>
      </c>
      <c r="E25" s="19"/>
      <c r="F25" s="19"/>
      <c r="G25" s="19"/>
      <c r="H25" s="19"/>
    </row>
    <row r="26" spans="1:8" ht="30" x14ac:dyDescent="0.2">
      <c r="A26" s="10">
        <v>7</v>
      </c>
      <c r="B26" s="8" t="s">
        <v>35</v>
      </c>
      <c r="C26" s="10">
        <v>4</v>
      </c>
      <c r="D26" s="14" t="s">
        <v>29</v>
      </c>
      <c r="E26" s="19"/>
      <c r="F26" s="19"/>
      <c r="G26" s="19"/>
      <c r="H26" s="19"/>
    </row>
    <row r="27" spans="1:8" ht="30" x14ac:dyDescent="0.2">
      <c r="A27" s="5">
        <v>8</v>
      </c>
      <c r="B27" s="8" t="s">
        <v>36</v>
      </c>
      <c r="C27" s="5">
        <v>56</v>
      </c>
      <c r="D27" s="11" t="s">
        <v>29</v>
      </c>
      <c r="E27" s="19"/>
      <c r="F27" s="19"/>
      <c r="G27" s="19"/>
      <c r="H27" s="19"/>
    </row>
    <row r="28" spans="1:8" ht="30" x14ac:dyDescent="0.2">
      <c r="A28" s="5">
        <v>9</v>
      </c>
      <c r="B28" s="8" t="s">
        <v>37</v>
      </c>
      <c r="C28" s="5">
        <v>28</v>
      </c>
      <c r="D28" s="11" t="s">
        <v>29</v>
      </c>
      <c r="E28" s="19"/>
      <c r="F28" s="19"/>
      <c r="G28" s="19"/>
      <c r="H28" s="19"/>
    </row>
    <row r="29" spans="1:8" ht="30" x14ac:dyDescent="0.2">
      <c r="A29" s="10">
        <v>10</v>
      </c>
      <c r="B29" s="8" t="s">
        <v>38</v>
      </c>
      <c r="C29" s="10">
        <v>100</v>
      </c>
      <c r="D29" s="14" t="s">
        <v>29</v>
      </c>
      <c r="E29" s="19"/>
      <c r="F29" s="19"/>
      <c r="G29" s="19"/>
      <c r="H29" s="19"/>
    </row>
    <row r="30" spans="1:8" ht="30" x14ac:dyDescent="0.2">
      <c r="A30" s="5">
        <v>11</v>
      </c>
      <c r="B30" s="8" t="s">
        <v>39</v>
      </c>
      <c r="C30" s="5">
        <v>48</v>
      </c>
      <c r="D30" s="11" t="s">
        <v>29</v>
      </c>
      <c r="E30" s="19"/>
      <c r="F30" s="19"/>
      <c r="G30" s="19"/>
      <c r="H30" s="19"/>
    </row>
    <row r="31" spans="1:8" ht="30" x14ac:dyDescent="0.2">
      <c r="A31" s="10">
        <v>12</v>
      </c>
      <c r="B31" s="8" t="s">
        <v>40</v>
      </c>
      <c r="C31" s="10">
        <v>28</v>
      </c>
      <c r="D31" s="14" t="s">
        <v>29</v>
      </c>
      <c r="E31" s="19"/>
      <c r="F31" s="19"/>
      <c r="G31" s="19"/>
      <c r="H31" s="19"/>
    </row>
    <row r="32" spans="1:8" ht="15" x14ac:dyDescent="0.2">
      <c r="A32" s="10">
        <v>13</v>
      </c>
      <c r="B32" s="8" t="s">
        <v>41</v>
      </c>
      <c r="C32" s="10">
        <v>48</v>
      </c>
      <c r="D32" s="14" t="s">
        <v>29</v>
      </c>
      <c r="E32" s="19"/>
      <c r="F32" s="19"/>
      <c r="G32" s="19"/>
      <c r="H32" s="19"/>
    </row>
    <row r="33" spans="1:8" ht="15" x14ac:dyDescent="0.2">
      <c r="A33" s="10">
        <v>14</v>
      </c>
      <c r="B33" s="8" t="s">
        <v>42</v>
      </c>
      <c r="C33" s="10">
        <v>48</v>
      </c>
      <c r="D33" s="14" t="s">
        <v>29</v>
      </c>
      <c r="E33" s="19"/>
      <c r="F33" s="19"/>
      <c r="G33" s="19"/>
      <c r="H33" s="19"/>
    </row>
    <row r="34" spans="1:8" ht="15" x14ac:dyDescent="0.2">
      <c r="A34" s="10">
        <v>15</v>
      </c>
      <c r="B34" s="8" t="s">
        <v>43</v>
      </c>
      <c r="C34" s="10">
        <v>48</v>
      </c>
      <c r="D34" s="14" t="s">
        <v>29</v>
      </c>
      <c r="E34" s="19"/>
      <c r="F34" s="19"/>
      <c r="G34" s="19"/>
      <c r="H34" s="19"/>
    </row>
    <row r="35" spans="1:8" ht="15" x14ac:dyDescent="0.2">
      <c r="A35" s="10">
        <v>16</v>
      </c>
      <c r="B35" s="8" t="s">
        <v>44</v>
      </c>
      <c r="C35" s="10">
        <v>12</v>
      </c>
      <c r="D35" s="15" t="s">
        <v>29</v>
      </c>
      <c r="E35" s="19"/>
      <c r="F35" s="19"/>
      <c r="G35" s="19"/>
      <c r="H35" s="19"/>
    </row>
    <row r="36" spans="1:8" ht="15" x14ac:dyDescent="0.2">
      <c r="A36" s="10">
        <v>17</v>
      </c>
      <c r="B36" s="16" t="s">
        <v>45</v>
      </c>
      <c r="C36" s="4"/>
      <c r="D36" s="4"/>
      <c r="E36" s="4"/>
      <c r="F36" s="4"/>
      <c r="G36" s="4"/>
      <c r="H36" s="4"/>
    </row>
    <row r="37" spans="1:8" ht="105" x14ac:dyDescent="0.2">
      <c r="A37" s="17" t="s">
        <v>46</v>
      </c>
      <c r="B37" s="8" t="s">
        <v>115</v>
      </c>
      <c r="C37" s="6"/>
      <c r="D37" s="6"/>
      <c r="E37" s="6"/>
      <c r="F37" s="6"/>
      <c r="G37" s="6"/>
      <c r="H37" s="6"/>
    </row>
    <row r="38" spans="1:8" ht="15" x14ac:dyDescent="0.2">
      <c r="A38" s="11" t="s">
        <v>17</v>
      </c>
      <c r="B38" s="12" t="s">
        <v>47</v>
      </c>
      <c r="C38" s="5">
        <v>900</v>
      </c>
      <c r="D38" s="7" t="s">
        <v>23</v>
      </c>
      <c r="E38" s="19"/>
      <c r="F38" s="19"/>
      <c r="G38" s="19"/>
      <c r="H38" s="19"/>
    </row>
    <row r="39" spans="1:8" ht="15" x14ac:dyDescent="0.2">
      <c r="A39" s="11" t="s">
        <v>48</v>
      </c>
      <c r="B39" s="12" t="s">
        <v>49</v>
      </c>
      <c r="C39" s="5">
        <v>300</v>
      </c>
      <c r="D39" s="7" t="s">
        <v>23</v>
      </c>
      <c r="E39" s="19"/>
      <c r="F39" s="19"/>
      <c r="G39" s="19"/>
      <c r="H39" s="19"/>
    </row>
    <row r="40" spans="1:8" ht="15" x14ac:dyDescent="0.2">
      <c r="A40" s="11" t="s">
        <v>50</v>
      </c>
      <c r="B40" s="12" t="s">
        <v>51</v>
      </c>
      <c r="C40" s="5">
        <v>700</v>
      </c>
      <c r="D40" s="7" t="s">
        <v>23</v>
      </c>
      <c r="E40" s="19"/>
      <c r="F40" s="19"/>
      <c r="G40" s="19"/>
      <c r="H40" s="19"/>
    </row>
    <row r="41" spans="1:8" ht="15" x14ac:dyDescent="0.2">
      <c r="A41" s="11" t="s">
        <v>52</v>
      </c>
      <c r="B41" s="12" t="s">
        <v>53</v>
      </c>
      <c r="C41" s="5">
        <v>850</v>
      </c>
      <c r="D41" s="7" t="s">
        <v>23</v>
      </c>
      <c r="E41" s="19"/>
      <c r="F41" s="19"/>
      <c r="G41" s="19"/>
      <c r="H41" s="19"/>
    </row>
    <row r="42" spans="1:8" ht="15" x14ac:dyDescent="0.2">
      <c r="A42" s="11" t="s">
        <v>54</v>
      </c>
      <c r="B42" s="12" t="s">
        <v>55</v>
      </c>
      <c r="C42" s="5">
        <v>1000</v>
      </c>
      <c r="D42" s="7" t="s">
        <v>23</v>
      </c>
      <c r="E42" s="19"/>
      <c r="F42" s="19"/>
      <c r="G42" s="19"/>
      <c r="H42" s="19"/>
    </row>
    <row r="43" spans="1:8" ht="15" x14ac:dyDescent="0.2">
      <c r="A43" s="18" t="s">
        <v>56</v>
      </c>
      <c r="B43" s="16" t="s">
        <v>57</v>
      </c>
      <c r="C43" s="4"/>
      <c r="D43" s="4"/>
      <c r="E43" s="4"/>
      <c r="F43" s="4"/>
      <c r="G43" s="4"/>
      <c r="H43" s="4"/>
    </row>
    <row r="44" spans="1:8" ht="15" x14ac:dyDescent="0.2">
      <c r="A44" s="11" t="s">
        <v>17</v>
      </c>
      <c r="B44" s="12" t="s">
        <v>47</v>
      </c>
      <c r="C44" s="5">
        <v>6</v>
      </c>
      <c r="D44" s="7" t="s">
        <v>16</v>
      </c>
      <c r="E44" s="19"/>
      <c r="F44" s="19"/>
      <c r="G44" s="19"/>
      <c r="H44" s="19"/>
    </row>
    <row r="45" spans="1:8" ht="15" x14ac:dyDescent="0.2">
      <c r="A45" s="11" t="s">
        <v>48</v>
      </c>
      <c r="B45" s="12" t="s">
        <v>58</v>
      </c>
      <c r="C45" s="5">
        <v>6</v>
      </c>
      <c r="D45" s="7" t="s">
        <v>16</v>
      </c>
      <c r="E45" s="19"/>
      <c r="F45" s="19"/>
      <c r="G45" s="19"/>
      <c r="H45" s="19"/>
    </row>
    <row r="46" spans="1:8" ht="15" x14ac:dyDescent="0.2">
      <c r="A46" s="11" t="s">
        <v>50</v>
      </c>
      <c r="B46" s="12" t="s">
        <v>49</v>
      </c>
      <c r="C46" s="5">
        <v>10</v>
      </c>
      <c r="D46" s="7" t="s">
        <v>16</v>
      </c>
      <c r="E46" s="19"/>
      <c r="F46" s="19"/>
      <c r="G46" s="19"/>
      <c r="H46" s="19"/>
    </row>
    <row r="47" spans="1:8" ht="15" x14ac:dyDescent="0.2">
      <c r="A47" s="11" t="s">
        <v>52</v>
      </c>
      <c r="B47" s="12" t="s">
        <v>51</v>
      </c>
      <c r="C47" s="5">
        <v>12</v>
      </c>
      <c r="D47" s="7" t="s">
        <v>16</v>
      </c>
      <c r="E47" s="19"/>
      <c r="F47" s="19"/>
      <c r="G47" s="19"/>
      <c r="H47" s="19"/>
    </row>
    <row r="48" spans="1:8" ht="15" x14ac:dyDescent="0.2">
      <c r="A48" s="11" t="s">
        <v>59</v>
      </c>
      <c r="B48" s="12" t="s">
        <v>53</v>
      </c>
      <c r="C48" s="5">
        <v>6</v>
      </c>
      <c r="D48" s="7" t="s">
        <v>16</v>
      </c>
      <c r="E48" s="19"/>
      <c r="F48" s="19"/>
      <c r="G48" s="19"/>
      <c r="H48" s="19"/>
    </row>
    <row r="49" spans="1:8" ht="15" x14ac:dyDescent="0.2">
      <c r="A49" s="18" t="s">
        <v>60</v>
      </c>
      <c r="B49" s="16" t="s">
        <v>61</v>
      </c>
      <c r="C49" s="4"/>
      <c r="D49" s="4"/>
      <c r="E49" s="4"/>
      <c r="F49" s="4"/>
      <c r="G49" s="4"/>
      <c r="H49" s="4"/>
    </row>
    <row r="50" spans="1:8" ht="15" x14ac:dyDescent="0.2">
      <c r="A50" s="11" t="s">
        <v>17</v>
      </c>
      <c r="B50" s="12" t="s">
        <v>55</v>
      </c>
      <c r="C50" s="5">
        <v>9</v>
      </c>
      <c r="D50" s="7" t="s">
        <v>16</v>
      </c>
      <c r="E50" s="19"/>
      <c r="F50" s="19"/>
      <c r="G50" s="19"/>
      <c r="H50" s="19"/>
    </row>
    <row r="51" spans="1:8" ht="15" x14ac:dyDescent="0.2">
      <c r="A51" s="11" t="s">
        <v>48</v>
      </c>
      <c r="B51" s="12" t="s">
        <v>47</v>
      </c>
      <c r="C51" s="5">
        <v>3</v>
      </c>
      <c r="D51" s="7" t="s">
        <v>16</v>
      </c>
      <c r="E51" s="19"/>
      <c r="F51" s="19"/>
      <c r="G51" s="19"/>
      <c r="H51" s="19"/>
    </row>
    <row r="52" spans="1:8" ht="15" x14ac:dyDescent="0.2">
      <c r="A52" s="11" t="s">
        <v>62</v>
      </c>
      <c r="B52" s="12" t="s">
        <v>63</v>
      </c>
      <c r="C52" s="5">
        <v>2</v>
      </c>
      <c r="D52" s="7" t="s">
        <v>16</v>
      </c>
      <c r="E52" s="19"/>
      <c r="F52" s="19"/>
      <c r="G52" s="19"/>
      <c r="H52" s="19"/>
    </row>
    <row r="53" spans="1:8" ht="15" x14ac:dyDescent="0.2">
      <c r="A53" s="11" t="s">
        <v>64</v>
      </c>
      <c r="B53" s="12" t="s">
        <v>65</v>
      </c>
      <c r="C53" s="5">
        <v>2</v>
      </c>
      <c r="D53" s="7" t="s">
        <v>16</v>
      </c>
      <c r="E53" s="19"/>
      <c r="F53" s="19"/>
      <c r="G53" s="19"/>
      <c r="H53" s="19"/>
    </row>
    <row r="54" spans="1:8" ht="15" x14ac:dyDescent="0.2">
      <c r="A54" s="11" t="s">
        <v>66</v>
      </c>
      <c r="B54" s="12" t="s">
        <v>67</v>
      </c>
      <c r="C54" s="5">
        <v>2</v>
      </c>
      <c r="D54" s="7" t="s">
        <v>16</v>
      </c>
      <c r="E54" s="19"/>
      <c r="F54" s="19"/>
      <c r="G54" s="19"/>
      <c r="H54" s="19"/>
    </row>
    <row r="55" spans="1:8" ht="15" x14ac:dyDescent="0.2">
      <c r="A55" s="11" t="s">
        <v>68</v>
      </c>
      <c r="B55" s="12" t="s">
        <v>69</v>
      </c>
      <c r="C55" s="5">
        <v>2</v>
      </c>
      <c r="D55" s="7" t="s">
        <v>16</v>
      </c>
      <c r="E55" s="19"/>
      <c r="F55" s="19"/>
      <c r="G55" s="19"/>
      <c r="H55" s="19"/>
    </row>
    <row r="56" spans="1:8" ht="15" x14ac:dyDescent="0.2">
      <c r="A56" s="10">
        <v>18</v>
      </c>
      <c r="B56" s="16" t="s">
        <v>70</v>
      </c>
      <c r="C56" s="4"/>
      <c r="D56" s="4"/>
      <c r="E56" s="4"/>
      <c r="F56" s="4"/>
      <c r="G56" s="4"/>
      <c r="H56" s="4"/>
    </row>
    <row r="57" spans="1:8" ht="90" x14ac:dyDescent="0.2">
      <c r="A57" s="11" t="s">
        <v>46</v>
      </c>
      <c r="B57" s="6" t="s">
        <v>71</v>
      </c>
      <c r="C57" s="6"/>
      <c r="D57" s="6"/>
      <c r="E57" s="6"/>
      <c r="F57" s="6"/>
      <c r="G57" s="6"/>
      <c r="H57" s="6"/>
    </row>
    <row r="58" spans="1:8" ht="15" x14ac:dyDescent="0.2">
      <c r="A58" s="11" t="s">
        <v>17</v>
      </c>
      <c r="B58" s="12" t="s">
        <v>72</v>
      </c>
      <c r="C58" s="5">
        <v>100</v>
      </c>
      <c r="D58" s="7" t="s">
        <v>23</v>
      </c>
      <c r="E58" s="19"/>
      <c r="F58" s="19"/>
      <c r="G58" s="19"/>
      <c r="H58" s="19"/>
    </row>
    <row r="59" spans="1:8" ht="15" x14ac:dyDescent="0.2">
      <c r="A59" s="11" t="s">
        <v>48</v>
      </c>
      <c r="B59" s="12" t="s">
        <v>73</v>
      </c>
      <c r="C59" s="5">
        <v>160</v>
      </c>
      <c r="D59" s="7" t="s">
        <v>23</v>
      </c>
      <c r="E59" s="19"/>
      <c r="F59" s="19"/>
      <c r="G59" s="19"/>
      <c r="H59" s="19"/>
    </row>
    <row r="60" spans="1:8" ht="15" x14ac:dyDescent="0.2">
      <c r="A60" s="11" t="s">
        <v>50</v>
      </c>
      <c r="B60" s="12" t="s">
        <v>74</v>
      </c>
      <c r="C60" s="5">
        <v>1300</v>
      </c>
      <c r="D60" s="7" t="s">
        <v>23</v>
      </c>
      <c r="E60" s="19"/>
      <c r="F60" s="19"/>
      <c r="G60" s="19"/>
      <c r="H60" s="19"/>
    </row>
    <row r="61" spans="1:8" ht="15" x14ac:dyDescent="0.2">
      <c r="A61" s="11" t="s">
        <v>52</v>
      </c>
      <c r="B61" s="12" t="s">
        <v>75</v>
      </c>
      <c r="C61" s="5">
        <v>1400</v>
      </c>
      <c r="D61" s="7" t="s">
        <v>23</v>
      </c>
      <c r="E61" s="19"/>
      <c r="F61" s="19"/>
      <c r="G61" s="19"/>
      <c r="H61" s="19"/>
    </row>
    <row r="62" spans="1:8" ht="15" x14ac:dyDescent="0.2">
      <c r="A62" s="11" t="s">
        <v>54</v>
      </c>
      <c r="B62" s="12" t="s">
        <v>47</v>
      </c>
      <c r="C62" s="5">
        <v>1200</v>
      </c>
      <c r="D62" s="7" t="s">
        <v>23</v>
      </c>
      <c r="E62" s="19"/>
      <c r="F62" s="19"/>
      <c r="G62" s="19"/>
      <c r="H62" s="19"/>
    </row>
    <row r="63" spans="1:8" ht="15" x14ac:dyDescent="0.2">
      <c r="A63" s="10">
        <v>19</v>
      </c>
      <c r="B63" s="8" t="s">
        <v>76</v>
      </c>
      <c r="C63" s="4"/>
      <c r="D63" s="4"/>
      <c r="E63" s="4"/>
      <c r="F63" s="4"/>
      <c r="G63" s="4"/>
      <c r="H63" s="4"/>
    </row>
    <row r="64" spans="1:8" ht="15" x14ac:dyDescent="0.2">
      <c r="A64" s="11" t="s">
        <v>77</v>
      </c>
      <c r="B64" s="12" t="s">
        <v>73</v>
      </c>
      <c r="C64" s="5">
        <v>2</v>
      </c>
      <c r="D64" s="7" t="s">
        <v>29</v>
      </c>
      <c r="E64" s="19"/>
      <c r="F64" s="19"/>
      <c r="G64" s="19"/>
      <c r="H64" s="19"/>
    </row>
    <row r="65" spans="1:8" ht="15" x14ac:dyDescent="0.2">
      <c r="A65" s="10">
        <v>20</v>
      </c>
      <c r="B65" s="8" t="s">
        <v>78</v>
      </c>
      <c r="C65" s="4"/>
      <c r="D65" s="4"/>
      <c r="E65" s="4"/>
      <c r="F65" s="4"/>
      <c r="G65" s="4"/>
      <c r="H65" s="4"/>
    </row>
    <row r="66" spans="1:8" ht="15" x14ac:dyDescent="0.2">
      <c r="A66" s="11" t="s">
        <v>17</v>
      </c>
      <c r="B66" s="12" t="s">
        <v>74</v>
      </c>
      <c r="C66" s="5">
        <v>90</v>
      </c>
      <c r="D66" s="7" t="s">
        <v>29</v>
      </c>
      <c r="E66" s="19"/>
      <c r="F66" s="19"/>
      <c r="G66" s="19"/>
      <c r="H66" s="19"/>
    </row>
    <row r="67" spans="1:8" ht="30" x14ac:dyDescent="0.2">
      <c r="A67" s="10">
        <v>21</v>
      </c>
      <c r="B67" s="8" t="s">
        <v>79</v>
      </c>
      <c r="C67" s="9"/>
      <c r="D67" s="9"/>
      <c r="E67" s="9"/>
      <c r="F67" s="9"/>
      <c r="G67" s="9"/>
      <c r="H67" s="9"/>
    </row>
    <row r="68" spans="1:8" ht="15" x14ac:dyDescent="0.2">
      <c r="A68" s="11" t="s">
        <v>17</v>
      </c>
      <c r="B68" s="12" t="s">
        <v>73</v>
      </c>
      <c r="C68" s="5">
        <v>1</v>
      </c>
      <c r="D68" s="7" t="s">
        <v>29</v>
      </c>
      <c r="E68" s="19"/>
      <c r="F68" s="19"/>
      <c r="G68" s="19"/>
      <c r="H68" s="19"/>
    </row>
    <row r="69" spans="1:8" ht="15" x14ac:dyDescent="0.2">
      <c r="A69" s="11" t="s">
        <v>24</v>
      </c>
      <c r="B69" s="12" t="s">
        <v>74</v>
      </c>
      <c r="C69" s="5">
        <v>1</v>
      </c>
      <c r="D69" s="7" t="s">
        <v>29</v>
      </c>
      <c r="E69" s="19"/>
      <c r="F69" s="19"/>
      <c r="G69" s="19"/>
      <c r="H69" s="19"/>
    </row>
    <row r="70" spans="1:8" ht="15" x14ac:dyDescent="0.2">
      <c r="A70" s="11" t="s">
        <v>50</v>
      </c>
      <c r="B70" s="12" t="s">
        <v>75</v>
      </c>
      <c r="C70" s="5">
        <v>1</v>
      </c>
      <c r="D70" s="7" t="s">
        <v>29</v>
      </c>
      <c r="E70" s="19"/>
      <c r="F70" s="19"/>
      <c r="G70" s="19"/>
      <c r="H70" s="19"/>
    </row>
    <row r="71" spans="1:8" ht="15" x14ac:dyDescent="0.2">
      <c r="A71" s="10">
        <v>22</v>
      </c>
      <c r="B71" s="8" t="s">
        <v>80</v>
      </c>
      <c r="C71" s="4"/>
      <c r="D71" s="4"/>
      <c r="E71" s="4"/>
      <c r="F71" s="4"/>
      <c r="G71" s="4"/>
      <c r="H71" s="4"/>
    </row>
    <row r="72" spans="1:8" ht="15" x14ac:dyDescent="0.2">
      <c r="A72" s="11" t="s">
        <v>17</v>
      </c>
      <c r="B72" s="12" t="s">
        <v>74</v>
      </c>
      <c r="C72" s="5">
        <v>13</v>
      </c>
      <c r="D72" s="7" t="s">
        <v>29</v>
      </c>
      <c r="E72" s="19"/>
      <c r="F72" s="19"/>
      <c r="G72" s="19"/>
      <c r="H72" s="19"/>
    </row>
    <row r="73" spans="1:8" ht="15" x14ac:dyDescent="0.2">
      <c r="A73" s="11" t="s">
        <v>48</v>
      </c>
      <c r="B73" s="12" t="s">
        <v>75</v>
      </c>
      <c r="C73" s="5">
        <v>30</v>
      </c>
      <c r="D73" s="7" t="s">
        <v>29</v>
      </c>
      <c r="E73" s="19"/>
      <c r="F73" s="19"/>
      <c r="G73" s="19"/>
      <c r="H73" s="19"/>
    </row>
    <row r="74" spans="1:8" ht="75" x14ac:dyDescent="0.2">
      <c r="A74" s="5">
        <v>23</v>
      </c>
      <c r="B74" s="6" t="s">
        <v>81</v>
      </c>
      <c r="C74" s="5">
        <v>1</v>
      </c>
      <c r="D74" s="7" t="s">
        <v>29</v>
      </c>
      <c r="E74" s="19"/>
      <c r="F74" s="19"/>
      <c r="G74" s="19"/>
      <c r="H74" s="19"/>
    </row>
    <row r="75" spans="1:8" ht="30" x14ac:dyDescent="0.2">
      <c r="A75" s="5">
        <v>24</v>
      </c>
      <c r="B75" s="8" t="s">
        <v>82</v>
      </c>
      <c r="C75" s="5">
        <v>4</v>
      </c>
      <c r="D75" s="7" t="s">
        <v>29</v>
      </c>
      <c r="E75" s="19"/>
      <c r="F75" s="19"/>
      <c r="G75" s="19"/>
      <c r="H75" s="19"/>
    </row>
    <row r="76" spans="1:8" ht="30" x14ac:dyDescent="0.2">
      <c r="A76" s="5">
        <v>25</v>
      </c>
      <c r="B76" s="8" t="s">
        <v>83</v>
      </c>
      <c r="C76" s="5">
        <v>2</v>
      </c>
      <c r="D76" s="7" t="s">
        <v>29</v>
      </c>
      <c r="E76" s="19"/>
      <c r="F76" s="19"/>
      <c r="G76" s="19"/>
      <c r="H76" s="19"/>
    </row>
    <row r="77" spans="1:8" ht="45" x14ac:dyDescent="0.2">
      <c r="A77" s="5">
        <v>26</v>
      </c>
      <c r="B77" s="8" t="s">
        <v>84</v>
      </c>
      <c r="C77" s="5">
        <v>1</v>
      </c>
      <c r="D77" s="7" t="s">
        <v>25</v>
      </c>
      <c r="E77" s="19"/>
      <c r="F77" s="19"/>
      <c r="G77" s="19"/>
      <c r="H77" s="19"/>
    </row>
    <row r="78" spans="1:8" ht="30" x14ac:dyDescent="0.2">
      <c r="A78" s="5">
        <v>27</v>
      </c>
      <c r="B78" s="8" t="s">
        <v>85</v>
      </c>
      <c r="C78" s="5">
        <v>1</v>
      </c>
      <c r="D78" s="7" t="s">
        <v>25</v>
      </c>
      <c r="E78" s="19"/>
      <c r="F78" s="19"/>
      <c r="G78" s="19"/>
      <c r="H78" s="19"/>
    </row>
    <row r="79" spans="1:8" ht="15" x14ac:dyDescent="0.2">
      <c r="A79" s="114" t="s">
        <v>87</v>
      </c>
      <c r="B79" s="115"/>
      <c r="C79" s="116"/>
      <c r="D79" s="4"/>
      <c r="E79" s="4"/>
      <c r="F79" s="4"/>
      <c r="G79" s="4"/>
      <c r="H79" s="4"/>
    </row>
    <row r="80" spans="1:8" ht="30" x14ac:dyDescent="0.2">
      <c r="A80" s="5">
        <v>1</v>
      </c>
      <c r="B80" s="8" t="s">
        <v>88</v>
      </c>
      <c r="C80" s="5">
        <v>1</v>
      </c>
      <c r="D80" s="7" t="s">
        <v>14</v>
      </c>
      <c r="E80" s="19"/>
      <c r="F80" s="19"/>
      <c r="G80" s="19"/>
      <c r="H80" s="19"/>
    </row>
    <row r="81" spans="1:8" ht="30" x14ac:dyDescent="0.2">
      <c r="A81" s="5">
        <v>2</v>
      </c>
      <c r="B81" s="8" t="s">
        <v>89</v>
      </c>
      <c r="C81" s="5">
        <v>3</v>
      </c>
      <c r="D81" s="7" t="s">
        <v>29</v>
      </c>
      <c r="E81" s="19"/>
      <c r="F81" s="19"/>
      <c r="G81" s="19"/>
      <c r="H81" s="19"/>
    </row>
    <row r="82" spans="1:8" ht="75" x14ac:dyDescent="0.2">
      <c r="A82" s="5">
        <v>3</v>
      </c>
      <c r="B82" s="6" t="s">
        <v>90</v>
      </c>
      <c r="C82" s="5">
        <v>1</v>
      </c>
      <c r="D82" s="7" t="s">
        <v>14</v>
      </c>
      <c r="E82" s="19"/>
      <c r="F82" s="19"/>
      <c r="G82" s="19"/>
      <c r="H82" s="19"/>
    </row>
    <row r="83" spans="1:8" ht="15" x14ac:dyDescent="0.2">
      <c r="A83" s="10">
        <v>4</v>
      </c>
      <c r="B83" s="16" t="s">
        <v>91</v>
      </c>
      <c r="C83" s="4"/>
      <c r="D83" s="4"/>
      <c r="E83" s="4"/>
      <c r="F83" s="4"/>
      <c r="G83" s="4"/>
      <c r="H83" s="4"/>
    </row>
    <row r="84" spans="1:8" ht="105" x14ac:dyDescent="0.2">
      <c r="A84" s="17" t="s">
        <v>46</v>
      </c>
      <c r="B84" s="6" t="s">
        <v>92</v>
      </c>
      <c r="C84" s="6"/>
      <c r="D84" s="6"/>
      <c r="E84" s="6"/>
      <c r="F84" s="6"/>
      <c r="G84" s="6"/>
      <c r="H84" s="6"/>
    </row>
    <row r="85" spans="1:8" ht="15" x14ac:dyDescent="0.2">
      <c r="A85" s="11" t="s">
        <v>17</v>
      </c>
      <c r="B85" s="12" t="s">
        <v>47</v>
      </c>
      <c r="C85" s="5">
        <v>270</v>
      </c>
      <c r="D85" s="7" t="s">
        <v>23</v>
      </c>
      <c r="E85" s="19"/>
      <c r="F85" s="19"/>
      <c r="G85" s="19"/>
      <c r="H85" s="19"/>
    </row>
    <row r="86" spans="1:8" ht="15" x14ac:dyDescent="0.2">
      <c r="A86" s="11" t="s">
        <v>48</v>
      </c>
      <c r="B86" s="12" t="s">
        <v>58</v>
      </c>
      <c r="C86" s="5">
        <v>160</v>
      </c>
      <c r="D86" s="7" t="s">
        <v>23</v>
      </c>
      <c r="E86" s="19"/>
      <c r="F86" s="19"/>
      <c r="G86" s="19"/>
      <c r="H86" s="19"/>
    </row>
    <row r="87" spans="1:8" ht="15" x14ac:dyDescent="0.2">
      <c r="A87" s="11" t="s">
        <v>50</v>
      </c>
      <c r="B87" s="12" t="s">
        <v>49</v>
      </c>
      <c r="C87" s="5">
        <v>370</v>
      </c>
      <c r="D87" s="7" t="s">
        <v>23</v>
      </c>
      <c r="E87" s="19"/>
      <c r="F87" s="19"/>
      <c r="G87" s="19"/>
      <c r="H87" s="19"/>
    </row>
    <row r="88" spans="1:8" ht="15" x14ac:dyDescent="0.2">
      <c r="A88" s="11" t="s">
        <v>52</v>
      </c>
      <c r="B88" s="12" t="s">
        <v>51</v>
      </c>
      <c r="C88" s="5">
        <v>260</v>
      </c>
      <c r="D88" s="7" t="s">
        <v>23</v>
      </c>
      <c r="E88" s="19"/>
      <c r="F88" s="19"/>
      <c r="G88" s="19"/>
      <c r="H88" s="19"/>
    </row>
    <row r="89" spans="1:8" ht="15" x14ac:dyDescent="0.2">
      <c r="A89" s="11" t="s">
        <v>54</v>
      </c>
      <c r="B89" s="12" t="s">
        <v>53</v>
      </c>
      <c r="C89" s="5">
        <v>220</v>
      </c>
      <c r="D89" s="7" t="s">
        <v>23</v>
      </c>
      <c r="E89" s="19"/>
      <c r="F89" s="19"/>
      <c r="G89" s="19"/>
      <c r="H89" s="19"/>
    </row>
    <row r="90" spans="1:8" ht="15" x14ac:dyDescent="0.2">
      <c r="A90" s="11" t="s">
        <v>93</v>
      </c>
      <c r="B90" s="12" t="s">
        <v>55</v>
      </c>
      <c r="C90" s="5">
        <v>530</v>
      </c>
      <c r="D90" s="7" t="s">
        <v>23</v>
      </c>
      <c r="E90" s="19"/>
      <c r="F90" s="19"/>
      <c r="G90" s="19"/>
      <c r="H90" s="19"/>
    </row>
    <row r="91" spans="1:8" ht="15" x14ac:dyDescent="0.2">
      <c r="A91" s="10">
        <v>5</v>
      </c>
      <c r="B91" s="16" t="s">
        <v>57</v>
      </c>
      <c r="C91" s="4"/>
      <c r="D91" s="4"/>
      <c r="E91" s="19"/>
      <c r="F91" s="19"/>
      <c r="G91" s="19"/>
      <c r="H91" s="19"/>
    </row>
    <row r="92" spans="1:8" ht="15" x14ac:dyDescent="0.2">
      <c r="A92" s="14" t="s">
        <v>17</v>
      </c>
      <c r="B92" s="8" t="s">
        <v>47</v>
      </c>
      <c r="C92" s="10">
        <v>4</v>
      </c>
      <c r="D92" s="15" t="s">
        <v>16</v>
      </c>
      <c r="E92" s="19"/>
      <c r="F92" s="19"/>
      <c r="G92" s="19"/>
      <c r="H92" s="19"/>
    </row>
    <row r="93" spans="1:8" ht="15" x14ac:dyDescent="0.2">
      <c r="A93" s="11" t="s">
        <v>24</v>
      </c>
      <c r="B93" s="12" t="s">
        <v>94</v>
      </c>
      <c r="C93" s="5">
        <v>7</v>
      </c>
      <c r="D93" s="7" t="s">
        <v>16</v>
      </c>
      <c r="E93" s="19"/>
      <c r="F93" s="19"/>
      <c r="G93" s="19"/>
      <c r="H93" s="19"/>
    </row>
    <row r="94" spans="1:8" ht="15" x14ac:dyDescent="0.2">
      <c r="A94" s="5">
        <v>6</v>
      </c>
      <c r="B94" s="12" t="s">
        <v>67</v>
      </c>
      <c r="C94" s="5">
        <v>2</v>
      </c>
      <c r="D94" s="7" t="s">
        <v>16</v>
      </c>
      <c r="E94" s="19"/>
      <c r="F94" s="19"/>
      <c r="G94" s="19"/>
      <c r="H94" s="19"/>
    </row>
    <row r="95" spans="1:8" ht="15" x14ac:dyDescent="0.2">
      <c r="A95" s="5">
        <v>7</v>
      </c>
      <c r="B95" s="12" t="s">
        <v>69</v>
      </c>
      <c r="C95" s="5">
        <v>2</v>
      </c>
      <c r="D95" s="7" t="s">
        <v>16</v>
      </c>
      <c r="E95" s="19"/>
      <c r="F95" s="19"/>
      <c r="G95" s="19"/>
      <c r="H95" s="19"/>
    </row>
    <row r="96" spans="1:8" ht="15" x14ac:dyDescent="0.2">
      <c r="A96" s="114" t="s">
        <v>96</v>
      </c>
      <c r="B96" s="115"/>
      <c r="C96" s="116"/>
      <c r="D96" s="4"/>
      <c r="E96" s="4"/>
      <c r="F96" s="4"/>
      <c r="G96" s="4"/>
      <c r="H96" s="4"/>
    </row>
    <row r="97" spans="1:8" ht="30" x14ac:dyDescent="0.2">
      <c r="A97" s="5">
        <v>1</v>
      </c>
      <c r="B97" s="8" t="s">
        <v>97</v>
      </c>
      <c r="C97" s="5">
        <v>1</v>
      </c>
      <c r="D97" s="7" t="s">
        <v>98</v>
      </c>
      <c r="E97" s="19"/>
      <c r="F97" s="19"/>
      <c r="G97" s="19"/>
      <c r="H97" s="19"/>
    </row>
    <row r="98" spans="1:8" ht="45" x14ac:dyDescent="0.2">
      <c r="A98" s="5">
        <v>2</v>
      </c>
      <c r="B98" s="8" t="s">
        <v>99</v>
      </c>
      <c r="C98" s="5">
        <v>1</v>
      </c>
      <c r="D98" s="7" t="s">
        <v>98</v>
      </c>
      <c r="E98" s="19"/>
      <c r="F98" s="19"/>
      <c r="G98" s="19"/>
      <c r="H98" s="19"/>
    </row>
    <row r="99" spans="1:8" ht="45" x14ac:dyDescent="0.2">
      <c r="A99" s="5">
        <v>3</v>
      </c>
      <c r="B99" s="6" t="s">
        <v>100</v>
      </c>
      <c r="C99" s="5">
        <v>4</v>
      </c>
      <c r="D99" s="7" t="s">
        <v>14</v>
      </c>
      <c r="E99" s="19"/>
      <c r="F99" s="19"/>
      <c r="G99" s="19"/>
      <c r="H99" s="19"/>
    </row>
    <row r="100" spans="1:8" ht="30" x14ac:dyDescent="0.2">
      <c r="A100" s="5">
        <v>4</v>
      </c>
      <c r="B100" s="8" t="s">
        <v>101</v>
      </c>
      <c r="C100" s="5">
        <v>1</v>
      </c>
      <c r="D100" s="7" t="s">
        <v>98</v>
      </c>
      <c r="E100" s="19"/>
      <c r="F100" s="19"/>
      <c r="G100" s="19"/>
      <c r="H100" s="19"/>
    </row>
    <row r="101" spans="1:8" ht="15" x14ac:dyDescent="0.2">
      <c r="A101" s="5">
        <v>5</v>
      </c>
      <c r="B101" s="12" t="s">
        <v>102</v>
      </c>
      <c r="C101" s="5">
        <v>1</v>
      </c>
      <c r="D101" s="7" t="s">
        <v>98</v>
      </c>
      <c r="E101" s="19"/>
      <c r="F101" s="19"/>
      <c r="G101" s="19"/>
      <c r="H101" s="19"/>
    </row>
  </sheetData>
  <mergeCells count="6">
    <mergeCell ref="A1:H1"/>
    <mergeCell ref="A96:C96"/>
    <mergeCell ref="A3:D3"/>
    <mergeCell ref="A18:F18"/>
    <mergeCell ref="A19:B19"/>
    <mergeCell ref="A79:C79"/>
  </mergeCells>
  <printOptions horizontalCentered="1"/>
  <pageMargins left="0" right="0" top="0.2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BOQ</vt:lpstr>
      <vt:lpstr>comparison</vt:lpstr>
      <vt:lpstr>Fire rates comparison</vt:lpstr>
      <vt:lpstr>Ebitt vs Naffco</vt:lpstr>
      <vt:lpstr>Finance</vt:lpstr>
      <vt:lpstr>submittal</vt:lpstr>
      <vt:lpstr>BOQ!Print_Titles</vt:lpstr>
      <vt:lpstr>submittal!Print_Titles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Pioneer Engineeering</cp:lastModifiedBy>
  <cp:lastPrinted>2022-05-16T08:25:59Z</cp:lastPrinted>
  <dcterms:created xsi:type="dcterms:W3CDTF">2021-11-03T06:33:26Z</dcterms:created>
  <dcterms:modified xsi:type="dcterms:W3CDTF">2022-05-19T13:35:51Z</dcterms:modified>
</cp:coreProperties>
</file>