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Pioneer\Projects 2023\UEP 17th Floor\"/>
    </mc:Choice>
  </mc:AlternateContent>
  <xr:revisionPtr revIDLastSave="0" documentId="13_ncr:1_{26D23594-214B-43EA-96CE-2326CC3046B9}" xr6:coauthVersionLast="47" xr6:coauthVersionMax="47" xr10:uidLastSave="{00000000-0000-0000-0000-000000000000}"/>
  <bookViews>
    <workbookView xWindow="-120" yWindow="-120" windowWidth="29040" windowHeight="15840" tabRatio="602" activeTab="3" xr2:uid="{00000000-000D-0000-FFFF-FFFF00000000}"/>
  </bookViews>
  <sheets>
    <sheet name="Summary" sheetId="66" r:id="rId1"/>
    <sheet name="HVAC" sheetId="62" r:id="rId2"/>
    <sheet name="Novec" sheetId="64" r:id="rId3"/>
    <sheet name="Fire" sheetId="65" r:id="rId4"/>
  </sheets>
  <externalReferences>
    <externalReference r:id="rId5"/>
    <externalReference r:id="rId6"/>
    <externalReference r:id="rId7"/>
    <externalReference r:id="rId8"/>
    <externalReference r:id="rId9"/>
  </externalReferences>
  <definedNames>
    <definedName name="\a">#N/A</definedName>
    <definedName name="\p">#N/A</definedName>
    <definedName name="\s">#N/A</definedName>
    <definedName name="_CD" localSheetId="1">#REF!</definedName>
    <definedName name="_CD">#REF!</definedName>
    <definedName name="_xlnm._FilterDatabase" localSheetId="1" hidden="1">HVAC!$C$86:$H$107</definedName>
    <definedName name="_NA1" localSheetId="1">#REF!</definedName>
    <definedName name="_NA1">#REF!</definedName>
    <definedName name="_NA12" localSheetId="1">#REF!</definedName>
    <definedName name="_NA12">#REF!</definedName>
    <definedName name="_NA13" localSheetId="1">#REF!</definedName>
    <definedName name="_NA13">#REF!</definedName>
    <definedName name="_NA17" localSheetId="1">#REF!</definedName>
    <definedName name="_NA17">#REF!</definedName>
    <definedName name="_NA2" localSheetId="1">#REF!</definedName>
    <definedName name="_NA2">#REF!</definedName>
    <definedName name="_NA23" localSheetId="1">#REF!</definedName>
    <definedName name="_NA23">#REF!</definedName>
    <definedName name="_NA3" localSheetId="1">#REF!</definedName>
    <definedName name="_NA3">#REF!</definedName>
    <definedName name="_NA7" localSheetId="1">#REF!</definedName>
    <definedName name="_NA7">#REF!</definedName>
    <definedName name="_NA9" localSheetId="1">#REF!</definedName>
    <definedName name="_NA9">#REF!</definedName>
    <definedName name="_PR625">'[1]Normal Basis'!$133:$133</definedName>
    <definedName name="_PR706" localSheetId="1">'[1]Normal Basis'!#REF!</definedName>
    <definedName name="_PR706">'[1]Normal Basis'!#REF!</definedName>
    <definedName name="_PR730" localSheetId="1">'[1]Normal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1">'[1]Normal Basis'!#REF!</definedName>
    <definedName name="_PR883">'[1]Normal Basis'!#REF!</definedName>
    <definedName name="_TAQ" localSheetId="1">#REF!</definedName>
    <definedName name="_TAQ">#REF!</definedName>
    <definedName name="a">'[2]Bill 1'!$A$4:$F$29</definedName>
    <definedName name="CHW" localSheetId="1">#REF!</definedName>
    <definedName name="CHW">#REF!</definedName>
    <definedName name="Data">[3]Summary!$I$10:$I$13</definedName>
    <definedName name="datalist">[3]Summary!$I$10:$J$12</definedName>
    <definedName name="dlist" localSheetId="1">#REF!</definedName>
    <definedName name="dlist">#REF!</definedName>
    <definedName name="ESS" localSheetId="1">#REF!</definedName>
    <definedName name="ESS">#REF!</definedName>
    <definedName name="EWS" localSheetId="1">#REF!</definedName>
    <definedName name="EWS">#REF!</definedName>
    <definedName name="FFS" localSheetId="1">#REF!</definedName>
    <definedName name="FFS">#REF!</definedName>
    <definedName name="ggjntxfgmnfmnh" localSheetId="1">#REF!</definedName>
    <definedName name="ggjntxfgmnfmnh">#REF!</definedName>
    <definedName name="GS" localSheetId="1">#REF!</definedName>
    <definedName name="GS">#REF!</definedName>
    <definedName name="hhhh" localSheetId="1">#REF!</definedName>
    <definedName name="hhhh">#REF!</definedName>
    <definedName name="List">[4]Sheet4!$G$4:$G$10</definedName>
    <definedName name="na" localSheetId="1">#REF!</definedName>
    <definedName name="na">#REF!</definedName>
    <definedName name="PR_883M">'[1]Normal Basis'!$33:$33</definedName>
    <definedName name="PR858F">'[1]Normal Basis'!$58:$58</definedName>
    <definedName name="_xlnm.Print_Area" localSheetId="0">Summary!$A$1:$E$27</definedName>
    <definedName name="Print_Area_MI" localSheetId="3">#REF!</definedName>
    <definedName name="Print_Area_MI" localSheetId="2">#REF!</definedName>
    <definedName name="Print_Area_MI" localSheetId="0">#REF!</definedName>
    <definedName name="Print_Area_MI">#REF!</definedName>
    <definedName name="_xlnm.Print_Titles" localSheetId="3">Fire!$1:$8</definedName>
    <definedName name="_xlnm.Print_Titles" localSheetId="1">HVAC!$1:$9</definedName>
    <definedName name="_xlnm.Print_Titles" localSheetId="2">Novec!$1:$8</definedName>
    <definedName name="rizwan" localSheetId="1">'[1]Normal Basis'!#REF!</definedName>
    <definedName name="rizwan">'[1]Normal Basis'!#REF!</definedName>
    <definedName name="SAD" localSheetId="1">#REF!</definedName>
    <definedName name="SAD">#REF!</definedName>
    <definedName name="SWV" localSheetId="1">#REF!</definedName>
    <definedName name="SWV">#REF!</definedName>
    <definedName name="TFA" localSheetId="1">#REF!</definedName>
    <definedName name="TFA">#REF!</definedName>
    <definedName name="TO" localSheetId="1">#REF!</definedName>
    <definedName name="TO">#REF!</definedName>
    <definedName name="UN" localSheetId="1">#REF!</definedName>
    <definedName name="UN">#REF!</definedName>
    <definedName name="WTP" localSheetId="1">[5]BOQ!#REF!</definedName>
    <definedName name="WTP">[5]BOQ!#REF!</definedName>
    <definedName name="WWTP" localSheetId="1">[5]BOQ!#REF!</definedName>
    <definedName name="WWTP">[5]BOQ!#REF!</definedName>
  </definedNames>
  <calcPr calcId="181029"/>
</workbook>
</file>

<file path=xl/calcChain.xml><?xml version="1.0" encoding="utf-8"?>
<calcChain xmlns="http://schemas.openxmlformats.org/spreadsheetml/2006/main">
  <c r="N23" i="65" l="1"/>
  <c r="O23" i="65" s="1"/>
  <c r="L23" i="65"/>
  <c r="M23" i="65" s="1"/>
  <c r="N31" i="65"/>
  <c r="O31" i="65" s="1"/>
  <c r="L31" i="65"/>
  <c r="M31" i="65" s="1"/>
  <c r="N30" i="65"/>
  <c r="O30" i="65" s="1"/>
  <c r="L30" i="65"/>
  <c r="M30" i="65" s="1"/>
  <c r="N29" i="65"/>
  <c r="O29" i="65" s="1"/>
  <c r="L29" i="65"/>
  <c r="M29" i="65" s="1"/>
  <c r="N28" i="65"/>
  <c r="O28" i="65" s="1"/>
  <c r="L28" i="65"/>
  <c r="M28" i="65" s="1"/>
  <c r="N27" i="65"/>
  <c r="O27" i="65" s="1"/>
  <c r="L27" i="65"/>
  <c r="M27" i="65" s="1"/>
  <c r="N26" i="65"/>
  <c r="O26" i="65" s="1"/>
  <c r="L26" i="65"/>
  <c r="M26" i="65" s="1"/>
  <c r="N25" i="65"/>
  <c r="O25" i="65" s="1"/>
  <c r="L25" i="65"/>
  <c r="M25" i="65" s="1"/>
  <c r="N22" i="65"/>
  <c r="O22" i="65" s="1"/>
  <c r="L22" i="65"/>
  <c r="M22" i="65" s="1"/>
  <c r="N20" i="65"/>
  <c r="O20" i="65" s="1"/>
  <c r="L20" i="65"/>
  <c r="M20" i="65" s="1"/>
  <c r="N19" i="65"/>
  <c r="O19" i="65" s="1"/>
  <c r="L19" i="65"/>
  <c r="M19" i="65" s="1"/>
  <c r="N17" i="65"/>
  <c r="O17" i="65" s="1"/>
  <c r="L17" i="65"/>
  <c r="M17" i="65" s="1"/>
  <c r="N16" i="65"/>
  <c r="O16" i="65" s="1"/>
  <c r="M16" i="65"/>
  <c r="L16" i="65"/>
  <c r="N15" i="65"/>
  <c r="O15" i="65" s="1"/>
  <c r="L15" i="65"/>
  <c r="M15" i="65" s="1"/>
  <c r="N14" i="65"/>
  <c r="O14" i="65" s="1"/>
  <c r="L14" i="65"/>
  <c r="M14" i="65" s="1"/>
  <c r="N13" i="65"/>
  <c r="O13" i="65" s="1"/>
  <c r="L13" i="65"/>
  <c r="M13" i="65" s="1"/>
  <c r="N12" i="65"/>
  <c r="O12" i="65" s="1"/>
  <c r="L12" i="65"/>
  <c r="M12" i="65" s="1"/>
  <c r="L12" i="64"/>
  <c r="P46" i="64"/>
  <c r="O46" i="64"/>
  <c r="D12" i="66" s="1"/>
  <c r="M46" i="64"/>
  <c r="C12" i="66" s="1"/>
  <c r="P14" i="65" l="1"/>
  <c r="P22" i="65"/>
  <c r="M32" i="65"/>
  <c r="C11" i="66" s="1"/>
  <c r="O32" i="65"/>
  <c r="D11" i="66" s="1"/>
  <c r="P12" i="65"/>
  <c r="P13" i="65"/>
  <c r="P20" i="65"/>
  <c r="P27" i="65"/>
  <c r="P31" i="65"/>
  <c r="P16" i="65"/>
  <c r="P28" i="65"/>
  <c r="P23" i="65"/>
  <c r="P17" i="65"/>
  <c r="P25" i="65"/>
  <c r="P29" i="65"/>
  <c r="P15" i="65"/>
  <c r="P19" i="65"/>
  <c r="P26" i="65"/>
  <c r="P30" i="65"/>
  <c r="O113" i="62"/>
  <c r="N113" i="62"/>
  <c r="L113" i="62"/>
  <c r="M113" i="62" s="1"/>
  <c r="O112" i="62"/>
  <c r="N112" i="62"/>
  <c r="L112" i="62"/>
  <c r="M112" i="62" s="1"/>
  <c r="O111" i="62"/>
  <c r="N111" i="62"/>
  <c r="L111" i="62"/>
  <c r="M111" i="62" s="1"/>
  <c r="O110" i="62"/>
  <c r="N110" i="62"/>
  <c r="L110" i="62"/>
  <c r="M110" i="62" s="1"/>
  <c r="N109" i="62"/>
  <c r="O109" i="62" s="1"/>
  <c r="P109" i="62" s="1"/>
  <c r="L109" i="62"/>
  <c r="M109" i="62" s="1"/>
  <c r="N107" i="62"/>
  <c r="O107" i="62" s="1"/>
  <c r="L107" i="62"/>
  <c r="M107" i="62" s="1"/>
  <c r="N106" i="62"/>
  <c r="O106" i="62" s="1"/>
  <c r="L106" i="62"/>
  <c r="M106" i="62" s="1"/>
  <c r="N104" i="62"/>
  <c r="O104" i="62" s="1"/>
  <c r="L104" i="62"/>
  <c r="M104" i="62" s="1"/>
  <c r="N102" i="62"/>
  <c r="O102" i="62" s="1"/>
  <c r="L102" i="62"/>
  <c r="M102" i="62" s="1"/>
  <c r="O101" i="62"/>
  <c r="N101" i="62"/>
  <c r="L101" i="62"/>
  <c r="M101" i="62" s="1"/>
  <c r="P101" i="62" s="1"/>
  <c r="N100" i="62"/>
  <c r="O100" i="62" s="1"/>
  <c r="P100" i="62" s="1"/>
  <c r="M100" i="62"/>
  <c r="L100" i="62"/>
  <c r="N99" i="62"/>
  <c r="O99" i="62" s="1"/>
  <c r="P99" i="62" s="1"/>
  <c r="M99" i="62"/>
  <c r="L99" i="62"/>
  <c r="N97" i="62"/>
  <c r="O97" i="62" s="1"/>
  <c r="L97" i="62"/>
  <c r="M97" i="62" s="1"/>
  <c r="N96" i="62"/>
  <c r="O96" i="62" s="1"/>
  <c r="P96" i="62" s="1"/>
  <c r="L96" i="62"/>
  <c r="M96" i="62" s="1"/>
  <c r="N95" i="62"/>
  <c r="O95" i="62" s="1"/>
  <c r="L95" i="62"/>
  <c r="M95" i="62" s="1"/>
  <c r="O94" i="62"/>
  <c r="P94" i="62" s="1"/>
  <c r="N94" i="62"/>
  <c r="L94" i="62"/>
  <c r="M94" i="62" s="1"/>
  <c r="N93" i="62"/>
  <c r="O93" i="62" s="1"/>
  <c r="L93" i="62"/>
  <c r="M93" i="62" s="1"/>
  <c r="N92" i="62"/>
  <c r="O92" i="62" s="1"/>
  <c r="L92" i="62"/>
  <c r="M92" i="62" s="1"/>
  <c r="N91" i="62"/>
  <c r="O91" i="62" s="1"/>
  <c r="P91" i="62" s="1"/>
  <c r="L91" i="62"/>
  <c r="M91" i="62" s="1"/>
  <c r="N88" i="62"/>
  <c r="O88" i="62" s="1"/>
  <c r="M88" i="62"/>
  <c r="L88" i="62"/>
  <c r="N87" i="62"/>
  <c r="O87" i="62" s="1"/>
  <c r="L87" i="62"/>
  <c r="M87" i="62" s="1"/>
  <c r="N86" i="62"/>
  <c r="O86" i="62" s="1"/>
  <c r="L86" i="62"/>
  <c r="M86" i="62" s="1"/>
  <c r="N85" i="62"/>
  <c r="O85" i="62" s="1"/>
  <c r="P85" i="62" s="1"/>
  <c r="L85" i="62"/>
  <c r="M85" i="62" s="1"/>
  <c r="N84" i="62"/>
  <c r="O84" i="62" s="1"/>
  <c r="L84" i="62"/>
  <c r="M84" i="62" s="1"/>
  <c r="O83" i="62"/>
  <c r="N83" i="62"/>
  <c r="L83" i="62"/>
  <c r="M83" i="62" s="1"/>
  <c r="P83" i="62" s="1"/>
  <c r="N82" i="62"/>
  <c r="O82" i="62" s="1"/>
  <c r="L82" i="62"/>
  <c r="M82" i="62" s="1"/>
  <c r="N81" i="62"/>
  <c r="O81" i="62" s="1"/>
  <c r="L81" i="62"/>
  <c r="M81" i="62" s="1"/>
  <c r="N80" i="62"/>
  <c r="O80" i="62" s="1"/>
  <c r="L80" i="62"/>
  <c r="M80" i="62" s="1"/>
  <c r="N79" i="62"/>
  <c r="O79" i="62" s="1"/>
  <c r="M79" i="62"/>
  <c r="L79" i="62"/>
  <c r="N78" i="62"/>
  <c r="O78" i="62" s="1"/>
  <c r="L78" i="62"/>
  <c r="M78" i="62" s="1"/>
  <c r="N77" i="62"/>
  <c r="O77" i="62" s="1"/>
  <c r="L77" i="62"/>
  <c r="M77" i="62" s="1"/>
  <c r="N76" i="62"/>
  <c r="O76" i="62" s="1"/>
  <c r="L76" i="62"/>
  <c r="M76" i="62" s="1"/>
  <c r="O75" i="62"/>
  <c r="N75" i="62"/>
  <c r="L75" i="62"/>
  <c r="M75" i="62" s="1"/>
  <c r="P75" i="62" s="1"/>
  <c r="N74" i="62"/>
  <c r="O74" i="62" s="1"/>
  <c r="L74" i="62"/>
  <c r="M74" i="62" s="1"/>
  <c r="N73" i="62"/>
  <c r="O73" i="62" s="1"/>
  <c r="P73" i="62" s="1"/>
  <c r="L73" i="62"/>
  <c r="M73" i="62" s="1"/>
  <c r="N72" i="62"/>
  <c r="O72" i="62" s="1"/>
  <c r="L72" i="62"/>
  <c r="M72" i="62" s="1"/>
  <c r="N71" i="62"/>
  <c r="O71" i="62" s="1"/>
  <c r="M71" i="62"/>
  <c r="L71" i="62"/>
  <c r="N70" i="62"/>
  <c r="O70" i="62" s="1"/>
  <c r="L70" i="62"/>
  <c r="M70" i="62" s="1"/>
  <c r="N69" i="62"/>
  <c r="O69" i="62" s="1"/>
  <c r="P69" i="62" s="1"/>
  <c r="L69" i="62"/>
  <c r="M69" i="62" s="1"/>
  <c r="O68" i="62"/>
  <c r="N68" i="62"/>
  <c r="L68" i="62"/>
  <c r="M68" i="62" s="1"/>
  <c r="O67" i="62"/>
  <c r="N67" i="62"/>
  <c r="L67" i="62"/>
  <c r="M67" i="62" s="1"/>
  <c r="P67" i="62" s="1"/>
  <c r="N66" i="62"/>
  <c r="O66" i="62" s="1"/>
  <c r="L66" i="62"/>
  <c r="M66" i="62" s="1"/>
  <c r="N65" i="62"/>
  <c r="O65" i="62" s="1"/>
  <c r="L65" i="62"/>
  <c r="M65" i="62" s="1"/>
  <c r="N64" i="62"/>
  <c r="O64" i="62" s="1"/>
  <c r="L64" i="62"/>
  <c r="M64" i="62" s="1"/>
  <c r="N63" i="62"/>
  <c r="O63" i="62" s="1"/>
  <c r="M63" i="62"/>
  <c r="L63" i="62"/>
  <c r="N62" i="62"/>
  <c r="O62" i="62" s="1"/>
  <c r="L62" i="62"/>
  <c r="M62" i="62" s="1"/>
  <c r="N61" i="62"/>
  <c r="O61" i="62" s="1"/>
  <c r="P61" i="62" s="1"/>
  <c r="L61" i="62"/>
  <c r="M61" i="62" s="1"/>
  <c r="N60" i="62"/>
  <c r="O60" i="62" s="1"/>
  <c r="L60" i="62"/>
  <c r="M60" i="62" s="1"/>
  <c r="O59" i="62"/>
  <c r="N59" i="62"/>
  <c r="L59" i="62"/>
  <c r="M59" i="62" s="1"/>
  <c r="P59" i="62" s="1"/>
  <c r="N58" i="62"/>
  <c r="O58" i="62" s="1"/>
  <c r="L58" i="62"/>
  <c r="M58" i="62" s="1"/>
  <c r="N57" i="62"/>
  <c r="O57" i="62" s="1"/>
  <c r="P57" i="62" s="1"/>
  <c r="L57" i="62"/>
  <c r="M57" i="62" s="1"/>
  <c r="N56" i="62"/>
  <c r="O56" i="62" s="1"/>
  <c r="L56" i="62"/>
  <c r="M56" i="62" s="1"/>
  <c r="N55" i="62"/>
  <c r="O55" i="62" s="1"/>
  <c r="M55" i="62"/>
  <c r="L55" i="62"/>
  <c r="N54" i="62"/>
  <c r="O54" i="62" s="1"/>
  <c r="L54" i="62"/>
  <c r="M54" i="62" s="1"/>
  <c r="N53" i="62"/>
  <c r="O53" i="62" s="1"/>
  <c r="L53" i="62"/>
  <c r="M53" i="62" s="1"/>
  <c r="N52" i="62"/>
  <c r="O52" i="62" s="1"/>
  <c r="L52" i="62"/>
  <c r="M52" i="62" s="1"/>
  <c r="N50" i="62"/>
  <c r="O50" i="62" s="1"/>
  <c r="L50" i="62"/>
  <c r="M50" i="62" s="1"/>
  <c r="N49" i="62"/>
  <c r="O49" i="62" s="1"/>
  <c r="P49" i="62" s="1"/>
  <c r="M49" i="62"/>
  <c r="L49" i="62"/>
  <c r="N47" i="62"/>
  <c r="O47" i="62" s="1"/>
  <c r="L47" i="62"/>
  <c r="M47" i="62" s="1"/>
  <c r="O45" i="62"/>
  <c r="N45" i="62"/>
  <c r="L45" i="62"/>
  <c r="M45" i="62" s="1"/>
  <c r="O44" i="62"/>
  <c r="N44" i="62"/>
  <c r="L44" i="62"/>
  <c r="M44" i="62" s="1"/>
  <c r="N43" i="62"/>
  <c r="O43" i="62" s="1"/>
  <c r="L43" i="62"/>
  <c r="M43" i="62" s="1"/>
  <c r="P43" i="62" s="1"/>
  <c r="N41" i="62"/>
  <c r="O41" i="62" s="1"/>
  <c r="L41" i="62"/>
  <c r="M41" i="62" s="1"/>
  <c r="N40" i="62"/>
  <c r="O40" i="62" s="1"/>
  <c r="L40" i="62"/>
  <c r="M40" i="62" s="1"/>
  <c r="N38" i="62"/>
  <c r="O38" i="62" s="1"/>
  <c r="P38" i="62" s="1"/>
  <c r="L38" i="62"/>
  <c r="M38" i="62" s="1"/>
  <c r="O36" i="62"/>
  <c r="P36" i="62" s="1"/>
  <c r="N36" i="62"/>
  <c r="M36" i="62"/>
  <c r="L36" i="62"/>
  <c r="N34" i="62"/>
  <c r="O34" i="62" s="1"/>
  <c r="L34" i="62"/>
  <c r="M34" i="62" s="1"/>
  <c r="N32" i="62"/>
  <c r="O32" i="62" s="1"/>
  <c r="P32" i="62" s="1"/>
  <c r="L32" i="62"/>
  <c r="M32" i="62" s="1"/>
  <c r="N29" i="62"/>
  <c r="O29" i="62" s="1"/>
  <c r="P29" i="62" s="1"/>
  <c r="M29" i="62"/>
  <c r="L29" i="62"/>
  <c r="N28" i="62"/>
  <c r="O28" i="62" s="1"/>
  <c r="L28" i="62"/>
  <c r="M28" i="62" s="1"/>
  <c r="N26" i="62"/>
  <c r="O26" i="62" s="1"/>
  <c r="P26" i="62" s="1"/>
  <c r="M26" i="62"/>
  <c r="L26" i="62"/>
  <c r="N25" i="62"/>
  <c r="O25" i="62" s="1"/>
  <c r="P25" i="62" s="1"/>
  <c r="L25" i="62"/>
  <c r="M25" i="62" s="1"/>
  <c r="N24" i="62"/>
  <c r="O24" i="62" s="1"/>
  <c r="L24" i="62"/>
  <c r="M24" i="62" s="1"/>
  <c r="N22" i="62"/>
  <c r="O22" i="62" s="1"/>
  <c r="L22" i="62"/>
  <c r="M22" i="62" s="1"/>
  <c r="N21" i="62"/>
  <c r="O21" i="62" s="1"/>
  <c r="P21" i="62" s="1"/>
  <c r="M21" i="62"/>
  <c r="L21" i="62"/>
  <c r="N20" i="62"/>
  <c r="O20" i="62" s="1"/>
  <c r="L20" i="62"/>
  <c r="M20" i="62" s="1"/>
  <c r="N18" i="62"/>
  <c r="O18" i="62" s="1"/>
  <c r="L18" i="62"/>
  <c r="M18" i="62" s="1"/>
  <c r="P18" i="62" s="1"/>
  <c r="O16" i="62"/>
  <c r="P16" i="62" s="1"/>
  <c r="N16" i="62"/>
  <c r="M16" i="62"/>
  <c r="L16" i="62"/>
  <c r="M13" i="62"/>
  <c r="N13" i="62"/>
  <c r="O13" i="62" s="1"/>
  <c r="P13" i="62" s="1"/>
  <c r="L13" i="62"/>
  <c r="P34" i="62" l="1"/>
  <c r="P65" i="62"/>
  <c r="P77" i="62"/>
  <c r="P50" i="62"/>
  <c r="P53" i="62"/>
  <c r="P81" i="62"/>
  <c r="P41" i="62"/>
  <c r="P45" i="62"/>
  <c r="P55" i="62"/>
  <c r="P63" i="62"/>
  <c r="P79" i="62"/>
  <c r="P22" i="62"/>
  <c r="P52" i="62"/>
  <c r="P60" i="62"/>
  <c r="P68" i="62"/>
  <c r="P76" i="62"/>
  <c r="P84" i="62"/>
  <c r="P93" i="62"/>
  <c r="P24" i="62"/>
  <c r="P58" i="62"/>
  <c r="P74" i="62"/>
  <c r="P82" i="62"/>
  <c r="P110" i="62"/>
  <c r="P113" i="62"/>
  <c r="P20" i="62"/>
  <c r="P44" i="62"/>
  <c r="P47" i="62"/>
  <c r="P54" i="62"/>
  <c r="P62" i="62"/>
  <c r="P70" i="62"/>
  <c r="P78" i="62"/>
  <c r="P97" i="62"/>
  <c r="P104" i="62"/>
  <c r="M114" i="62"/>
  <c r="C10" i="66" s="1"/>
  <c r="C13" i="66" s="1"/>
  <c r="P28" i="62"/>
  <c r="P66" i="62"/>
  <c r="P71" i="62"/>
  <c r="P112" i="62"/>
  <c r="P40" i="62"/>
  <c r="P56" i="62"/>
  <c r="P64" i="62"/>
  <c r="P72" i="62"/>
  <c r="P80" i="62"/>
  <c r="P92" i="62"/>
  <c r="P102" i="62"/>
  <c r="P107" i="62"/>
  <c r="P88" i="62"/>
  <c r="P87" i="62"/>
  <c r="P32" i="65"/>
  <c r="P111" i="62"/>
  <c r="O114" i="62"/>
  <c r="D10" i="66" s="1"/>
  <c r="P86" i="62"/>
  <c r="P106" i="62"/>
  <c r="P95" i="62"/>
  <c r="I31" i="65"/>
  <c r="J31" i="65" s="1"/>
  <c r="G31" i="65"/>
  <c r="I30" i="65"/>
  <c r="J30" i="65" s="1"/>
  <c r="G30" i="65"/>
  <c r="I29" i="65"/>
  <c r="G29" i="65"/>
  <c r="I28" i="65"/>
  <c r="G28" i="65"/>
  <c r="I27" i="65"/>
  <c r="G27" i="65"/>
  <c r="D27" i="65"/>
  <c r="I26" i="65"/>
  <c r="G26" i="65"/>
  <c r="D26" i="65"/>
  <c r="I25" i="65"/>
  <c r="J25" i="65" s="1"/>
  <c r="G25" i="65"/>
  <c r="D25" i="65"/>
  <c r="I23" i="65"/>
  <c r="J23" i="65" s="1"/>
  <c r="G23" i="65"/>
  <c r="D23" i="65"/>
  <c r="I22" i="65"/>
  <c r="G22" i="65"/>
  <c r="D22" i="65"/>
  <c r="I20" i="65"/>
  <c r="G20" i="65"/>
  <c r="D20" i="65"/>
  <c r="I19" i="65"/>
  <c r="J19" i="65" s="1"/>
  <c r="G19" i="65"/>
  <c r="D19" i="65"/>
  <c r="A18" i="65"/>
  <c r="A21" i="65" s="1"/>
  <c r="I17" i="65"/>
  <c r="G17" i="65"/>
  <c r="I16" i="65"/>
  <c r="G16" i="65"/>
  <c r="I15" i="65"/>
  <c r="G15" i="65"/>
  <c r="I14" i="65"/>
  <c r="G14" i="65"/>
  <c r="I13" i="65"/>
  <c r="G13" i="65"/>
  <c r="I12" i="65"/>
  <c r="G12" i="65"/>
  <c r="B12" i="65"/>
  <c r="B13" i="65" s="1"/>
  <c r="B14" i="65" s="1"/>
  <c r="B15" i="65" s="1"/>
  <c r="B16" i="65" s="1"/>
  <c r="B17" i="65" s="1"/>
  <c r="I45" i="64"/>
  <c r="J45" i="64" s="1"/>
  <c r="G45" i="64"/>
  <c r="I44" i="64"/>
  <c r="G44" i="64"/>
  <c r="J44" i="64" s="1"/>
  <c r="J43" i="64"/>
  <c r="I43" i="64"/>
  <c r="G43" i="64"/>
  <c r="J42" i="64"/>
  <c r="I42" i="64"/>
  <c r="G42" i="64"/>
  <c r="I41" i="64"/>
  <c r="J41" i="64" s="1"/>
  <c r="G41" i="64"/>
  <c r="I39" i="64"/>
  <c r="G39" i="64"/>
  <c r="J39" i="64" s="1"/>
  <c r="I38" i="64"/>
  <c r="J38" i="64" s="1"/>
  <c r="G38" i="64"/>
  <c r="I37" i="64"/>
  <c r="G37" i="64"/>
  <c r="J37" i="64" s="1"/>
  <c r="I36" i="64"/>
  <c r="J36" i="64" s="1"/>
  <c r="G36" i="64"/>
  <c r="I35" i="64"/>
  <c r="J35" i="64" s="1"/>
  <c r="G35" i="64"/>
  <c r="I34" i="64"/>
  <c r="J34" i="64" s="1"/>
  <c r="G34" i="64"/>
  <c r="I31" i="64"/>
  <c r="J31" i="64" s="1"/>
  <c r="G31" i="64"/>
  <c r="I30" i="64"/>
  <c r="J30" i="64" s="1"/>
  <c r="G30" i="64"/>
  <c r="I29" i="64"/>
  <c r="G29" i="64"/>
  <c r="I28" i="64"/>
  <c r="J28" i="64" s="1"/>
  <c r="G28" i="64"/>
  <c r="J27" i="64"/>
  <c r="I27" i="64"/>
  <c r="G27" i="64"/>
  <c r="I26" i="64"/>
  <c r="G26" i="64"/>
  <c r="I23" i="64"/>
  <c r="J23" i="64" s="1"/>
  <c r="G23" i="64"/>
  <c r="I22" i="64"/>
  <c r="G22" i="64"/>
  <c r="J22" i="64" s="1"/>
  <c r="I18" i="64"/>
  <c r="G18" i="64"/>
  <c r="I17" i="64"/>
  <c r="G17" i="64"/>
  <c r="J16" i="64"/>
  <c r="I16" i="64"/>
  <c r="G16" i="64"/>
  <c r="A15" i="64"/>
  <c r="A19" i="64" s="1"/>
  <c r="A24" i="64" s="1"/>
  <c r="A31" i="64" s="1"/>
  <c r="A32" i="64" s="1"/>
  <c r="A40" i="64" s="1"/>
  <c r="A42" i="64" s="1"/>
  <c r="A43" i="64" s="1"/>
  <c r="A44" i="64" s="1"/>
  <c r="A45" i="64" s="1"/>
  <c r="J14" i="64"/>
  <c r="I14" i="64"/>
  <c r="G14" i="64"/>
  <c r="I13" i="64"/>
  <c r="J13" i="64" s="1"/>
  <c r="G13" i="64"/>
  <c r="I12" i="64"/>
  <c r="G12" i="64"/>
  <c r="I113" i="62"/>
  <c r="G113" i="62"/>
  <c r="I112" i="62"/>
  <c r="G112" i="62"/>
  <c r="J112" i="62" s="1"/>
  <c r="I111" i="62"/>
  <c r="J111" i="62" s="1"/>
  <c r="G111" i="62"/>
  <c r="I110" i="62"/>
  <c r="G110" i="62"/>
  <c r="I109" i="62"/>
  <c r="G109" i="62"/>
  <c r="I107" i="62"/>
  <c r="G107" i="62"/>
  <c r="I106" i="62"/>
  <c r="J106" i="62" s="1"/>
  <c r="G106" i="62"/>
  <c r="I104" i="62"/>
  <c r="G104" i="62"/>
  <c r="J102" i="62"/>
  <c r="I102" i="62"/>
  <c r="G102" i="62"/>
  <c r="I100" i="62"/>
  <c r="J100" i="62" s="1"/>
  <c r="G100" i="62"/>
  <c r="I99" i="62"/>
  <c r="G99" i="62"/>
  <c r="J99" i="62" s="1"/>
  <c r="I97" i="62"/>
  <c r="G97" i="62"/>
  <c r="I96" i="62"/>
  <c r="G96" i="62"/>
  <c r="I95" i="62"/>
  <c r="J95" i="62" s="1"/>
  <c r="G95" i="62"/>
  <c r="I94" i="62"/>
  <c r="J94" i="62" s="1"/>
  <c r="G94" i="62"/>
  <c r="I93" i="62"/>
  <c r="J93" i="62" s="1"/>
  <c r="G93" i="62"/>
  <c r="I92" i="62"/>
  <c r="G92" i="62"/>
  <c r="I91" i="62"/>
  <c r="J91" i="62" s="1"/>
  <c r="G91" i="62"/>
  <c r="I88" i="62"/>
  <c r="J88" i="62" s="1"/>
  <c r="G88" i="62"/>
  <c r="I87" i="62"/>
  <c r="G87" i="62"/>
  <c r="J87" i="62" s="1"/>
  <c r="I86" i="62"/>
  <c r="G86" i="62"/>
  <c r="I85" i="62"/>
  <c r="G85" i="62"/>
  <c r="I84" i="62"/>
  <c r="J84" i="62" s="1"/>
  <c r="G84" i="62"/>
  <c r="I83" i="62"/>
  <c r="J83" i="62" s="1"/>
  <c r="G83" i="62"/>
  <c r="I82" i="62"/>
  <c r="J82" i="62" s="1"/>
  <c r="G82" i="62"/>
  <c r="I81" i="62"/>
  <c r="J81" i="62" s="1"/>
  <c r="G81" i="62"/>
  <c r="I80" i="62"/>
  <c r="G80" i="62"/>
  <c r="J80" i="62" s="1"/>
  <c r="I79" i="62"/>
  <c r="G79" i="62"/>
  <c r="I78" i="62"/>
  <c r="G78" i="62"/>
  <c r="J78" i="62" s="1"/>
  <c r="I77" i="62"/>
  <c r="J77" i="62" s="1"/>
  <c r="G77" i="62"/>
  <c r="I76" i="62"/>
  <c r="J76" i="62" s="1"/>
  <c r="G76" i="62"/>
  <c r="I75" i="62"/>
  <c r="J75" i="62" s="1"/>
  <c r="G75" i="62"/>
  <c r="I74" i="62"/>
  <c r="G74" i="62"/>
  <c r="I73" i="62"/>
  <c r="J73" i="62" s="1"/>
  <c r="G73" i="62"/>
  <c r="I72" i="62"/>
  <c r="G72" i="62"/>
  <c r="I71" i="62"/>
  <c r="J71" i="62" s="1"/>
  <c r="G71" i="62"/>
  <c r="I70" i="62"/>
  <c r="G70" i="62"/>
  <c r="I69" i="62"/>
  <c r="J69" i="62" s="1"/>
  <c r="G69" i="62"/>
  <c r="I68" i="62"/>
  <c r="G68" i="62"/>
  <c r="I67" i="62"/>
  <c r="J67" i="62" s="1"/>
  <c r="G67" i="62"/>
  <c r="I66" i="62"/>
  <c r="G66" i="62"/>
  <c r="I65" i="62"/>
  <c r="J65" i="62" s="1"/>
  <c r="G65" i="62"/>
  <c r="I64" i="62"/>
  <c r="G64" i="62"/>
  <c r="I63" i="62"/>
  <c r="J63" i="62" s="1"/>
  <c r="G63" i="62"/>
  <c r="I62" i="62"/>
  <c r="G62" i="62"/>
  <c r="I61" i="62"/>
  <c r="J61" i="62" s="1"/>
  <c r="G61" i="62"/>
  <c r="I60" i="62"/>
  <c r="G60" i="62"/>
  <c r="I59" i="62"/>
  <c r="J59" i="62" s="1"/>
  <c r="G59" i="62"/>
  <c r="J58" i="62"/>
  <c r="I58" i="62"/>
  <c r="G58" i="62"/>
  <c r="I57" i="62"/>
  <c r="J57" i="62" s="1"/>
  <c r="G57" i="62"/>
  <c r="I56" i="62"/>
  <c r="J56" i="62" s="1"/>
  <c r="G56" i="62"/>
  <c r="I55" i="62"/>
  <c r="J55" i="62" s="1"/>
  <c r="G55" i="62"/>
  <c r="I54" i="62"/>
  <c r="J54" i="62" s="1"/>
  <c r="G54" i="62"/>
  <c r="J53" i="62"/>
  <c r="I53" i="62"/>
  <c r="G53" i="62"/>
  <c r="I52" i="62"/>
  <c r="G52" i="62"/>
  <c r="I50" i="62"/>
  <c r="G50" i="62"/>
  <c r="I49" i="62"/>
  <c r="G49" i="62"/>
  <c r="I47" i="62"/>
  <c r="G47" i="62"/>
  <c r="I45" i="62"/>
  <c r="G45" i="62"/>
  <c r="I44" i="62"/>
  <c r="G44" i="62"/>
  <c r="I43" i="62"/>
  <c r="G43" i="62"/>
  <c r="I29" i="62"/>
  <c r="G29" i="62"/>
  <c r="I28" i="62"/>
  <c r="J28" i="62" s="1"/>
  <c r="G28" i="62"/>
  <c r="I13" i="62"/>
  <c r="J13" i="62" s="1"/>
  <c r="G13" i="62"/>
  <c r="J29" i="62" l="1"/>
  <c r="J43" i="62"/>
  <c r="J45" i="62"/>
  <c r="J49" i="62"/>
  <c r="J52" i="62"/>
  <c r="J85" i="62"/>
  <c r="J96" i="62"/>
  <c r="J104" i="62"/>
  <c r="J107" i="62"/>
  <c r="J110" i="62"/>
  <c r="G46" i="64"/>
  <c r="J17" i="64"/>
  <c r="J26" i="64"/>
  <c r="J20" i="65"/>
  <c r="J97" i="62"/>
  <c r="J109" i="62"/>
  <c r="I46" i="64"/>
  <c r="J18" i="64"/>
  <c r="J44" i="62"/>
  <c r="J47" i="62"/>
  <c r="J50" i="62"/>
  <c r="J60" i="62"/>
  <c r="J62" i="62"/>
  <c r="J64" i="62"/>
  <c r="J66" i="62"/>
  <c r="J68" i="62"/>
  <c r="J70" i="62"/>
  <c r="J72" i="62"/>
  <c r="J74" i="62"/>
  <c r="J79" i="62"/>
  <c r="J86" i="62"/>
  <c r="J92" i="62"/>
  <c r="J113" i="62"/>
  <c r="J29" i="64"/>
  <c r="J22" i="65"/>
  <c r="E10" i="66"/>
  <c r="P114" i="62"/>
  <c r="D13" i="66"/>
  <c r="J28" i="65"/>
  <c r="J26" i="65"/>
  <c r="J27" i="65"/>
  <c r="J29" i="65"/>
  <c r="G32" i="65"/>
  <c r="J13" i="65"/>
  <c r="J15" i="65"/>
  <c r="J17" i="65"/>
  <c r="I32" i="65"/>
  <c r="E11" i="66" s="1"/>
  <c r="J14" i="65"/>
  <c r="J16" i="65"/>
  <c r="B19" i="65"/>
  <c r="B20" i="65" s="1"/>
  <c r="E12" i="66"/>
  <c r="B22" i="65"/>
  <c r="B23" i="65" s="1"/>
  <c r="A24" i="65"/>
  <c r="J12" i="65"/>
  <c r="J12" i="64"/>
  <c r="J46" i="64" s="1"/>
  <c r="E32" i="62"/>
  <c r="I32" i="62" l="1"/>
  <c r="G32" i="62"/>
  <c r="E13" i="66"/>
  <c r="J32" i="65"/>
  <c r="B25" i="65"/>
  <c r="B26" i="65" s="1"/>
  <c r="B27" i="65" s="1"/>
  <c r="A28" i="65"/>
  <c r="A29" i="65" s="1"/>
  <c r="A30" i="65" s="1"/>
  <c r="A31" i="65" s="1"/>
  <c r="C47" i="62"/>
  <c r="C49" i="62" s="1"/>
  <c r="C18" i="62"/>
  <c r="C20" i="62" s="1"/>
  <c r="E16" i="62"/>
  <c r="A14" i="62"/>
  <c r="A27" i="62" s="1"/>
  <c r="B13" i="62"/>
  <c r="E18" i="62" l="1"/>
  <c r="I16" i="62"/>
  <c r="G16" i="62"/>
  <c r="J32" i="62"/>
  <c r="D14" i="66"/>
  <c r="D15" i="66"/>
  <c r="E20" i="62"/>
  <c r="E34" i="62"/>
  <c r="B28" i="62"/>
  <c r="B29" i="62" s="1"/>
  <c r="A30" i="62"/>
  <c r="A42" i="62" s="1"/>
  <c r="A46" i="62" s="1"/>
  <c r="B15" i="62"/>
  <c r="B17" i="62" s="1"/>
  <c r="B19" i="62" s="1"/>
  <c r="B21" i="62" s="1"/>
  <c r="B22" i="62" s="1"/>
  <c r="B23" i="62" s="1"/>
  <c r="B25" i="62" s="1"/>
  <c r="B26" i="62" s="1"/>
  <c r="I34" i="62" l="1"/>
  <c r="G34" i="62"/>
  <c r="E24" i="62"/>
  <c r="E25" i="62" s="1"/>
  <c r="I20" i="62"/>
  <c r="J20" i="62" s="1"/>
  <c r="G20" i="62"/>
  <c r="J16" i="62"/>
  <c r="G18" i="62"/>
  <c r="I18" i="62"/>
  <c r="E16" i="66"/>
  <c r="E17" i="66" s="1"/>
  <c r="E21" i="62"/>
  <c r="B43" i="62"/>
  <c r="B44" i="62" s="1"/>
  <c r="B45" i="62" s="1"/>
  <c r="E36" i="62"/>
  <c r="B31" i="62"/>
  <c r="B33" i="62" s="1"/>
  <c r="B35" i="62" s="1"/>
  <c r="B37" i="62" s="1"/>
  <c r="B39" i="62" s="1"/>
  <c r="B41" i="62" s="1"/>
  <c r="B47" i="62"/>
  <c r="A48" i="62"/>
  <c r="I25" i="62" l="1"/>
  <c r="G25" i="62"/>
  <c r="J18" i="62"/>
  <c r="J34" i="62"/>
  <c r="E22" i="62"/>
  <c r="G21" i="62"/>
  <c r="I21" i="62"/>
  <c r="G24" i="62"/>
  <c r="I24" i="62"/>
  <c r="J24" i="62" s="1"/>
  <c r="G36" i="62"/>
  <c r="I36" i="62"/>
  <c r="E26" i="62"/>
  <c r="E40" i="62"/>
  <c r="E38" i="62"/>
  <c r="A51" i="62"/>
  <c r="B49" i="62"/>
  <c r="B50" i="62" s="1"/>
  <c r="I38" i="62" l="1"/>
  <c r="G38" i="62"/>
  <c r="G40" i="62"/>
  <c r="I40" i="62"/>
  <c r="J40" i="62" s="1"/>
  <c r="I22" i="62"/>
  <c r="G22" i="62"/>
  <c r="G26" i="62"/>
  <c r="I26" i="62"/>
  <c r="J26" i="62" s="1"/>
  <c r="J25" i="62"/>
  <c r="J36" i="62"/>
  <c r="J21" i="62"/>
  <c r="E41" i="62"/>
  <c r="B52" i="62"/>
  <c r="A86" i="62"/>
  <c r="I41" i="62" l="1"/>
  <c r="G41" i="62"/>
  <c r="G114" i="62" s="1"/>
  <c r="J22" i="62"/>
  <c r="J38" i="62"/>
  <c r="B53" i="62"/>
  <c r="B54" i="62" s="1"/>
  <c r="B55" i="62" s="1"/>
  <c r="B56" i="62" s="1"/>
  <c r="B57" i="62" s="1"/>
  <c r="B58" i="62" s="1"/>
  <c r="B59" i="62" s="1"/>
  <c r="B60" i="62" s="1"/>
  <c r="B61" i="62" s="1"/>
  <c r="B62" i="62" s="1"/>
  <c r="B63" i="62" s="1"/>
  <c r="B64" i="62" s="1"/>
  <c r="B65" i="62" s="1"/>
  <c r="B66" i="62" s="1"/>
  <c r="B67" i="62" s="1"/>
  <c r="B68" i="62" s="1"/>
  <c r="B69" i="62" s="1"/>
  <c r="B70" i="62" s="1"/>
  <c r="B71" i="62" s="1"/>
  <c r="B72" i="62" s="1"/>
  <c r="A87" i="62"/>
  <c r="A88" i="62" s="1"/>
  <c r="A89" i="62" s="1"/>
  <c r="J41" i="62" l="1"/>
  <c r="J114" i="62" s="1"/>
  <c r="I114" i="62"/>
  <c r="B73" i="62"/>
  <c r="B74" i="62" s="1"/>
  <c r="B75" i="62" s="1"/>
  <c r="B76" i="62" s="1"/>
  <c r="B77" i="62" s="1"/>
  <c r="B78" i="62" s="1"/>
  <c r="B79" i="62" s="1"/>
  <c r="B80" i="62" s="1"/>
  <c r="B81" i="62" s="1"/>
  <c r="B82" i="62" s="1"/>
  <c r="B83" i="62" s="1"/>
  <c r="B84" i="62" s="1"/>
  <c r="B85" i="62" s="1"/>
  <c r="B90" i="62"/>
  <c r="B96" i="62" s="1"/>
  <c r="B97" i="62" s="1"/>
  <c r="B98" i="62" s="1"/>
  <c r="B101" i="62" s="1"/>
  <c r="A103" i="62"/>
  <c r="B104" i="62" l="1"/>
  <c r="A105" i="62"/>
  <c r="B106" i="62" l="1"/>
  <c r="A107" i="62"/>
  <c r="A110" i="62" l="1"/>
  <c r="A111" i="62" s="1"/>
  <c r="A112" i="62" s="1"/>
  <c r="A113" i="62" s="1"/>
  <c r="B109" i="62" l="1"/>
</calcChain>
</file>

<file path=xl/sharedStrings.xml><?xml version="1.0" encoding="utf-8"?>
<sst xmlns="http://schemas.openxmlformats.org/spreadsheetml/2006/main" count="417" uniqueCount="209">
  <si>
    <t>Total Cost of Works Rs.</t>
  </si>
  <si>
    <t>ACMV Works</t>
  </si>
  <si>
    <t>Sr. No.</t>
  </si>
  <si>
    <t>Clifton, Karachi.</t>
  </si>
  <si>
    <t>MATERIAL</t>
  </si>
  <si>
    <t>LABOUR</t>
  </si>
  <si>
    <t>TOTAL</t>
  </si>
  <si>
    <t>DESCRIPTION</t>
  </si>
  <si>
    <t>UNIT</t>
  </si>
  <si>
    <t>QTY</t>
  </si>
  <si>
    <t>RATE</t>
  </si>
  <si>
    <t>AMOUNT</t>
  </si>
  <si>
    <t>All works shall be completed, tested and commissioned as per drawings, specifications and as per instruction of Consultant</t>
  </si>
  <si>
    <t>Job.</t>
  </si>
  <si>
    <t>Ball  Valve</t>
  </si>
  <si>
    <t>i.</t>
  </si>
  <si>
    <t>Strainers</t>
  </si>
  <si>
    <t>Balancing Valve (with self sealing measuring nipples)</t>
  </si>
  <si>
    <t>Thermometer 150mm Height Scale Type (with Thermo well)
0 ºC to 60 ºC</t>
  </si>
  <si>
    <t>Pressure Gauge with  Ball Valve &amp; Siphon, Liquid filled
Dial type range 0 psi to 100 psi. (100mm dial Size)</t>
  </si>
  <si>
    <t>2-Way Motorized Valve with Actuator (0-100% modulating)</t>
  </si>
  <si>
    <t xml:space="preserve">Digital Decorative Thermostat Controller (BMS Interfacable) with Duct Mounted Sensor </t>
  </si>
  <si>
    <t>Control wiring from controller to sensors, motorized valve and Power wiring up to 15' radius</t>
  </si>
  <si>
    <t>Rm</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</si>
  <si>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</si>
  <si>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VAV-01</t>
  </si>
  <si>
    <t>VAV-02</t>
  </si>
  <si>
    <t>VAV-03</t>
  </si>
  <si>
    <t>VAV-04</t>
  </si>
  <si>
    <t>VAV-05</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</si>
  <si>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</si>
  <si>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</si>
  <si>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Return Air Registers / Diffuser with Damper</t>
  </si>
  <si>
    <t>Nos.</t>
  </si>
  <si>
    <t>ii.</t>
  </si>
  <si>
    <t>S.S. Wire Mesh with G.I Frame</t>
  </si>
  <si>
    <t>Linear Slots 6,000 Series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</si>
  <si>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</si>
  <si>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</si>
  <si>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</si>
  <si>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</si>
  <si>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</si>
  <si>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Ball Valve</t>
  </si>
  <si>
    <t>Strainer</t>
  </si>
  <si>
    <t>Flexible pipe connectors</t>
  </si>
  <si>
    <t>2-Way Motorized Valve with Actuator (0-100% modulation)</t>
  </si>
  <si>
    <t>Flow Switches</t>
  </si>
  <si>
    <r>
      <t xml:space="preserve">Supply &amp; installation of </t>
    </r>
    <r>
      <rPr>
        <sz val="10"/>
        <rFont val="Arial"/>
        <family val="2"/>
      </rPr>
      <t xml:space="preserve">VAV Boxes as per mentioned in schedule with digital thermostat controller, pressure sensor, control wiring, including </t>
    </r>
    <r>
      <rPr>
        <sz val="10"/>
        <rFont val="Arial"/>
        <family val="2"/>
      </rPr>
      <t>flexible duct connection / connector, electrical connection, lindaptor support &amp; hangers complete in all respects ready to operate as per drawings, specification, instruction and approval of Consultant.</t>
    </r>
  </si>
  <si>
    <t>Supply &amp; installation of 20mm thick adhesive rubber foam (XLPE) insulation with aluminum foil over fresh air duct only, complete in all respects ready to operate as per specification, drawings and as per instruction of consultant.</t>
  </si>
  <si>
    <t>No.</t>
  </si>
  <si>
    <t>Supply and installation of acoustical duct sound liner adhesive with aluminum facing 12mm thick in supply air duct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</si>
  <si>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</si>
  <si>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WCPU-01</t>
  </si>
  <si>
    <t>WCPU-02</t>
  </si>
  <si>
    <t xml:space="preserve">25mm dia </t>
  </si>
  <si>
    <t xml:space="preserve">32mm dia </t>
  </si>
  <si>
    <t>150mm dia</t>
  </si>
  <si>
    <t>DFCU-01</t>
  </si>
  <si>
    <r>
      <t>Supply &amp; installation of Pre Formed Polystyrene (Thermopore)  insulation (32 kg/m</t>
    </r>
    <r>
      <rPr>
        <vertAlign val="superscript"/>
        <sz val="10"/>
        <rFont val="Arial"/>
        <family val="2"/>
      </rPr>
      <t>3</t>
    </r>
    <r>
      <rPr>
        <sz val="10"/>
        <rFont val="Arial"/>
        <family val="2"/>
      </rPr>
      <t xml:space="preserve"> density) </t>
    </r>
    <r>
      <rPr>
        <b/>
        <sz val="10"/>
        <rFont val="Arial"/>
        <family val="2"/>
      </rPr>
      <t>for chilled water pipes,</t>
    </r>
    <r>
      <rPr>
        <sz val="10"/>
        <rFont val="Arial"/>
        <family val="2"/>
      </rPr>
      <t xml:space="preserve"> bends, tees, unions, sockets, valves and on specials protected with Kraft paper, wrapped with 8oz Canvas cloth than paint with anti fungus paint complete in all respects ready to operate as per specification, drawings and as per instruction of consultant.</t>
    </r>
  </si>
  <si>
    <t>Supply &amp; Return Air Grills</t>
  </si>
  <si>
    <t>250mm dia</t>
  </si>
  <si>
    <t>300mm dia</t>
  </si>
  <si>
    <t>350mm dia</t>
  </si>
  <si>
    <t>400mm dia</t>
  </si>
  <si>
    <t>iii.</t>
  </si>
  <si>
    <t>iv.</t>
  </si>
  <si>
    <t>1 Slots slots of 20mm</t>
  </si>
  <si>
    <t>2 Slots slots of 20mm</t>
  </si>
  <si>
    <t>Linear Bar Grill 4,000 Series</t>
  </si>
  <si>
    <t>150mm width</t>
  </si>
  <si>
    <t>UEP (17th Floor)</t>
  </si>
  <si>
    <t>CAV-01</t>
  </si>
  <si>
    <t>CAV-02</t>
  </si>
  <si>
    <t>CAV-03</t>
  </si>
  <si>
    <t>CAV-04</t>
  </si>
  <si>
    <t>CAV-05</t>
  </si>
  <si>
    <t>Supply and installation of fan coil units of different capacities complete in all respects, ready to operate including all accessories, lindaptor type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</si>
  <si>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for DFCU, complete in all respects as per specifications, drawings and as per instructions of consultant.</t>
  </si>
  <si>
    <t>Supply and  installation of water cooled package units of different capacities complete in all respects, ready to operate with all accessories, lindaptor type supports,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</si>
  <si>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of  water cooled package units, complete in all respects as per specifications, drawings and as per instructions of consultant.</t>
  </si>
  <si>
    <t>Supply &amp; installation of SCH-40 M.S.(As per ASME &amp; API standard, Heavy Quality with standard SCH 40 wall thickness) pipes &amp; fitting for chilled &amp; cooling water circulation system complete with bends, tees, unions, sockets, specials, lindaptor type supports, hangers &amp; anchors, M.S. angle, U channel, roller support, bolts, rods, clamps, concrete fasteners etc as required to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</si>
  <si>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 access door, transformation, plenums chambers, wooden frame, lindaptor type supports,, anchors, hangers complete in all respects ready to operate as per drawings, specification, instruction of Consultant.</t>
  </si>
  <si>
    <t>500mm x 250mm</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</si>
  <si>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</si>
  <si>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</si>
  <si>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VAV-06</t>
  </si>
  <si>
    <t>VAV-07</t>
  </si>
  <si>
    <t>VAV-08</t>
  </si>
  <si>
    <t>VAV-09</t>
  </si>
  <si>
    <t>VAV-10</t>
  </si>
  <si>
    <t>VAV-11</t>
  </si>
  <si>
    <t>VAV-12</t>
  </si>
  <si>
    <t>VAV-13</t>
  </si>
  <si>
    <t>VAV-14</t>
  </si>
  <si>
    <t>VAV-15</t>
  </si>
  <si>
    <t>VAV-16</t>
  </si>
  <si>
    <t>VAV-17</t>
  </si>
  <si>
    <t>VAV-18</t>
  </si>
  <si>
    <t>VAV-19</t>
  </si>
  <si>
    <t>VAV-20</t>
  </si>
  <si>
    <t>VAV-21</t>
  </si>
  <si>
    <t>CAV-06</t>
  </si>
  <si>
    <t>CAV-07</t>
  </si>
  <si>
    <t>CAV-08</t>
  </si>
  <si>
    <t>CAV-09</t>
  </si>
  <si>
    <t>CAV-10</t>
  </si>
  <si>
    <t xml:space="preserve">50mm dia </t>
  </si>
  <si>
    <t>VAV-22</t>
  </si>
  <si>
    <t>VAV-23</t>
  </si>
  <si>
    <t>VAV-24</t>
  </si>
  <si>
    <t>v.</t>
  </si>
  <si>
    <t>450mm dia</t>
  </si>
  <si>
    <t xml:space="preserve">Fire Suppression Novec-1230  </t>
  </si>
  <si>
    <t xml:space="preserve">U.E.P (17th Floor) </t>
  </si>
  <si>
    <t>Dolmen Sky Tower, Karachi.</t>
  </si>
  <si>
    <t>S.No.</t>
  </si>
  <si>
    <t>Description</t>
  </si>
  <si>
    <t>Unit</t>
  </si>
  <si>
    <t>Material</t>
  </si>
  <si>
    <t>Labour</t>
  </si>
  <si>
    <t xml:space="preserve">Total </t>
  </si>
  <si>
    <t>Qty</t>
  </si>
  <si>
    <t>Rate</t>
  </si>
  <si>
    <t>Amount</t>
  </si>
  <si>
    <t>Amount Rs.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</si>
  <si>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</si>
  <si>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</si>
  <si>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</si>
  <si>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</si>
  <si>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</si>
  <si>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</si>
  <si>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</si>
  <si>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c.</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</si>
  <si>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</si>
  <si>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</si>
  <si>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(Threaded fitting)</t>
  </si>
  <si>
    <t>Dia  25 mm          (Threaded fitting)</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</si>
  <si>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</si>
  <si>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</si>
  <si>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</si>
  <si>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</si>
  <si>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20 mm            </t>
  </si>
  <si>
    <t xml:space="preserve">Dia  25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</si>
  <si>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</si>
  <si>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</si>
  <si>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</si>
  <si>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</si>
  <si>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</si>
  <si>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</si>
  <si>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</si>
  <si>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</si>
  <si>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</si>
  <si>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</si>
  <si>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</si>
  <si>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</si>
  <si>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</si>
  <si>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</si>
  <si>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</si>
  <si>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vi.</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</si>
  <si>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</si>
  <si>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</si>
  <si>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</si>
  <si>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</si>
  <si>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</si>
  <si>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</si>
  <si>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fire fighting and clean agent for fire suppression system complete in all respects as per instruction of consultant.</t>
  </si>
  <si>
    <t>Cost of Novec System Rs.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</si>
  <si>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</si>
  <si>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</si>
  <si>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</si>
  <si>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</si>
  <si>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Rm.</t>
  </si>
  <si>
    <t>Dia  32 mm          (Threaded fitting)</t>
  </si>
  <si>
    <t>Dia  50 mm          (Threaded fitting)</t>
  </si>
  <si>
    <t>Dia  65 mm          (Welded joints fitting)</t>
  </si>
  <si>
    <t>Dia  75 mm          (Welded joints fitting)</t>
  </si>
  <si>
    <t xml:space="preserve">Sprinkler Heads </t>
  </si>
  <si>
    <t>Sprinkler Upright type quick response K = 5.6 (Opening Temperature 68ºc)</t>
  </si>
  <si>
    <t>Sprinkler Pendent type quick response with CP cover plate K = 5.6  (Opening Temperature 57ºC)</t>
  </si>
  <si>
    <t>Fire extinguishers with fixing accessories.</t>
  </si>
  <si>
    <r>
      <t>Type Class B&amp;C FX-3  (6 Kg. CO</t>
    </r>
    <r>
      <rPr>
        <sz val="8"/>
        <rFont val="Arial"/>
        <family val="2"/>
      </rPr>
      <t>2</t>
    </r>
    <r>
      <rPr>
        <sz val="10"/>
        <rFont val="Arial"/>
        <family val="2"/>
      </rPr>
      <t xml:space="preserve"> Carbon Dioxide Gas)</t>
    </r>
  </si>
  <si>
    <t>Type Class A,B&amp;C  FX-4  (6 Kg. Dry Chemical Powder)</t>
  </si>
  <si>
    <t>Brass body Isolation valves.</t>
  </si>
  <si>
    <t>Size. 25 mm</t>
  </si>
  <si>
    <t>Size. 40 mm</t>
  </si>
  <si>
    <t>Size. 75 mm   (C.I body with matching flanges)</t>
  </si>
  <si>
    <t>Total Cost of Fire Suppression Services Rs.</t>
  </si>
  <si>
    <t>GRAND SUMMARY</t>
  </si>
  <si>
    <t>Sr.#</t>
  </si>
  <si>
    <t>Total</t>
  </si>
  <si>
    <t>FSS</t>
  </si>
  <si>
    <t>Novec System</t>
  </si>
  <si>
    <t>Total Cost Rs.</t>
  </si>
  <si>
    <t>HVAC</t>
  </si>
  <si>
    <t>ACMV, Fire suppression &amp; NOVEC-1230 System</t>
  </si>
  <si>
    <t>BOQ</t>
  </si>
  <si>
    <t>FIRST RUNNING BILL</t>
  </si>
  <si>
    <t>Date: 25-09-2023</t>
  </si>
  <si>
    <t>Less</t>
  </si>
  <si>
    <t>Mobilization Advance 25%</t>
  </si>
  <si>
    <t>Less:</t>
  </si>
  <si>
    <t>Retention Money 5%</t>
  </si>
  <si>
    <t>Total Deductions</t>
  </si>
  <si>
    <t>NET AMOUNT RECEIVABLE (Rs.)</t>
  </si>
  <si>
    <t xml:space="preserve">                      </t>
  </si>
  <si>
    <t>782-99</t>
  </si>
  <si>
    <t>963-66</t>
  </si>
  <si>
    <t>101-84</t>
  </si>
  <si>
    <t>291-2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</si>
</sst>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General_)"/>
    <numFmt numFmtId="165" formatCode="0.0"/>
    <numFmt numFmtId="166" formatCode="#,##0.0"/>
    <numFmt numFmtId="167" formatCode="_(* #,##0_);_(* \(#,##0\);_(* &quot;-&quot;??_);_(@_)"/>
  </numFmts>
  <fonts count="22"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i/>
      <sz val="11"/>
      <name val="Arial"/>
      <family val="2"/>
    </font>
    <font>
      <sz val="10"/>
      <color theme="0"/>
      <name val="Arial"/>
      <family val="2"/>
    </font>
    <font>
      <b/>
      <sz val="11"/>
      <name val="Arial"/>
      <family val="2"/>
    </font>
    <font>
      <sz val="10"/>
      <color theme="1"/>
      <name val="Arial"/>
      <family val="2"/>
    </font>
    <font>
      <sz val="9"/>
      <name val="Arial"/>
      <family val="2"/>
    </font>
    <font>
      <sz val="9"/>
      <color theme="1"/>
      <name val="Arial"/>
      <family val="2"/>
    </font>
    <font>
      <vertAlign val="superscript"/>
      <sz val="10"/>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18"/>
      <name val="Arial"/>
      <family val="2"/>
    </font>
    <font>
      <sz val="11"/>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s>
  <borders count="113">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double">
        <color indexed="64"/>
      </bottom>
      <diagonal/>
    </border>
    <border>
      <left/>
      <right/>
      <top style="double">
        <color indexed="64"/>
      </top>
      <bottom style="medium">
        <color indexed="64"/>
      </bottom>
      <diagonal/>
    </border>
    <border>
      <left style="thin">
        <color indexed="64"/>
      </left>
      <right/>
      <top style="double">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style="double">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hair">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hair">
        <color indexed="64"/>
      </bottom>
      <diagonal/>
    </border>
    <border>
      <left/>
      <right style="medium">
        <color indexed="64"/>
      </right>
      <top/>
      <bottom style="hair">
        <color indexed="64"/>
      </bottom>
      <diagonal/>
    </border>
    <border>
      <left style="medium">
        <color indexed="64"/>
      </left>
      <right/>
      <top style="hair">
        <color indexed="64"/>
      </top>
      <bottom style="hair">
        <color indexed="64"/>
      </bottom>
      <diagonal/>
    </border>
    <border>
      <left/>
      <right style="hair">
        <color indexed="64"/>
      </right>
      <top/>
      <bottom/>
      <diagonal/>
    </border>
    <border>
      <left/>
      <right style="hair">
        <color indexed="64"/>
      </right>
      <top/>
      <bottom style="hair">
        <color indexed="64"/>
      </bottom>
      <diagonal/>
    </border>
    <border>
      <left/>
      <right style="hair">
        <color indexed="64"/>
      </right>
      <top/>
      <bottom style="medium">
        <color indexed="64"/>
      </bottom>
      <diagonal/>
    </border>
    <border>
      <left/>
      <right style="hair">
        <color indexed="64"/>
      </right>
      <top style="medium">
        <color indexed="64"/>
      </top>
      <bottom/>
      <diagonal/>
    </border>
    <border>
      <left style="medium">
        <color indexed="64"/>
      </left>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double">
        <color indexed="64"/>
      </bottom>
      <diagonal/>
    </border>
    <border>
      <left/>
      <right style="medium">
        <color indexed="64"/>
      </right>
      <top style="double">
        <color indexed="64"/>
      </top>
      <bottom style="medium">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double">
        <color indexed="64"/>
      </bottom>
      <diagonal/>
    </border>
    <border>
      <left style="medium">
        <color indexed="64"/>
      </left>
      <right style="medium">
        <color indexed="64"/>
      </right>
      <top style="hair">
        <color indexed="64"/>
      </top>
      <bottom/>
      <diagonal/>
    </border>
  </borders>
  <cellStyleXfs count="14">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43" fontId="6" fillId="0" borderId="0" applyFont="0" applyFill="0" applyBorder="0" applyAlignment="0" applyProtection="0"/>
    <xf numFmtId="0" fontId="2" fillId="0" borderId="0">
      <alignment vertical="center"/>
    </xf>
    <xf numFmtId="0" fontId="16" fillId="0" borderId="0"/>
    <xf numFmtId="43" fontId="21" fillId="0" borderId="0" applyFont="0" applyFill="0" applyBorder="0" applyAlignment="0" applyProtection="0"/>
  </cellStyleXfs>
  <cellXfs count="613">
    <xf numFmtId="0" fontId="0" fillId="0" borderId="0" xfId="0"/>
    <xf numFmtId="0" fontId="1" fillId="0" borderId="0" xfId="3" applyFont="1"/>
    <xf numFmtId="0" fontId="1" fillId="0" borderId="0" xfId="3" applyFont="1" applyAlignment="1">
      <alignment vertical="center"/>
    </xf>
    <xf numFmtId="164" fontId="2" fillId="0" borderId="0" xfId="3" applyNumberFormat="1" applyFont="1" applyAlignment="1">
      <alignment horizontal="left" vertical="center"/>
    </xf>
    <xf numFmtId="164"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7" xfId="3" applyFont="1" applyBorder="1" applyAlignment="1">
      <alignment horizontal="center" vertical="center"/>
    </xf>
    <xf numFmtId="164" fontId="5" fillId="0" borderId="10" xfId="3" applyNumberFormat="1" applyFont="1" applyBorder="1" applyAlignment="1">
      <alignment horizontal="right"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0" fontId="5" fillId="0" borderId="0" xfId="3" applyFont="1" applyAlignment="1">
      <alignment horizontal="left"/>
    </xf>
    <xf numFmtId="0" fontId="7" fillId="0" borderId="0" xfId="3" applyFont="1" applyAlignment="1">
      <alignment horizontal="center" vertical="center"/>
    </xf>
    <xf numFmtId="3" fontId="7"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3" fontId="5" fillId="0" borderId="18"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0" xfId="3" applyNumberFormat="1" applyFont="1" applyBorder="1" applyAlignment="1">
      <alignment horizontal="center" vertical="center"/>
    </xf>
    <xf numFmtId="3" fontId="5" fillId="0" borderId="21" xfId="3" applyNumberFormat="1" applyFont="1" applyBorder="1" applyAlignment="1">
      <alignment horizontal="center" vertical="center"/>
    </xf>
    <xf numFmtId="3" fontId="5" fillId="0" borderId="6" xfId="3" applyNumberFormat="1" applyFont="1" applyBorder="1" applyAlignment="1">
      <alignment horizontal="center" vertical="center"/>
    </xf>
    <xf numFmtId="0" fontId="5" fillId="0" borderId="0" xfId="3" applyFont="1" applyAlignment="1">
      <alignment vertical="center"/>
    </xf>
    <xf numFmtId="164" fontId="9" fillId="0" borderId="9" xfId="3" applyNumberFormat="1" applyFont="1" applyBorder="1" applyAlignment="1">
      <alignment horizontal="center" vertical="center"/>
    </xf>
    <xf numFmtId="164" fontId="9" fillId="0" borderId="22" xfId="3" applyNumberFormat="1" applyFont="1" applyBorder="1" applyAlignment="1">
      <alignment horizontal="center" vertical="center"/>
    </xf>
    <xf numFmtId="164" fontId="9" fillId="0" borderId="11" xfId="3" applyNumberFormat="1" applyFont="1" applyBorder="1" applyAlignment="1">
      <alignment horizontal="center" vertical="center"/>
    </xf>
    <xf numFmtId="3" fontId="9" fillId="0" borderId="23" xfId="3" applyNumberFormat="1" applyFont="1" applyBorder="1" applyAlignment="1">
      <alignment horizontal="center" vertical="center"/>
    </xf>
    <xf numFmtId="3" fontId="9" fillId="0" borderId="24" xfId="3" applyNumberFormat="1" applyFont="1" applyBorder="1" applyAlignment="1">
      <alignment horizontal="center" vertical="center"/>
    </xf>
    <xf numFmtId="3" fontId="9" fillId="0" borderId="25" xfId="3" applyNumberFormat="1" applyFont="1" applyBorder="1" applyAlignment="1">
      <alignment horizontal="center" vertical="center"/>
    </xf>
    <xf numFmtId="3" fontId="9" fillId="0" borderId="26" xfId="3" applyNumberFormat="1" applyFont="1" applyBorder="1" applyAlignment="1">
      <alignment horizontal="center" vertical="center"/>
    </xf>
    <xf numFmtId="3" fontId="9" fillId="0" borderId="27" xfId="3" applyNumberFormat="1" applyFont="1" applyBorder="1" applyAlignment="1">
      <alignment horizontal="center" vertical="center"/>
    </xf>
    <xf numFmtId="3" fontId="9" fillId="0" borderId="28" xfId="3" applyNumberFormat="1" applyFont="1" applyBorder="1" applyAlignment="1">
      <alignment horizontal="center" vertical="center"/>
    </xf>
    <xf numFmtId="0" fontId="9" fillId="0" borderId="0" xfId="3" applyFont="1" applyAlignment="1">
      <alignment vertical="center"/>
    </xf>
    <xf numFmtId="0" fontId="1" fillId="0" borderId="9" xfId="3" applyFont="1" applyBorder="1" applyAlignment="1">
      <alignment horizontal="center"/>
    </xf>
    <xf numFmtId="0" fontId="1" fillId="0" borderId="8" xfId="3" applyFont="1" applyBorder="1" applyAlignment="1">
      <alignment horizontal="left"/>
    </xf>
    <xf numFmtId="0" fontId="1" fillId="0" borderId="1" xfId="3" applyFont="1" applyBorder="1" applyAlignment="1">
      <alignment horizontal="justify" vertical="top"/>
    </xf>
    <xf numFmtId="0" fontId="1" fillId="0" borderId="29" xfId="3" applyFont="1" applyBorder="1" applyAlignment="1">
      <alignment horizontal="center"/>
    </xf>
    <xf numFmtId="3" fontId="1" fillId="0" borderId="30" xfId="3" applyNumberFormat="1" applyFont="1" applyBorder="1" applyAlignment="1">
      <alignment horizontal="center"/>
    </xf>
    <xf numFmtId="3" fontId="1" fillId="0" borderId="31" xfId="3" applyNumberFormat="1" applyFont="1" applyBorder="1"/>
    <xf numFmtId="3" fontId="1" fillId="0" borderId="27" xfId="3" applyNumberFormat="1" applyFont="1" applyBorder="1"/>
    <xf numFmtId="3" fontId="1" fillId="0" borderId="26" xfId="3" applyNumberFormat="1" applyFont="1" applyBorder="1"/>
    <xf numFmtId="3" fontId="1" fillId="0" borderId="28" xfId="3" applyNumberFormat="1" applyFont="1" applyBorder="1"/>
    <xf numFmtId="0" fontId="1" fillId="0" borderId="29" xfId="0" applyFont="1" applyBorder="1" applyAlignment="1">
      <alignment horizontal="center" vertical="center"/>
    </xf>
    <xf numFmtId="0" fontId="1" fillId="0" borderId="9" xfId="3" applyFont="1" applyBorder="1" applyAlignment="1">
      <alignment horizontal="center" vertical="top"/>
    </xf>
    <xf numFmtId="0" fontId="10" fillId="0" borderId="8" xfId="3" applyFont="1" applyBorder="1" applyAlignment="1">
      <alignment horizontal="left" vertical="top"/>
    </xf>
    <xf numFmtId="0" fontId="1" fillId="0" borderId="30" xfId="3" applyFont="1" applyBorder="1" applyAlignment="1">
      <alignment horizontal="justify" vertical="top"/>
    </xf>
    <xf numFmtId="0" fontId="1" fillId="0" borderId="29" xfId="3" applyFont="1" applyBorder="1" applyAlignment="1">
      <alignment horizontal="center" vertical="center"/>
    </xf>
    <xf numFmtId="3" fontId="1" fillId="0" borderId="30" xfId="3" applyNumberFormat="1" applyFont="1" applyBorder="1" applyAlignment="1">
      <alignment horizontal="center" vertical="center"/>
    </xf>
    <xf numFmtId="3" fontId="1" fillId="2" borderId="31" xfId="3" applyNumberFormat="1" applyFont="1" applyFill="1" applyBorder="1" applyAlignment="1">
      <alignment vertical="center"/>
    </xf>
    <xf numFmtId="165" fontId="8" fillId="2" borderId="9" xfId="3" applyNumberFormat="1" applyFont="1" applyFill="1" applyBorder="1" applyAlignment="1">
      <alignment horizontal="center" vertical="center"/>
    </xf>
    <xf numFmtId="0" fontId="10" fillId="0" borderId="8" xfId="3" applyFont="1" applyBorder="1" applyAlignment="1">
      <alignment horizontal="left" vertical="center"/>
    </xf>
    <xf numFmtId="0" fontId="1" fillId="0" borderId="1" xfId="3" applyFont="1" applyBorder="1" applyAlignment="1">
      <alignment horizontal="center" vertical="center"/>
    </xf>
    <xf numFmtId="3" fontId="1" fillId="0" borderId="32" xfId="3" applyNumberFormat="1" applyFont="1" applyBorder="1" applyAlignment="1">
      <alignment horizontal="center" vertical="center"/>
    </xf>
    <xf numFmtId="1" fontId="1" fillId="0" borderId="9" xfId="3" applyNumberFormat="1" applyFont="1" applyBorder="1" applyAlignment="1">
      <alignment horizontal="center" vertical="top"/>
    </xf>
    <xf numFmtId="0" fontId="1" fillId="0" borderId="36" xfId="3" applyFont="1" applyBorder="1" applyAlignment="1">
      <alignment horizontal="justify" vertical="top"/>
    </xf>
    <xf numFmtId="0" fontId="1" fillId="0" borderId="37" xfId="3" applyFont="1" applyBorder="1" applyAlignment="1">
      <alignment horizontal="center"/>
    </xf>
    <xf numFmtId="3" fontId="1" fillId="0" borderId="36" xfId="3" applyNumberFormat="1" applyFont="1" applyBorder="1" applyAlignment="1">
      <alignment horizontal="center"/>
    </xf>
    <xf numFmtId="0" fontId="1" fillId="0" borderId="30" xfId="3" applyFont="1" applyBorder="1" applyAlignment="1">
      <alignment vertical="center"/>
    </xf>
    <xf numFmtId="0" fontId="1" fillId="0" borderId="32" xfId="3" applyFont="1" applyBorder="1" applyAlignment="1">
      <alignment vertical="center"/>
    </xf>
    <xf numFmtId="0" fontId="5" fillId="0" borderId="9" xfId="3" applyFont="1" applyBorder="1" applyAlignment="1">
      <alignment horizontal="center" vertical="center"/>
    </xf>
    <xf numFmtId="164" fontId="1" fillId="0" borderId="41" xfId="3" applyNumberFormat="1" applyFont="1" applyBorder="1" applyAlignment="1">
      <alignment horizontal="justify" vertical="center" wrapText="1"/>
    </xf>
    <xf numFmtId="0" fontId="1" fillId="0" borderId="2" xfId="3" applyFont="1" applyBorder="1" applyAlignment="1">
      <alignment horizontal="center" vertical="center"/>
    </xf>
    <xf numFmtId="3" fontId="1" fillId="0" borderId="41" xfId="3" applyNumberFormat="1" applyFont="1" applyBorder="1" applyAlignment="1">
      <alignment horizontal="center" vertical="center"/>
    </xf>
    <xf numFmtId="164" fontId="1" fillId="0" borderId="41" xfId="3" applyNumberFormat="1" applyFont="1" applyBorder="1" applyAlignment="1">
      <alignment horizontal="justify" vertical="center"/>
    </xf>
    <xf numFmtId="1" fontId="1" fillId="0" borderId="9" xfId="3" quotePrefix="1" applyNumberFormat="1" applyFont="1" applyBorder="1" applyAlignment="1">
      <alignment horizontal="center" vertical="top"/>
    </xf>
    <xf numFmtId="0" fontId="10" fillId="0" borderId="8" xfId="3" quotePrefix="1" applyFont="1" applyBorder="1" applyAlignment="1">
      <alignment horizontal="left" vertical="top"/>
    </xf>
    <xf numFmtId="0" fontId="11" fillId="0" borderId="9" xfId="3" applyFont="1" applyBorder="1" applyAlignment="1">
      <alignment horizontal="center" vertical="center"/>
    </xf>
    <xf numFmtId="165" fontId="12" fillId="0" borderId="8" xfId="3" applyNumberFormat="1" applyFont="1" applyBorder="1" applyAlignment="1">
      <alignment horizontal="left" vertical="center"/>
    </xf>
    <xf numFmtId="0" fontId="11" fillId="0" borderId="0" xfId="3" applyFont="1" applyAlignment="1">
      <alignment vertical="center"/>
    </xf>
    <xf numFmtId="0" fontId="12" fillId="0" borderId="8" xfId="3" applyFont="1" applyBorder="1" applyAlignment="1">
      <alignment horizontal="left" vertical="center"/>
    </xf>
    <xf numFmtId="164" fontId="1" fillId="0" borderId="9" xfId="3" quotePrefix="1" applyNumberFormat="1" applyFont="1" applyBorder="1" applyAlignment="1">
      <alignment horizontal="center" vertical="top"/>
    </xf>
    <xf numFmtId="164" fontId="10" fillId="0" borderId="8" xfId="3" quotePrefix="1" applyNumberFormat="1" applyFont="1" applyBorder="1" applyAlignment="1">
      <alignment horizontal="left" vertical="center"/>
    </xf>
    <xf numFmtId="164" fontId="10" fillId="0" borderId="8" xfId="3" applyNumberFormat="1" applyFont="1" applyBorder="1" applyAlignment="1">
      <alignment horizontal="left" vertical="center"/>
    </xf>
    <xf numFmtId="1" fontId="10" fillId="0" borderId="8" xfId="3" applyNumberFormat="1" applyFont="1" applyBorder="1" applyAlignment="1">
      <alignment horizontal="left" vertical="top"/>
    </xf>
    <xf numFmtId="165" fontId="10" fillId="0" borderId="8" xfId="3" applyNumberFormat="1" applyFont="1" applyBorder="1" applyAlignment="1">
      <alignment horizontal="left" vertical="center"/>
    </xf>
    <xf numFmtId="0" fontId="1" fillId="0" borderId="41" xfId="3" applyFont="1" applyBorder="1" applyAlignment="1">
      <alignment vertical="center"/>
    </xf>
    <xf numFmtId="0" fontId="1" fillId="0" borderId="9" xfId="3" applyFont="1" applyBorder="1" applyAlignment="1">
      <alignment horizontal="center" vertical="center"/>
    </xf>
    <xf numFmtId="166" fontId="1" fillId="0" borderId="8" xfId="3" applyNumberFormat="1" applyFont="1" applyBorder="1" applyAlignment="1">
      <alignment horizontal="left" vertical="center"/>
    </xf>
    <xf numFmtId="164" fontId="1" fillId="0" borderId="29" xfId="3" applyNumberFormat="1" applyFont="1" applyBorder="1" applyAlignment="1">
      <alignment horizontal="left" vertical="center"/>
    </xf>
    <xf numFmtId="164" fontId="1" fillId="0" borderId="29" xfId="3" applyNumberFormat="1" applyFont="1" applyBorder="1" applyAlignment="1">
      <alignment horizontal="center" vertical="center"/>
    </xf>
    <xf numFmtId="3" fontId="1" fillId="0" borderId="31" xfId="3" applyNumberFormat="1" applyFont="1" applyBorder="1" applyAlignment="1">
      <alignment horizontal="right" vertical="center"/>
    </xf>
    <xf numFmtId="3" fontId="1" fillId="0" borderId="27" xfId="3" applyNumberFormat="1" applyFont="1" applyBorder="1" applyAlignment="1">
      <alignment horizontal="right" vertical="center"/>
    </xf>
    <xf numFmtId="3" fontId="1" fillId="0" borderId="26" xfId="3" applyNumberFormat="1" applyFont="1" applyBorder="1" applyAlignment="1">
      <alignment horizontal="right"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164" fontId="1" fillId="0" borderId="37" xfId="3" applyNumberFormat="1" applyFont="1" applyBorder="1" applyAlignment="1">
      <alignment horizontal="left" vertical="center"/>
    </xf>
    <xf numFmtId="164" fontId="1" fillId="0" borderId="37" xfId="3" applyNumberFormat="1" applyFont="1" applyBorder="1" applyAlignment="1">
      <alignment horizontal="center" vertical="center"/>
    </xf>
    <xf numFmtId="3" fontId="1" fillId="0" borderId="36" xfId="3" applyNumberFormat="1" applyFont="1" applyBorder="1" applyAlignment="1">
      <alignment horizontal="center" vertical="center"/>
    </xf>
    <xf numFmtId="3" fontId="1" fillId="0" borderId="38" xfId="3" applyNumberFormat="1" applyFont="1" applyBorder="1" applyAlignment="1">
      <alignment horizontal="right" vertical="center"/>
    </xf>
    <xf numFmtId="3" fontId="1" fillId="0" borderId="39" xfId="3" applyNumberFormat="1" applyFont="1" applyBorder="1" applyAlignment="1">
      <alignment horizontal="right" vertical="center"/>
    </xf>
    <xf numFmtId="3" fontId="1" fillId="0" borderId="40" xfId="3" applyNumberFormat="1" applyFont="1" applyBorder="1" applyAlignment="1">
      <alignment horizontal="right" vertical="center"/>
    </xf>
    <xf numFmtId="164" fontId="1" fillId="0" borderId="8" xfId="3" quotePrefix="1" applyNumberFormat="1" applyFont="1" applyBorder="1" applyAlignment="1">
      <alignment horizontal="left" vertical="top"/>
    </xf>
    <xf numFmtId="164" fontId="1" fillId="0" borderId="29" xfId="3" quotePrefix="1" applyNumberFormat="1" applyFont="1" applyBorder="1" applyAlignment="1">
      <alignment horizontal="justify" vertical="top"/>
    </xf>
    <xf numFmtId="3" fontId="1" fillId="0" borderId="31" xfId="3" applyNumberFormat="1" applyFont="1" applyBorder="1" applyAlignment="1">
      <alignment horizontal="right"/>
    </xf>
    <xf numFmtId="3" fontId="1" fillId="0" borderId="27" xfId="3" applyNumberFormat="1" applyFont="1" applyBorder="1" applyAlignment="1">
      <alignment horizontal="right"/>
    </xf>
    <xf numFmtId="3" fontId="1" fillId="0" borderId="26" xfId="3" applyNumberFormat="1" applyFont="1" applyBorder="1" applyAlignment="1">
      <alignment horizontal="right"/>
    </xf>
    <xf numFmtId="164" fontId="1" fillId="0" borderId="37" xfId="3" quotePrefix="1" applyNumberFormat="1" applyFont="1" applyBorder="1" applyAlignment="1">
      <alignment horizontal="justify" vertical="top"/>
    </xf>
    <xf numFmtId="164" fontId="1" fillId="0" borderId="9" xfId="3" applyNumberFormat="1" applyFont="1" applyBorder="1" applyAlignment="1">
      <alignment horizontal="center" vertical="top"/>
    </xf>
    <xf numFmtId="164" fontId="1" fillId="0" borderId="8" xfId="3" applyNumberFormat="1" applyFont="1" applyBorder="1" applyAlignment="1">
      <alignment horizontal="left" vertical="top"/>
    </xf>
    <xf numFmtId="0" fontId="1" fillId="0" borderId="41" xfId="3" quotePrefix="1" applyFont="1" applyBorder="1" applyAlignment="1">
      <alignment horizontal="justify" vertical="top"/>
    </xf>
    <xf numFmtId="164" fontId="1" fillId="0" borderId="2" xfId="3" applyNumberFormat="1" applyFont="1" applyBorder="1" applyAlignment="1">
      <alignment horizontal="center"/>
    </xf>
    <xf numFmtId="3" fontId="1" fillId="0" borderId="41" xfId="3" applyNumberFormat="1" applyFont="1" applyBorder="1" applyAlignment="1">
      <alignment horizontal="center"/>
    </xf>
    <xf numFmtId="0" fontId="1" fillId="0" borderId="32" xfId="3" applyFont="1" applyBorder="1" applyAlignment="1">
      <alignment horizontal="justify" vertical="top"/>
    </xf>
    <xf numFmtId="164" fontId="1" fillId="0" borderId="1" xfId="3" applyNumberFormat="1" applyFont="1" applyBorder="1" applyAlignment="1">
      <alignment horizontal="center"/>
    </xf>
    <xf numFmtId="3" fontId="1" fillId="0" borderId="32" xfId="3" applyNumberFormat="1" applyFont="1" applyBorder="1" applyAlignment="1">
      <alignment horizontal="center"/>
    </xf>
    <xf numFmtId="0" fontId="1" fillId="0" borderId="43" xfId="3" applyFont="1" applyBorder="1" applyAlignment="1">
      <alignment horizontal="left" vertical="center"/>
    </xf>
    <xf numFmtId="3" fontId="5" fillId="0" borderId="10" xfId="3" applyNumberFormat="1" applyFont="1" applyBorder="1" applyAlignment="1">
      <alignment horizontal="right" vertical="center"/>
    </xf>
    <xf numFmtId="0" fontId="1" fillId="0" borderId="44" xfId="3" applyFont="1" applyBorder="1" applyAlignment="1">
      <alignment vertical="center"/>
    </xf>
    <xf numFmtId="0" fontId="1" fillId="0" borderId="45" xfId="3" applyFont="1" applyBorder="1" applyAlignment="1">
      <alignment horizontal="center" vertical="center"/>
    </xf>
    <xf numFmtId="0" fontId="1" fillId="0" borderId="45" xfId="3" applyFont="1" applyBorder="1" applyAlignment="1">
      <alignment horizontal="left" vertical="center"/>
    </xf>
    <xf numFmtId="164" fontId="1" fillId="0" borderId="45" xfId="3" applyNumberFormat="1" applyFont="1" applyBorder="1" applyAlignment="1">
      <alignment horizontal="justify" vertical="center"/>
    </xf>
    <xf numFmtId="3" fontId="5" fillId="0" borderId="45" xfId="3" applyNumberFormat="1" applyFont="1" applyBorder="1" applyAlignment="1">
      <alignment horizontal="right" vertical="center"/>
    </xf>
    <xf numFmtId="0" fontId="1" fillId="0" borderId="45" xfId="3" applyFont="1" applyBorder="1" applyAlignment="1">
      <alignment vertical="center"/>
    </xf>
    <xf numFmtId="3" fontId="5" fillId="0" borderId="45" xfId="3" applyNumberFormat="1" applyFont="1" applyBorder="1" applyAlignment="1">
      <alignment vertic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29" xfId="0" applyFont="1" applyBorder="1" applyAlignment="1">
      <alignment horizontal="center"/>
    </xf>
    <xf numFmtId="0" fontId="1" fillId="0" borderId="0" xfId="0" applyFont="1" applyAlignment="1">
      <alignment vertical="center"/>
    </xf>
    <xf numFmtId="0" fontId="1" fillId="0" borderId="9" xfId="0" applyFont="1" applyBorder="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29" xfId="0" applyFont="1" applyFill="1" applyBorder="1" applyAlignment="1">
      <alignment horizontal="center" vertical="center"/>
    </xf>
    <xf numFmtId="1" fontId="1" fillId="0" borderId="9" xfId="0" quotePrefix="1" applyNumberFormat="1" applyFont="1" applyBorder="1" applyAlignment="1">
      <alignment horizontal="center" vertical="top"/>
    </xf>
    <xf numFmtId="0" fontId="1" fillId="0" borderId="36" xfId="3" applyFont="1" applyBorder="1" applyAlignment="1">
      <alignment vertical="center"/>
    </xf>
    <xf numFmtId="0" fontId="1" fillId="0" borderId="37" xfId="3" applyFont="1" applyBorder="1" applyAlignment="1">
      <alignment horizontal="center" vertical="center"/>
    </xf>
    <xf numFmtId="0" fontId="1" fillId="0" borderId="29"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37" xfId="0" applyFont="1" applyBorder="1" applyAlignment="1">
      <alignment horizontal="center"/>
    </xf>
    <xf numFmtId="164" fontId="1" fillId="0" borderId="41" xfId="3" quotePrefix="1" applyNumberFormat="1" applyFont="1" applyBorder="1" applyAlignment="1">
      <alignment horizontal="justify" vertical="top"/>
    </xf>
    <xf numFmtId="0" fontId="1" fillId="0" borderId="2" xfId="3" applyFont="1" applyBorder="1" applyAlignment="1">
      <alignment horizontal="center"/>
    </xf>
    <xf numFmtId="0" fontId="1" fillId="2" borderId="1" xfId="0" applyFont="1" applyFill="1" applyBorder="1" applyAlignment="1">
      <alignment horizontal="center" vertical="center"/>
    </xf>
    <xf numFmtId="164" fontId="1" fillId="0" borderId="2" xfId="3" applyNumberFormat="1" applyFont="1" applyBorder="1" applyAlignment="1">
      <alignment horizontal="left" vertical="center"/>
    </xf>
    <xf numFmtId="164" fontId="1" fillId="0" borderId="2" xfId="3" applyNumberFormat="1" applyFont="1" applyBorder="1" applyAlignment="1">
      <alignment horizontal="center" vertical="center"/>
    </xf>
    <xf numFmtId="2" fontId="10" fillId="0" borderId="8" xfId="3" applyNumberFormat="1" applyFont="1" applyBorder="1" applyAlignment="1">
      <alignment horizontal="left" vertical="center"/>
    </xf>
    <xf numFmtId="0" fontId="5" fillId="0" borderId="46" xfId="3" applyFont="1" applyBorder="1" applyAlignment="1">
      <alignment horizontal="center" vertical="center"/>
    </xf>
    <xf numFmtId="0" fontId="10" fillId="0" borderId="47" xfId="3" applyFont="1" applyBorder="1" applyAlignment="1">
      <alignment horizontal="left" vertical="center"/>
    </xf>
    <xf numFmtId="164" fontId="1" fillId="0" borderId="48" xfId="3" applyNumberFormat="1" applyFont="1" applyBorder="1" applyAlignment="1">
      <alignment horizontal="justify" vertical="center" wrapText="1"/>
    </xf>
    <xf numFmtId="0" fontId="1" fillId="0" borderId="49" xfId="3" applyFont="1" applyBorder="1" applyAlignment="1">
      <alignment horizontal="center" vertical="center"/>
    </xf>
    <xf numFmtId="3" fontId="1" fillId="0" borderId="48" xfId="3" applyNumberFormat="1" applyFont="1" applyBorder="1" applyAlignment="1">
      <alignment horizontal="center" vertical="center"/>
    </xf>
    <xf numFmtId="0" fontId="5" fillId="0" borderId="52" xfId="3" applyFont="1" applyBorder="1" applyAlignment="1">
      <alignment horizontal="center" vertical="center"/>
    </xf>
    <xf numFmtId="0" fontId="10" fillId="0" borderId="53" xfId="3" applyFont="1" applyBorder="1" applyAlignment="1">
      <alignment horizontal="left" vertical="center"/>
    </xf>
    <xf numFmtId="0" fontId="1" fillId="0" borderId="54" xfId="3" applyFont="1" applyBorder="1" applyAlignment="1">
      <alignment vertical="center"/>
    </xf>
    <xf numFmtId="0" fontId="5" fillId="0" borderId="55" xfId="3" applyFont="1" applyBorder="1" applyAlignment="1">
      <alignment horizontal="center" vertical="center"/>
    </xf>
    <xf numFmtId="3" fontId="1" fillId="0" borderId="54" xfId="3" applyNumberFormat="1" applyFont="1" applyBorder="1" applyAlignment="1">
      <alignment horizontal="center" vertical="center"/>
    </xf>
    <xf numFmtId="0" fontId="1" fillId="0" borderId="46" xfId="0" applyFont="1" applyBorder="1" applyAlignment="1">
      <alignment horizontal="center" vertical="center"/>
    </xf>
    <xf numFmtId="0" fontId="1" fillId="0" borderId="14" xfId="0" applyFont="1" applyBorder="1" applyAlignment="1">
      <alignment horizontal="left" vertical="center"/>
    </xf>
    <xf numFmtId="0" fontId="1" fillId="0" borderId="60" xfId="3" applyFont="1" applyBorder="1" applyAlignment="1">
      <alignment vertical="center"/>
    </xf>
    <xf numFmtId="0" fontId="1" fillId="0" borderId="61" xfId="0" applyFont="1" applyBorder="1" applyAlignment="1">
      <alignment horizontal="center" vertical="center"/>
    </xf>
    <xf numFmtId="0" fontId="1" fillId="0" borderId="52" xfId="0" applyFont="1" applyBorder="1" applyAlignment="1">
      <alignment horizontal="center" vertical="center"/>
    </xf>
    <xf numFmtId="0" fontId="1" fillId="0" borderId="45" xfId="0" applyFont="1" applyBorder="1" applyAlignment="1">
      <alignment horizontal="left" vertical="center"/>
    </xf>
    <xf numFmtId="0" fontId="1" fillId="0" borderId="55" xfId="0" applyFont="1" applyBorder="1" applyAlignment="1">
      <alignment vertical="center"/>
    </xf>
    <xf numFmtId="0" fontId="1" fillId="0" borderId="55" xfId="0" applyFont="1" applyBorder="1" applyAlignment="1">
      <alignment horizontal="center" vertical="center"/>
    </xf>
    <xf numFmtId="0" fontId="11" fillId="0" borderId="46" xfId="3" applyFont="1" applyBorder="1" applyAlignment="1">
      <alignment horizontal="center" vertical="center"/>
    </xf>
    <xf numFmtId="0" fontId="1" fillId="0" borderId="61" xfId="3" applyFont="1" applyBorder="1" applyAlignment="1">
      <alignment horizontal="center" vertical="center"/>
    </xf>
    <xf numFmtId="3" fontId="1" fillId="0" borderId="60" xfId="3" applyNumberFormat="1" applyFont="1" applyBorder="1" applyAlignment="1">
      <alignment horizontal="center" vertical="center"/>
    </xf>
    <xf numFmtId="0" fontId="1" fillId="0" borderId="54" xfId="3" applyFont="1" applyBorder="1" applyAlignment="1">
      <alignment horizontal="justify" vertical="top"/>
    </xf>
    <xf numFmtId="0" fontId="1" fillId="0" borderId="55" xfId="3" applyFont="1" applyBorder="1" applyAlignment="1">
      <alignment horizontal="center"/>
    </xf>
    <xf numFmtId="3" fontId="1" fillId="0" borderId="54" xfId="3" applyNumberFormat="1" applyFont="1" applyBorder="1" applyAlignment="1">
      <alignment horizontal="center"/>
    </xf>
    <xf numFmtId="164" fontId="1" fillId="0" borderId="46" xfId="3" applyNumberFormat="1" applyFont="1" applyBorder="1" applyAlignment="1">
      <alignment horizontal="center" vertical="top"/>
    </xf>
    <xf numFmtId="164" fontId="1" fillId="0" borderId="47" xfId="3" applyNumberFormat="1" applyFont="1" applyBorder="1" applyAlignment="1">
      <alignment horizontal="left" vertical="top"/>
    </xf>
    <xf numFmtId="164" fontId="1" fillId="0" borderId="48" xfId="3" quotePrefix="1" applyNumberFormat="1" applyFont="1" applyBorder="1" applyAlignment="1">
      <alignment horizontal="justify" vertical="top"/>
    </xf>
    <xf numFmtId="0" fontId="1" fillId="0" borderId="49" xfId="3" applyFont="1" applyBorder="1" applyAlignment="1">
      <alignment horizontal="center"/>
    </xf>
    <xf numFmtId="3" fontId="1" fillId="0" borderId="48" xfId="3" applyNumberFormat="1" applyFont="1" applyBorder="1" applyAlignment="1">
      <alignment horizontal="center"/>
    </xf>
    <xf numFmtId="164" fontId="1" fillId="0" borderId="52" xfId="3" applyNumberFormat="1" applyFont="1" applyBorder="1" applyAlignment="1">
      <alignment horizontal="center" vertical="top"/>
    </xf>
    <xf numFmtId="0" fontId="1" fillId="0" borderId="46" xfId="3" applyFont="1" applyBorder="1" applyAlignment="1">
      <alignment horizontal="center" vertical="center"/>
    </xf>
    <xf numFmtId="166" fontId="1" fillId="0" borderId="47" xfId="3" applyNumberFormat="1" applyFont="1" applyBorder="1" applyAlignment="1">
      <alignment horizontal="left" vertical="center"/>
    </xf>
    <xf numFmtId="164" fontId="1" fillId="0" borderId="61" xfId="3" applyNumberFormat="1" applyFont="1" applyBorder="1" applyAlignment="1">
      <alignment horizontal="left" vertical="center"/>
    </xf>
    <xf numFmtId="164" fontId="1" fillId="0" borderId="61" xfId="3" applyNumberFormat="1" applyFont="1" applyBorder="1" applyAlignment="1">
      <alignment horizontal="center" vertical="center"/>
    </xf>
    <xf numFmtId="3" fontId="1" fillId="0" borderId="57" xfId="3" applyNumberFormat="1" applyFont="1" applyBorder="1" applyAlignment="1">
      <alignment horizontal="right" vertical="center"/>
    </xf>
    <xf numFmtId="3" fontId="1" fillId="0" borderId="58" xfId="3" applyNumberFormat="1" applyFont="1" applyBorder="1" applyAlignment="1">
      <alignment horizontal="right" vertical="center"/>
    </xf>
    <xf numFmtId="165" fontId="10" fillId="0" borderId="47" xfId="3" applyNumberFormat="1" applyFont="1" applyBorder="1" applyAlignment="1">
      <alignment horizontal="left" vertical="center"/>
    </xf>
    <xf numFmtId="0" fontId="1" fillId="0" borderId="52" xfId="3" applyFont="1" applyBorder="1" applyAlignment="1">
      <alignment horizontal="center" vertical="center"/>
    </xf>
    <xf numFmtId="0" fontId="1" fillId="0" borderId="64" xfId="3" applyFont="1" applyBorder="1" applyAlignment="1">
      <alignment vertical="center"/>
    </xf>
    <xf numFmtId="0" fontId="1" fillId="0" borderId="65" xfId="3" applyFont="1" applyBorder="1" applyAlignment="1">
      <alignment horizontal="center" vertical="center"/>
    </xf>
    <xf numFmtId="0" fontId="12" fillId="0" borderId="47" xfId="3" applyFont="1" applyBorder="1" applyAlignment="1">
      <alignment horizontal="left" vertical="center"/>
    </xf>
    <xf numFmtId="0" fontId="1" fillId="0" borderId="52" xfId="3" quotePrefix="1" applyFont="1" applyBorder="1" applyAlignment="1">
      <alignment horizontal="center" vertical="top"/>
    </xf>
    <xf numFmtId="0" fontId="10" fillId="0" borderId="53" xfId="3" quotePrefix="1" applyFont="1" applyBorder="1" applyAlignment="1">
      <alignment horizontal="left" vertical="top"/>
    </xf>
    <xf numFmtId="0" fontId="1" fillId="0" borderId="29" xfId="0" applyFont="1" applyBorder="1" applyAlignment="1">
      <alignment horizontal="justify" vertical="top"/>
    </xf>
    <xf numFmtId="0" fontId="1" fillId="0" borderId="37" xfId="0" applyFont="1" applyBorder="1" applyAlignment="1">
      <alignment horizontal="justify" vertical="top"/>
    </xf>
    <xf numFmtId="0" fontId="1" fillId="0" borderId="32" xfId="3" quotePrefix="1" applyFont="1" applyBorder="1" applyAlignment="1">
      <alignment horizontal="justify" vertical="top"/>
    </xf>
    <xf numFmtId="3" fontId="1" fillId="2" borderId="27" xfId="3" applyNumberFormat="1" applyFont="1" applyFill="1" applyBorder="1" applyAlignment="1">
      <alignment horizontal="right" vertical="center"/>
    </xf>
    <xf numFmtId="3" fontId="1" fillId="2" borderId="28" xfId="3" applyNumberFormat="1" applyFont="1" applyFill="1" applyBorder="1" applyAlignment="1">
      <alignment horizontal="right" vertical="center"/>
    </xf>
    <xf numFmtId="3" fontId="1" fillId="2" borderId="57" xfId="3" applyNumberFormat="1" applyFont="1" applyFill="1" applyBorder="1" applyAlignment="1">
      <alignment horizontal="right" vertical="center"/>
    </xf>
    <xf numFmtId="3" fontId="1" fillId="2" borderId="59" xfId="3" applyNumberFormat="1" applyFont="1" applyFill="1" applyBorder="1" applyAlignment="1">
      <alignment horizontal="right" vertical="center"/>
    </xf>
    <xf numFmtId="3" fontId="1" fillId="0" borderId="28" xfId="0" applyNumberFormat="1" applyFont="1" applyBorder="1" applyAlignment="1">
      <alignment horizontal="right"/>
    </xf>
    <xf numFmtId="3" fontId="1" fillId="0" borderId="28" xfId="0" applyNumberFormat="1" applyFont="1" applyBorder="1" applyAlignment="1">
      <alignment horizontal="right" vertical="center"/>
    </xf>
    <xf numFmtId="3" fontId="1" fillId="0" borderId="4" xfId="0" applyNumberFormat="1" applyFont="1" applyBorder="1" applyAlignment="1">
      <alignment horizontal="right"/>
    </xf>
    <xf numFmtId="3" fontId="1" fillId="0" borderId="59" xfId="0" applyNumberFormat="1" applyFont="1" applyBorder="1" applyAlignment="1">
      <alignment horizontal="right" vertical="center"/>
    </xf>
    <xf numFmtId="3" fontId="1" fillId="2" borderId="27" xfId="3" applyNumberFormat="1" applyFont="1" applyFill="1" applyBorder="1" applyAlignment="1">
      <alignment horizontal="right"/>
    </xf>
    <xf numFmtId="3" fontId="1" fillId="2" borderId="26" xfId="3" applyNumberFormat="1" applyFont="1" applyFill="1" applyBorder="1" applyAlignment="1">
      <alignment horizontal="right"/>
    </xf>
    <xf numFmtId="3" fontId="1" fillId="2" borderId="28" xfId="3" applyNumberFormat="1" applyFont="1" applyFill="1" applyBorder="1" applyAlignment="1">
      <alignment horizontal="right"/>
    </xf>
    <xf numFmtId="3" fontId="1" fillId="2" borderId="57" xfId="3" applyNumberFormat="1" applyFont="1" applyFill="1" applyBorder="1" applyAlignment="1">
      <alignment horizontal="right"/>
    </xf>
    <xf numFmtId="3" fontId="1" fillId="0" borderId="58" xfId="3" applyNumberFormat="1" applyFont="1" applyBorder="1" applyAlignment="1">
      <alignment horizontal="right"/>
    </xf>
    <xf numFmtId="3" fontId="1" fillId="0" borderId="57" xfId="3" applyNumberFormat="1" applyFont="1" applyBorder="1" applyAlignment="1">
      <alignment horizontal="right"/>
    </xf>
    <xf numFmtId="3" fontId="1" fillId="2" borderId="59" xfId="3" applyNumberFormat="1" applyFont="1" applyFill="1" applyBorder="1" applyAlignment="1">
      <alignment horizontal="right"/>
    </xf>
    <xf numFmtId="3" fontId="1" fillId="0" borderId="28" xfId="3" applyNumberFormat="1" applyFont="1" applyBorder="1" applyAlignment="1">
      <alignment horizontal="right" vertical="center"/>
    </xf>
    <xf numFmtId="3" fontId="1" fillId="0" borderId="4" xfId="3" applyNumberFormat="1" applyFont="1" applyBorder="1" applyAlignment="1">
      <alignment horizontal="right" vertical="center"/>
    </xf>
    <xf numFmtId="3" fontId="1" fillId="2" borderId="56" xfId="3" applyNumberFormat="1" applyFont="1" applyFill="1" applyBorder="1" applyAlignment="1">
      <alignment horizontal="right" vertical="center"/>
    </xf>
    <xf numFmtId="3" fontId="1" fillId="2" borderId="31" xfId="3" applyNumberFormat="1" applyFont="1" applyFill="1" applyBorder="1" applyAlignment="1">
      <alignment horizontal="right"/>
    </xf>
    <xf numFmtId="3" fontId="1" fillId="2" borderId="56" xfId="3" applyNumberFormat="1" applyFont="1" applyFill="1" applyBorder="1" applyAlignment="1">
      <alignment horizontal="right"/>
    </xf>
    <xf numFmtId="3" fontId="1" fillId="0" borderId="27" xfId="0" applyNumberFormat="1" applyFont="1" applyBorder="1" applyAlignment="1">
      <alignment horizontal="right"/>
    </xf>
    <xf numFmtId="3" fontId="1" fillId="0" borderId="26" xfId="0" applyNumberFormat="1" applyFont="1" applyBorder="1" applyAlignment="1">
      <alignment horizontal="right"/>
    </xf>
    <xf numFmtId="3" fontId="1" fillId="0" borderId="39" xfId="0" applyNumberFormat="1" applyFont="1" applyBorder="1" applyAlignment="1">
      <alignment horizontal="right"/>
    </xf>
    <xf numFmtId="3" fontId="1" fillId="0" borderId="40" xfId="0" applyNumberFormat="1" applyFont="1" applyBorder="1" applyAlignment="1">
      <alignment horizontal="right"/>
    </xf>
    <xf numFmtId="3" fontId="1" fillId="0" borderId="27" xfId="0" applyNumberFormat="1" applyFont="1" applyBorder="1" applyAlignment="1">
      <alignment horizontal="right" vertical="center"/>
    </xf>
    <xf numFmtId="3" fontId="1" fillId="0" borderId="26" xfId="0" applyNumberFormat="1" applyFont="1" applyBorder="1" applyAlignment="1">
      <alignment horizontal="right" vertical="center"/>
    </xf>
    <xf numFmtId="3" fontId="1" fillId="0" borderId="57" xfId="0" applyNumberFormat="1" applyFont="1" applyBorder="1" applyAlignment="1">
      <alignment horizontal="right" vertical="center"/>
    </xf>
    <xf numFmtId="3" fontId="1" fillId="0" borderId="58" xfId="0" applyNumberFormat="1" applyFont="1" applyBorder="1" applyAlignment="1">
      <alignment horizontal="right" vertical="center"/>
    </xf>
    <xf numFmtId="3" fontId="1" fillId="0" borderId="31" xfId="0" applyNumberFormat="1" applyFont="1" applyBorder="1" applyAlignment="1">
      <alignment horizontal="right"/>
    </xf>
    <xf numFmtId="3" fontId="1" fillId="0" borderId="38" xfId="0" applyNumberFormat="1" applyFont="1" applyBorder="1" applyAlignment="1">
      <alignment horizontal="right"/>
    </xf>
    <xf numFmtId="3" fontId="1" fillId="0" borderId="31" xfId="0" applyNumberFormat="1" applyFont="1" applyBorder="1" applyAlignment="1">
      <alignment horizontal="right" vertical="center"/>
    </xf>
    <xf numFmtId="3" fontId="1" fillId="0" borderId="56" xfId="0" applyNumberFormat="1" applyFont="1" applyBorder="1" applyAlignment="1">
      <alignment horizontal="right" vertical="center"/>
    </xf>
    <xf numFmtId="2" fontId="10" fillId="0" borderId="47" xfId="3" applyNumberFormat="1" applyFont="1" applyBorder="1" applyAlignment="1">
      <alignment horizontal="left" vertical="center"/>
    </xf>
    <xf numFmtId="2" fontId="10" fillId="0" borderId="53" xfId="3" applyNumberFormat="1" applyFont="1" applyBorder="1" applyAlignment="1">
      <alignment horizontal="left" vertical="center"/>
    </xf>
    <xf numFmtId="164" fontId="1" fillId="0" borderId="53" xfId="3" quotePrefix="1" applyNumberFormat="1" applyFont="1" applyBorder="1" applyAlignment="1">
      <alignment horizontal="left" vertical="top"/>
    </xf>
    <xf numFmtId="164" fontId="1" fillId="0" borderId="55" xfId="3" quotePrefix="1" applyNumberFormat="1" applyFont="1" applyBorder="1" applyAlignment="1">
      <alignment horizontal="justify" vertical="top"/>
    </xf>
    <xf numFmtId="3" fontId="1" fillId="0" borderId="56" xfId="3" applyNumberFormat="1" applyFont="1" applyBorder="1" applyAlignment="1">
      <alignment horizontal="right"/>
    </xf>
    <xf numFmtId="3" fontId="1" fillId="0" borderId="59" xfId="3" applyNumberFormat="1" applyFont="1" applyBorder="1" applyAlignment="1">
      <alignment horizontal="right"/>
    </xf>
    <xf numFmtId="164" fontId="1" fillId="0" borderId="52" xfId="3" quotePrefix="1" applyNumberFormat="1" applyFont="1" applyBorder="1" applyAlignment="1">
      <alignment horizontal="center" vertical="top"/>
    </xf>
    <xf numFmtId="0" fontId="1" fillId="0" borderId="30" xfId="0" applyFont="1" applyBorder="1" applyAlignment="1">
      <alignment horizontal="center"/>
    </xf>
    <xf numFmtId="0" fontId="1" fillId="0" borderId="32" xfId="0" applyFont="1" applyBorder="1" applyAlignment="1">
      <alignment horizontal="center" vertical="center"/>
    </xf>
    <xf numFmtId="0" fontId="1" fillId="0" borderId="36" xfId="0" applyFont="1" applyBorder="1" applyAlignment="1">
      <alignment horizontal="center"/>
    </xf>
    <xf numFmtId="0" fontId="1" fillId="0" borderId="30" xfId="0" applyFont="1" applyBorder="1" applyAlignment="1">
      <alignment horizontal="center" vertical="center"/>
    </xf>
    <xf numFmtId="0" fontId="1" fillId="0" borderId="60" xfId="0" applyFont="1" applyBorder="1" applyAlignment="1">
      <alignment horizontal="center" vertical="center"/>
    </xf>
    <xf numFmtId="0" fontId="1" fillId="0" borderId="54" xfId="0" applyFont="1" applyBorder="1" applyAlignment="1">
      <alignment horizontal="center" vertical="center"/>
    </xf>
    <xf numFmtId="3" fontId="1" fillId="0" borderId="64" xfId="3" applyNumberFormat="1" applyFont="1" applyBorder="1" applyAlignment="1">
      <alignment horizontal="center" vertical="center"/>
    </xf>
    <xf numFmtId="0" fontId="5" fillId="0" borderId="0" xfId="3" applyFont="1" applyAlignment="1">
      <alignment horizontal="center" vertical="center"/>
    </xf>
    <xf numFmtId="167" fontId="1" fillId="2" borderId="33" xfId="1" applyNumberFormat="1" applyFont="1" applyFill="1" applyBorder="1" applyAlignment="1">
      <alignment vertical="center"/>
    </xf>
    <xf numFmtId="167" fontId="1" fillId="2" borderId="34" xfId="1" applyNumberFormat="1" applyFont="1" applyFill="1" applyBorder="1" applyAlignment="1">
      <alignment vertical="center"/>
    </xf>
    <xf numFmtId="167" fontId="1" fillId="0" borderId="35" xfId="1" applyNumberFormat="1" applyFont="1" applyBorder="1" applyAlignment="1">
      <alignment vertical="center"/>
    </xf>
    <xf numFmtId="167" fontId="1" fillId="0" borderId="34" xfId="1" applyNumberFormat="1" applyFont="1" applyBorder="1" applyAlignment="1">
      <alignment vertical="center"/>
    </xf>
    <xf numFmtId="167" fontId="1" fillId="2" borderId="3" xfId="1" applyNumberFormat="1" applyFont="1" applyFill="1" applyBorder="1" applyAlignment="1">
      <alignment vertical="center"/>
    </xf>
    <xf numFmtId="3" fontId="1" fillId="2" borderId="38" xfId="3" applyNumberFormat="1" applyFont="1" applyFill="1" applyBorder="1"/>
    <xf numFmtId="3" fontId="1" fillId="2" borderId="39" xfId="3" applyNumberFormat="1" applyFont="1" applyFill="1" applyBorder="1"/>
    <xf numFmtId="3" fontId="1" fillId="0" borderId="40" xfId="3" applyNumberFormat="1" applyFont="1" applyBorder="1"/>
    <xf numFmtId="3" fontId="1" fillId="0" borderId="39" xfId="3" applyNumberFormat="1" applyFont="1" applyBorder="1"/>
    <xf numFmtId="3" fontId="1" fillId="2" borderId="4" xfId="3" applyNumberFormat="1" applyFont="1" applyFill="1" applyBorder="1"/>
    <xf numFmtId="3" fontId="1" fillId="2" borderId="27" xfId="3" applyNumberFormat="1" applyFont="1" applyFill="1" applyBorder="1" applyAlignment="1">
      <alignment vertical="center"/>
    </xf>
    <xf numFmtId="3" fontId="1" fillId="0" borderId="26" xfId="3" applyNumberFormat="1" applyFont="1" applyBorder="1" applyAlignment="1">
      <alignment vertical="center"/>
    </xf>
    <xf numFmtId="3" fontId="1" fillId="0" borderId="27" xfId="3" applyNumberFormat="1" applyFont="1" applyBorder="1" applyAlignment="1">
      <alignment vertical="center"/>
    </xf>
    <xf numFmtId="3" fontId="1" fillId="2" borderId="28" xfId="3" applyNumberFormat="1" applyFont="1" applyFill="1" applyBorder="1" applyAlignment="1">
      <alignment vertical="center"/>
    </xf>
    <xf numFmtId="3" fontId="1" fillId="2" borderId="38" xfId="3" applyNumberFormat="1" applyFont="1" applyFill="1" applyBorder="1" applyAlignment="1">
      <alignment vertical="center"/>
    </xf>
    <xf numFmtId="3" fontId="1" fillId="2" borderId="39" xfId="3" applyNumberFormat="1" applyFont="1" applyFill="1" applyBorder="1" applyAlignment="1">
      <alignment vertical="center"/>
    </xf>
    <xf numFmtId="3" fontId="1" fillId="0" borderId="40" xfId="3" applyNumberFormat="1" applyFont="1" applyBorder="1" applyAlignment="1">
      <alignment vertical="center"/>
    </xf>
    <xf numFmtId="3" fontId="1" fillId="0" borderId="39" xfId="3" applyNumberFormat="1" applyFont="1" applyBorder="1" applyAlignment="1">
      <alignment vertical="center"/>
    </xf>
    <xf numFmtId="3" fontId="1" fillId="2" borderId="4" xfId="3" applyNumberFormat="1" applyFont="1" applyFill="1" applyBorder="1" applyAlignment="1">
      <alignment vertical="center"/>
    </xf>
    <xf numFmtId="167" fontId="1" fillId="2" borderId="62" xfId="1" applyNumberFormat="1" applyFont="1" applyFill="1" applyBorder="1" applyAlignment="1">
      <alignment vertical="center"/>
    </xf>
    <xf numFmtId="167" fontId="1" fillId="2" borderId="50" xfId="1" applyNumberFormat="1" applyFont="1" applyFill="1" applyBorder="1" applyAlignment="1">
      <alignment vertical="center"/>
    </xf>
    <xf numFmtId="167" fontId="1" fillId="0" borderId="63" xfId="1" applyNumberFormat="1" applyFont="1" applyBorder="1" applyAlignment="1">
      <alignment vertical="center"/>
    </xf>
    <xf numFmtId="167" fontId="1" fillId="0" borderId="50" xfId="1" applyNumberFormat="1" applyFont="1" applyBorder="1" applyAlignment="1">
      <alignment vertical="center"/>
    </xf>
    <xf numFmtId="167" fontId="1" fillId="2" borderId="51" xfId="1" applyNumberFormat="1" applyFont="1" applyFill="1" applyBorder="1" applyAlignment="1">
      <alignment vertical="center"/>
    </xf>
    <xf numFmtId="167" fontId="1" fillId="0" borderId="33" xfId="1" applyNumberFormat="1" applyFont="1" applyFill="1" applyBorder="1" applyAlignment="1">
      <alignment vertical="center"/>
    </xf>
    <xf numFmtId="167" fontId="1" fillId="0" borderId="34" xfId="1" applyNumberFormat="1" applyFont="1" applyFill="1" applyBorder="1" applyAlignment="1">
      <alignment vertical="center"/>
    </xf>
    <xf numFmtId="167" fontId="1" fillId="0" borderId="35" xfId="1" applyNumberFormat="1" applyFont="1" applyFill="1" applyBorder="1" applyAlignment="1">
      <alignment vertical="center"/>
    </xf>
    <xf numFmtId="167" fontId="1" fillId="0" borderId="3" xfId="1" applyNumberFormat="1" applyFont="1" applyFill="1" applyBorder="1" applyAlignment="1">
      <alignment vertical="center"/>
    </xf>
    <xf numFmtId="0" fontId="1" fillId="0" borderId="31"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3" fontId="1" fillId="0" borderId="28" xfId="0" applyNumberFormat="1" applyFont="1" applyBorder="1" applyAlignment="1">
      <alignment horizontal="center" vertical="center"/>
    </xf>
    <xf numFmtId="167" fontId="1" fillId="2" borderId="33" xfId="1" applyNumberFormat="1" applyFont="1" applyFill="1" applyBorder="1" applyAlignment="1"/>
    <xf numFmtId="167" fontId="1" fillId="2" borderId="34" xfId="1" applyNumberFormat="1" applyFont="1" applyFill="1" applyBorder="1" applyAlignment="1"/>
    <xf numFmtId="167" fontId="1" fillId="0" borderId="35" xfId="1" applyNumberFormat="1" applyFont="1" applyBorder="1" applyAlignment="1"/>
    <xf numFmtId="167" fontId="1" fillId="0" borderId="34" xfId="1" applyNumberFormat="1" applyFont="1" applyBorder="1" applyAlignment="1"/>
    <xf numFmtId="167" fontId="1" fillId="2" borderId="3" xfId="1" applyNumberFormat="1" applyFont="1" applyFill="1" applyBorder="1" applyAlignment="1"/>
    <xf numFmtId="167" fontId="1" fillId="2" borderId="62" xfId="1" applyNumberFormat="1" applyFont="1" applyFill="1" applyBorder="1" applyAlignment="1"/>
    <xf numFmtId="167" fontId="1" fillId="2" borderId="50" xfId="1" applyNumberFormat="1" applyFont="1" applyFill="1" applyBorder="1" applyAlignment="1"/>
    <xf numFmtId="167" fontId="1" fillId="0" borderId="63" xfId="1" applyNumberFormat="1" applyFont="1" applyBorder="1" applyAlignment="1"/>
    <xf numFmtId="167" fontId="1" fillId="0" borderId="50" xfId="1" applyNumberFormat="1" applyFont="1" applyBorder="1" applyAlignment="1"/>
    <xf numFmtId="167" fontId="1" fillId="2" borderId="51" xfId="1" applyNumberFormat="1" applyFont="1" applyFill="1" applyBorder="1" applyAlignment="1"/>
    <xf numFmtId="0" fontId="1" fillId="0" borderId="0" xfId="0" quotePrefix="1" applyFont="1" applyAlignment="1">
      <alignment horizontal="left" vertical="top"/>
    </xf>
    <xf numFmtId="0" fontId="12" fillId="0" borderId="0" xfId="3" applyFont="1" applyAlignment="1">
      <alignment horizontal="left" vertical="center"/>
    </xf>
    <xf numFmtId="0" fontId="1" fillId="0" borderId="48" xfId="3" quotePrefix="1" applyFont="1" applyBorder="1" applyAlignment="1">
      <alignment horizontal="justify" vertical="top"/>
    </xf>
    <xf numFmtId="164" fontId="1" fillId="0" borderId="49" xfId="3" applyNumberFormat="1" applyFont="1" applyBorder="1" applyAlignment="1">
      <alignment horizontal="center"/>
    </xf>
    <xf numFmtId="164" fontId="4" fillId="0" borderId="0" xfId="3" applyNumberFormat="1" applyFont="1"/>
    <xf numFmtId="164" fontId="14" fillId="0" borderId="0" xfId="3" applyNumberFormat="1" applyFont="1"/>
    <xf numFmtId="0" fontId="15" fillId="0" borderId="0" xfId="3" applyFont="1" applyAlignment="1">
      <alignment horizontal="left"/>
    </xf>
    <xf numFmtId="0" fontId="7" fillId="0" borderId="0" xfId="3" applyFont="1" applyAlignment="1">
      <alignment horizontal="center"/>
    </xf>
    <xf numFmtId="0" fontId="1" fillId="2" borderId="0" xfId="3" applyFont="1" applyFill="1"/>
    <xf numFmtId="164" fontId="3" fillId="0" borderId="0" xfId="3" applyNumberFormat="1"/>
    <xf numFmtId="164" fontId="1" fillId="0" borderId="0" xfId="3" applyNumberFormat="1" applyFont="1"/>
    <xf numFmtId="0" fontId="2" fillId="0" borderId="0" xfId="3" applyFont="1" applyAlignment="1">
      <alignment horizontal="left" vertical="center"/>
    </xf>
    <xf numFmtId="0" fontId="14" fillId="0" borderId="0" xfId="3" applyFont="1"/>
    <xf numFmtId="0" fontId="1" fillId="0" borderId="0" xfId="3" applyFont="1" applyAlignment="1">
      <alignment horizontal="right"/>
    </xf>
    <xf numFmtId="0" fontId="3" fillId="2" borderId="0" xfId="3" applyFill="1"/>
    <xf numFmtId="164" fontId="3" fillId="0" borderId="0" xfId="3" applyNumberFormat="1" applyAlignment="1">
      <alignment horizontal="left"/>
    </xf>
    <xf numFmtId="164" fontId="4" fillId="0" borderId="0" xfId="3" applyNumberFormat="1" applyFont="1" applyAlignment="1">
      <alignment horizontal="left"/>
    </xf>
    <xf numFmtId="0" fontId="9" fillId="0" borderId="0" xfId="3" applyFont="1" applyAlignment="1">
      <alignment horizontal="center" vertical="center"/>
    </xf>
    <xf numFmtId="3" fontId="1" fillId="0" borderId="0" xfId="3" applyNumberFormat="1" applyFont="1" applyAlignment="1">
      <alignment horizontal="right"/>
    </xf>
    <xf numFmtId="164" fontId="2" fillId="0" borderId="0" xfId="3" applyNumberFormat="1" applyFont="1" applyAlignment="1">
      <alignment horizontal="left"/>
    </xf>
    <xf numFmtId="164" fontId="5" fillId="0" borderId="13" xfId="12" applyNumberFormat="1" applyFont="1" applyBorder="1" applyAlignment="1">
      <alignment horizontal="center" vertical="center"/>
    </xf>
    <xf numFmtId="164" fontId="5" fillId="0" borderId="70" xfId="12" applyNumberFormat="1" applyFont="1" applyBorder="1" applyAlignment="1">
      <alignment horizontal="center" vertical="center"/>
    </xf>
    <xf numFmtId="164" fontId="5" fillId="0" borderId="71" xfId="12" applyNumberFormat="1" applyFont="1" applyBorder="1" applyAlignment="1">
      <alignment horizontal="center" vertical="center"/>
    </xf>
    <xf numFmtId="164" fontId="17" fillId="2" borderId="0" xfId="12" applyNumberFormat="1" applyFont="1" applyFill="1"/>
    <xf numFmtId="164" fontId="5" fillId="0" borderId="55" xfId="3" applyNumberFormat="1" applyFont="1" applyBorder="1" applyAlignment="1">
      <alignment horizontal="left" vertical="center" wrapText="1"/>
    </xf>
    <xf numFmtId="164" fontId="18" fillId="0" borderId="55" xfId="3" applyNumberFormat="1" applyFont="1" applyBorder="1" applyAlignment="1">
      <alignment horizontal="left" vertical="center"/>
    </xf>
    <xf numFmtId="3" fontId="1" fillId="0" borderId="55" xfId="3" applyNumberFormat="1" applyFont="1" applyBorder="1" applyAlignment="1">
      <alignment horizontal="center" vertical="center"/>
    </xf>
    <xf numFmtId="3" fontId="1" fillId="0" borderId="59" xfId="3" applyNumberFormat="1" applyFont="1" applyBorder="1" applyAlignment="1">
      <alignment horizontal="center" vertical="center"/>
    </xf>
    <xf numFmtId="0" fontId="11" fillId="0" borderId="8" xfId="3" applyFont="1" applyBorder="1" applyAlignment="1">
      <alignment horizontal="right" vertical="center"/>
    </xf>
    <xf numFmtId="0" fontId="5" fillId="0" borderId="29" xfId="3" applyFont="1" applyBorder="1" applyAlignment="1">
      <alignment horizontal="justify" vertical="center" wrapText="1"/>
    </xf>
    <xf numFmtId="167" fontId="1" fillId="0" borderId="29" xfId="3" applyNumberFormat="1" applyFont="1" applyBorder="1" applyAlignment="1">
      <alignment horizontal="center"/>
    </xf>
    <xf numFmtId="167" fontId="1" fillId="0" borderId="29" xfId="9" applyNumberFormat="1" applyFont="1" applyFill="1" applyBorder="1" applyAlignment="1">
      <alignment horizontal="right"/>
    </xf>
    <xf numFmtId="167" fontId="1" fillId="0" borderId="30" xfId="9" applyNumberFormat="1" applyFont="1" applyFill="1" applyBorder="1" applyAlignment="1">
      <alignment horizontal="right"/>
    </xf>
    <xf numFmtId="167" fontId="1" fillId="0" borderId="28" xfId="9" applyNumberFormat="1" applyFont="1" applyFill="1" applyBorder="1" applyAlignment="1">
      <alignment horizontal="right"/>
    </xf>
    <xf numFmtId="0" fontId="11" fillId="0" borderId="8" xfId="3" applyFont="1" applyBorder="1" applyAlignment="1">
      <alignment horizontal="right" vertical="top"/>
    </xf>
    <xf numFmtId="0" fontId="1" fillId="0" borderId="1" xfId="3" applyFont="1" applyBorder="1" applyAlignment="1">
      <alignment horizontal="left" vertical="center" wrapText="1"/>
    </xf>
    <xf numFmtId="3" fontId="1" fillId="0" borderId="29" xfId="3" applyNumberFormat="1" applyFont="1" applyBorder="1" applyAlignment="1">
      <alignment horizontal="center"/>
    </xf>
    <xf numFmtId="0" fontId="3" fillId="3" borderId="0" xfId="3" applyFill="1"/>
    <xf numFmtId="1" fontId="1" fillId="0" borderId="9" xfId="3" applyNumberFormat="1" applyFont="1" applyBorder="1" applyAlignment="1">
      <alignment horizontal="center"/>
    </xf>
    <xf numFmtId="0" fontId="1" fillId="0" borderId="37" xfId="3" applyFont="1" applyBorder="1" applyAlignment="1">
      <alignment horizontal="left" vertical="center" wrapText="1"/>
    </xf>
    <xf numFmtId="167" fontId="1" fillId="0" borderId="1" xfId="3" applyNumberFormat="1" applyFont="1" applyBorder="1" applyAlignment="1">
      <alignment horizontal="center"/>
    </xf>
    <xf numFmtId="3" fontId="1" fillId="0" borderId="1" xfId="3" applyNumberFormat="1" applyFont="1" applyBorder="1" applyAlignment="1">
      <alignment horizontal="center"/>
    </xf>
    <xf numFmtId="167" fontId="1" fillId="0" borderId="1" xfId="9" applyNumberFormat="1" applyFont="1" applyFill="1" applyBorder="1" applyAlignment="1">
      <alignment horizontal="right"/>
    </xf>
    <xf numFmtId="167" fontId="1" fillId="0" borderId="3" xfId="9" applyNumberFormat="1" applyFont="1" applyFill="1" applyBorder="1" applyAlignment="1">
      <alignment horizontal="right"/>
    </xf>
    <xf numFmtId="0" fontId="1" fillId="0" borderId="2" xfId="3" applyFont="1" applyBorder="1" applyAlignment="1">
      <alignment horizontal="left" vertical="center" wrapText="1"/>
    </xf>
    <xf numFmtId="167" fontId="1" fillId="0" borderId="2" xfId="3" applyNumberFormat="1" applyFont="1" applyBorder="1" applyAlignment="1">
      <alignment horizontal="center"/>
    </xf>
    <xf numFmtId="3" fontId="1" fillId="0" borderId="2" xfId="3" applyNumberFormat="1" applyFont="1" applyBorder="1" applyAlignment="1">
      <alignment horizontal="center"/>
    </xf>
    <xf numFmtId="167" fontId="1" fillId="0" borderId="37" xfId="3" applyNumberFormat="1" applyFont="1" applyBorder="1" applyAlignment="1">
      <alignment horizontal="center"/>
    </xf>
    <xf numFmtId="3" fontId="1" fillId="0" borderId="37" xfId="3" applyNumberFormat="1" applyFont="1" applyBorder="1" applyAlignment="1">
      <alignment horizontal="center"/>
    </xf>
    <xf numFmtId="167" fontId="1" fillId="0" borderId="37" xfId="9" applyNumberFormat="1" applyFont="1" applyFill="1" applyBorder="1" applyAlignment="1">
      <alignment horizontal="right"/>
    </xf>
    <xf numFmtId="167" fontId="1" fillId="0" borderId="36" xfId="9" applyNumberFormat="1" applyFont="1" applyFill="1" applyBorder="1" applyAlignment="1">
      <alignment horizontal="right"/>
    </xf>
    <xf numFmtId="167" fontId="1" fillId="0" borderId="4" xfId="9" applyNumberFormat="1" applyFont="1" applyFill="1" applyBorder="1" applyAlignment="1">
      <alignment horizontal="right"/>
    </xf>
    <xf numFmtId="0" fontId="1" fillId="0" borderId="8" xfId="3" applyFont="1" applyBorder="1" applyAlignment="1">
      <alignment horizontal="right" vertical="top"/>
    </xf>
    <xf numFmtId="0" fontId="1" fillId="0" borderId="1" xfId="3" applyFont="1" applyBorder="1" applyAlignment="1">
      <alignment horizontal="justify" vertical="center" wrapText="1"/>
    </xf>
    <xf numFmtId="0" fontId="1" fillId="0" borderId="46" xfId="3" applyFont="1" applyBorder="1" applyAlignment="1">
      <alignment horizontal="center" vertical="top"/>
    </xf>
    <xf numFmtId="0" fontId="1" fillId="0" borderId="47" xfId="3" applyFont="1" applyBorder="1" applyAlignment="1">
      <alignment horizontal="right" vertical="top"/>
    </xf>
    <xf numFmtId="0" fontId="1" fillId="0" borderId="61" xfId="3" applyFont="1" applyBorder="1" applyAlignment="1">
      <alignment horizontal="justify" vertical="center" wrapText="1"/>
    </xf>
    <xf numFmtId="167" fontId="1" fillId="0" borderId="61" xfId="3" applyNumberFormat="1" applyFont="1" applyBorder="1" applyAlignment="1">
      <alignment horizontal="center"/>
    </xf>
    <xf numFmtId="3" fontId="1" fillId="0" borderId="61" xfId="3" applyNumberFormat="1" applyFont="1" applyBorder="1" applyAlignment="1">
      <alignment horizontal="center"/>
    </xf>
    <xf numFmtId="0" fontId="1" fillId="0" borderId="0" xfId="3" applyFont="1" applyAlignment="1">
      <alignment horizontal="left" vertical="center" wrapText="1"/>
    </xf>
    <xf numFmtId="0" fontId="1" fillId="0" borderId="41" xfId="3" applyFont="1" applyBorder="1" applyAlignment="1">
      <alignment horizontal="left" vertical="center" wrapText="1"/>
    </xf>
    <xf numFmtId="1" fontId="1" fillId="0" borderId="46" xfId="3" applyNumberFormat="1" applyFont="1" applyBorder="1" applyAlignment="1">
      <alignment horizontal="center"/>
    </xf>
    <xf numFmtId="0" fontId="11" fillId="0" borderId="47" xfId="3" applyFont="1" applyBorder="1" applyAlignment="1">
      <alignment horizontal="right" vertical="center"/>
    </xf>
    <xf numFmtId="0" fontId="1" fillId="0" borderId="49" xfId="3" applyFont="1" applyBorder="1" applyAlignment="1">
      <alignment horizontal="left" vertical="center" wrapText="1"/>
    </xf>
    <xf numFmtId="0" fontId="1" fillId="0" borderId="2" xfId="3" applyFont="1" applyBorder="1" applyAlignment="1">
      <alignment horizontal="left" wrapText="1"/>
    </xf>
    <xf numFmtId="0" fontId="1" fillId="0" borderId="1" xfId="3" applyFont="1" applyBorder="1" applyAlignment="1">
      <alignment horizontal="left" wrapText="1"/>
    </xf>
    <xf numFmtId="0" fontId="5" fillId="0" borderId="29" xfId="3" applyFont="1" applyBorder="1" applyAlignment="1">
      <alignment horizontal="justify" wrapText="1"/>
    </xf>
    <xf numFmtId="0" fontId="1" fillId="0" borderId="8" xfId="3" applyFont="1" applyBorder="1" applyAlignment="1">
      <alignment horizontal="center" vertical="top"/>
    </xf>
    <xf numFmtId="164" fontId="1" fillId="0" borderId="1" xfId="3" applyNumberFormat="1" applyFont="1" applyBorder="1" applyAlignment="1">
      <alignment horizontal="justify" vertical="top"/>
    </xf>
    <xf numFmtId="0" fontId="1" fillId="0" borderId="8" xfId="3" applyFont="1" applyBorder="1" applyAlignment="1">
      <alignment horizontal="center" vertical="center"/>
    </xf>
    <xf numFmtId="0" fontId="1" fillId="0" borderId="2" xfId="3" applyFont="1" applyBorder="1" applyAlignment="1">
      <alignment horizontal="justify" vertical="center" wrapText="1"/>
    </xf>
    <xf numFmtId="0" fontId="3" fillId="2" borderId="0" xfId="3" applyFill="1" applyAlignment="1">
      <alignment vertical="center"/>
    </xf>
    <xf numFmtId="0" fontId="1" fillId="0" borderId="2" xfId="3" applyFont="1" applyBorder="1" applyAlignment="1">
      <alignment horizontal="justify" vertical="top" wrapText="1"/>
    </xf>
    <xf numFmtId="0" fontId="1" fillId="0" borderId="7" xfId="3" applyFont="1" applyBorder="1" applyAlignment="1">
      <alignment horizontal="center" vertical="top"/>
    </xf>
    <xf numFmtId="0" fontId="1" fillId="0" borderId="72" xfId="3" applyFont="1" applyBorder="1" applyAlignment="1">
      <alignment horizontal="center" vertical="top"/>
    </xf>
    <xf numFmtId="0" fontId="9" fillId="0" borderId="44" xfId="3" applyFont="1" applyBorder="1" applyAlignment="1">
      <alignment horizontal="right" vertical="center"/>
    </xf>
    <xf numFmtId="0" fontId="9" fillId="0" borderId="10" xfId="3" applyFont="1" applyBorder="1" applyAlignment="1">
      <alignment horizontal="center" vertical="center"/>
    </xf>
    <xf numFmtId="0" fontId="9" fillId="0" borderId="43" xfId="3" applyFont="1" applyBorder="1" applyAlignment="1">
      <alignment horizontal="center" vertical="center"/>
    </xf>
    <xf numFmtId="167" fontId="9" fillId="0" borderId="73" xfId="3" applyNumberFormat="1" applyFont="1" applyBorder="1" applyAlignment="1">
      <alignment vertical="center"/>
    </xf>
    <xf numFmtId="0" fontId="3" fillId="4" borderId="0" xfId="3" applyFill="1" applyAlignment="1">
      <alignment horizontal="center"/>
    </xf>
    <xf numFmtId="0" fontId="3" fillId="4" borderId="0" xfId="3" applyFill="1"/>
    <xf numFmtId="164" fontId="5" fillId="0" borderId="59" xfId="3" applyNumberFormat="1" applyFont="1" applyBorder="1" applyAlignment="1">
      <alignment horizontal="center" vertical="center" wrapText="1"/>
    </xf>
    <xf numFmtId="164" fontId="5" fillId="0" borderId="29" xfId="3" applyNumberFormat="1" applyFont="1" applyBorder="1" applyAlignment="1">
      <alignment horizontal="left" vertical="center" wrapText="1"/>
    </xf>
    <xf numFmtId="164" fontId="18" fillId="0" borderId="29" xfId="3" applyNumberFormat="1" applyFont="1" applyBorder="1" applyAlignment="1">
      <alignment horizontal="left" vertical="center"/>
    </xf>
    <xf numFmtId="3" fontId="1" fillId="0" borderId="29" xfId="3" applyNumberFormat="1" applyFont="1" applyBorder="1" applyAlignment="1">
      <alignment horizontal="center" vertical="center"/>
    </xf>
    <xf numFmtId="3" fontId="1" fillId="0" borderId="76" xfId="3" applyNumberFormat="1" applyFont="1" applyBorder="1" applyAlignment="1">
      <alignment horizontal="center" vertical="center"/>
    </xf>
    <xf numFmtId="164" fontId="1" fillId="0" borderId="8" xfId="3" applyNumberFormat="1" applyFont="1" applyBorder="1" applyAlignment="1">
      <alignment horizontal="center" vertical="top"/>
    </xf>
    <xf numFmtId="164" fontId="1" fillId="0" borderId="1" xfId="3" applyNumberFormat="1" applyFont="1" applyBorder="1" applyAlignment="1">
      <alignment horizontal="justify" vertical="top" wrapText="1"/>
    </xf>
    <xf numFmtId="3" fontId="1" fillId="0" borderId="28" xfId="3" applyNumberFormat="1" applyFont="1" applyBorder="1" applyAlignment="1">
      <alignment horizontal="center" vertical="center"/>
    </xf>
    <xf numFmtId="0" fontId="1" fillId="0" borderId="29" xfId="3" applyFont="1" applyBorder="1" applyAlignment="1">
      <alignment horizontal="justify" vertical="top" wrapText="1"/>
    </xf>
    <xf numFmtId="167" fontId="1" fillId="0" borderId="30" xfId="3" applyNumberFormat="1" applyFont="1" applyBorder="1"/>
    <xf numFmtId="167" fontId="1" fillId="0" borderId="28" xfId="3" applyNumberFormat="1" applyFont="1" applyBorder="1"/>
    <xf numFmtId="165" fontId="11" fillId="0" borderId="8" xfId="3" applyNumberFormat="1" applyFont="1" applyBorder="1" applyAlignment="1">
      <alignment horizontal="right" vertical="top"/>
    </xf>
    <xf numFmtId="167" fontId="1" fillId="0" borderId="32" xfId="9" applyNumberFormat="1" applyFont="1" applyFill="1" applyBorder="1" applyAlignment="1">
      <alignment horizontal="right"/>
    </xf>
    <xf numFmtId="1" fontId="1" fillId="0" borderId="9" xfId="3" applyNumberFormat="1" applyFont="1" applyBorder="1" applyAlignment="1">
      <alignment horizontal="center" vertical="center"/>
    </xf>
    <xf numFmtId="0" fontId="3" fillId="3" borderId="0" xfId="3" applyFill="1" applyAlignment="1">
      <alignment vertical="center"/>
    </xf>
    <xf numFmtId="1" fontId="1" fillId="0" borderId="8" xfId="3" applyNumberFormat="1" applyFont="1" applyBorder="1" applyAlignment="1">
      <alignment horizontal="center" vertical="center"/>
    </xf>
    <xf numFmtId="167" fontId="1" fillId="0" borderId="37" xfId="3" applyNumberFormat="1" applyFont="1" applyBorder="1" applyAlignment="1">
      <alignment horizontal="center" vertical="center"/>
    </xf>
    <xf numFmtId="167" fontId="1" fillId="0" borderId="37" xfId="9" applyNumberFormat="1" applyFont="1" applyFill="1" applyBorder="1" applyAlignment="1">
      <alignment horizontal="right" vertical="center"/>
    </xf>
    <xf numFmtId="0" fontId="1" fillId="0" borderId="1" xfId="3" applyFont="1" applyBorder="1" applyAlignment="1">
      <alignment horizontal="justify" wrapText="1"/>
    </xf>
    <xf numFmtId="0" fontId="1" fillId="0" borderId="1" xfId="3" applyFont="1" applyBorder="1" applyAlignment="1">
      <alignment horizontal="center"/>
    </xf>
    <xf numFmtId="0" fontId="1" fillId="0" borderId="8" xfId="3" applyFont="1" applyBorder="1" applyAlignment="1">
      <alignment horizontal="right" vertical="center"/>
    </xf>
    <xf numFmtId="0" fontId="1" fillId="0" borderId="37" xfId="3" applyFont="1" applyBorder="1" applyAlignment="1">
      <alignment horizontal="justify" vertical="center" wrapText="1"/>
    </xf>
    <xf numFmtId="167" fontId="1" fillId="0" borderId="30" xfId="3" applyNumberFormat="1" applyFont="1" applyBorder="1" applyAlignment="1">
      <alignment horizontal="right"/>
    </xf>
    <xf numFmtId="167" fontId="1" fillId="0" borderId="28" xfId="3" applyNumberFormat="1" applyFont="1" applyBorder="1" applyAlignment="1">
      <alignment horizontal="right"/>
    </xf>
    <xf numFmtId="165" fontId="11" fillId="0" borderId="47" xfId="3" applyNumberFormat="1" applyFont="1" applyBorder="1" applyAlignment="1">
      <alignment horizontal="right" vertical="top"/>
    </xf>
    <xf numFmtId="0" fontId="1" fillId="0" borderId="49" xfId="3" applyFont="1" applyBorder="1" applyAlignment="1">
      <alignment horizontal="left" wrapText="1"/>
    </xf>
    <xf numFmtId="167" fontId="1" fillId="0" borderId="49" xfId="3" applyNumberFormat="1" applyFont="1" applyBorder="1" applyAlignment="1">
      <alignment horizontal="center"/>
    </xf>
    <xf numFmtId="3" fontId="1" fillId="0" borderId="49" xfId="3" applyNumberFormat="1" applyFont="1" applyBorder="1" applyAlignment="1">
      <alignment horizontal="center"/>
    </xf>
    <xf numFmtId="3" fontId="1" fillId="2" borderId="0" xfId="3" applyNumberFormat="1" applyFont="1" applyFill="1" applyAlignment="1">
      <alignment horizontal="right" vertical="center"/>
    </xf>
    <xf numFmtId="0" fontId="1" fillId="3" borderId="0" xfId="3" applyFont="1" applyFill="1" applyAlignment="1">
      <alignment vertical="center"/>
    </xf>
    <xf numFmtId="164" fontId="3" fillId="0" borderId="0" xfId="3" applyNumberFormat="1" applyAlignment="1">
      <alignment horizontal="left" vertical="center"/>
    </xf>
    <xf numFmtId="3" fontId="1" fillId="2" borderId="0" xfId="3" applyNumberFormat="1" applyFont="1" applyFill="1" applyAlignment="1">
      <alignment vertical="center"/>
    </xf>
    <xf numFmtId="3" fontId="3" fillId="2" borderId="0" xfId="3" applyNumberFormat="1" applyFill="1" applyAlignment="1">
      <alignment vertical="center"/>
    </xf>
    <xf numFmtId="3" fontId="3" fillId="2" borderId="0" xfId="3" applyNumberFormat="1" applyFill="1" applyAlignment="1">
      <alignment horizontal="right" vertical="center"/>
    </xf>
    <xf numFmtId="0" fontId="7" fillId="0" borderId="0" xfId="3" applyFont="1" applyAlignment="1">
      <alignment vertical="center"/>
    </xf>
    <xf numFmtId="3" fontId="3" fillId="2" borderId="14" xfId="3" applyNumberFormat="1" applyFill="1" applyBorder="1" applyAlignment="1">
      <alignment horizontal="center" vertical="center"/>
    </xf>
    <xf numFmtId="164" fontId="9" fillId="0" borderId="77" xfId="3" applyNumberFormat="1" applyFont="1" applyBorder="1" applyAlignment="1">
      <alignment horizontal="center" vertical="center"/>
    </xf>
    <xf numFmtId="164" fontId="9" fillId="0" borderId="5" xfId="3" applyNumberFormat="1" applyFont="1" applyBorder="1" applyAlignment="1">
      <alignment horizontal="center" vertical="center"/>
    </xf>
    <xf numFmtId="3" fontId="9" fillId="0" borderId="5" xfId="3" applyNumberFormat="1" applyFont="1" applyBorder="1" applyAlignment="1">
      <alignment horizontal="center" vertical="center" wrapText="1"/>
    </xf>
    <xf numFmtId="3" fontId="9" fillId="0" borderId="6" xfId="3" applyNumberFormat="1" applyFont="1" applyBorder="1" applyAlignment="1">
      <alignment horizontal="center" vertical="center" wrapText="1"/>
    </xf>
    <xf numFmtId="164" fontId="9" fillId="0" borderId="78" xfId="3" applyNumberFormat="1" applyFont="1" applyBorder="1" applyAlignment="1">
      <alignment horizontal="center" vertical="center"/>
    </xf>
    <xf numFmtId="164" fontId="9" fillId="0" borderId="29" xfId="3" applyNumberFormat="1" applyFont="1" applyBorder="1" applyAlignment="1">
      <alignment horizontal="center" vertical="center"/>
    </xf>
    <xf numFmtId="3" fontId="9" fillId="0" borderId="29" xfId="3" applyNumberFormat="1" applyFont="1" applyBorder="1" applyAlignment="1">
      <alignment horizontal="center" vertical="center" wrapText="1"/>
    </xf>
    <xf numFmtId="3" fontId="9" fillId="0" borderId="28" xfId="3" applyNumberFormat="1" applyFont="1" applyBorder="1" applyAlignment="1">
      <alignment horizontal="center" vertical="center" wrapText="1"/>
    </xf>
    <xf numFmtId="0" fontId="1" fillId="0" borderId="78" xfId="3" quotePrefix="1" applyFont="1" applyBorder="1" applyAlignment="1">
      <alignment horizontal="center" vertical="center"/>
    </xf>
    <xf numFmtId="0" fontId="1" fillId="0" borderId="29" xfId="3" applyFont="1" applyBorder="1" applyAlignment="1">
      <alignment horizontal="justify" vertical="center"/>
    </xf>
    <xf numFmtId="3" fontId="1" fillId="2" borderId="1" xfId="3" applyNumberFormat="1" applyFont="1" applyFill="1" applyBorder="1" applyAlignment="1">
      <alignment vertical="center"/>
    </xf>
    <xf numFmtId="3" fontId="1" fillId="2" borderId="3" xfId="3" applyNumberFormat="1" applyFont="1" applyFill="1" applyBorder="1" applyAlignment="1">
      <alignment vertical="center"/>
    </xf>
    <xf numFmtId="0" fontId="9" fillId="3" borderId="0" xfId="3" applyFont="1" applyFill="1" applyAlignment="1">
      <alignment vertical="center"/>
    </xf>
    <xf numFmtId="0" fontId="1" fillId="0" borderId="78" xfId="3" applyFont="1" applyBorder="1" applyAlignment="1">
      <alignment horizontal="center" vertical="center"/>
    </xf>
    <xf numFmtId="164" fontId="1" fillId="0" borderId="2" xfId="3" applyNumberFormat="1" applyFont="1" applyBorder="1" applyAlignment="1">
      <alignment horizontal="justify" vertical="center"/>
    </xf>
    <xf numFmtId="0" fontId="1" fillId="0" borderId="79" xfId="3" applyFont="1" applyBorder="1" applyAlignment="1">
      <alignment horizontal="center" vertical="center"/>
    </xf>
    <xf numFmtId="164" fontId="4" fillId="0" borderId="10" xfId="3" applyNumberFormat="1" applyFont="1" applyBorder="1" applyAlignment="1">
      <alignment horizontal="right" vertical="center"/>
    </xf>
    <xf numFmtId="3" fontId="4" fillId="2" borderId="73" xfId="3" applyNumberFormat="1" applyFont="1" applyFill="1" applyBorder="1" applyAlignment="1">
      <alignment vertical="center"/>
    </xf>
    <xf numFmtId="0" fontId="3" fillId="2" borderId="0" xfId="3" applyFill="1" applyAlignment="1">
      <alignment horizontal="center"/>
    </xf>
    <xf numFmtId="3" fontId="3" fillId="2" borderId="0" xfId="3" applyNumberFormat="1" applyFill="1"/>
    <xf numFmtId="0" fontId="9" fillId="0" borderId="9" xfId="3" applyFont="1" applyBorder="1" applyAlignment="1">
      <alignment vertical="center"/>
    </xf>
    <xf numFmtId="0" fontId="1" fillId="0" borderId="9" xfId="3" applyFont="1" applyBorder="1"/>
    <xf numFmtId="0" fontId="1" fillId="0" borderId="81" xfId="3" applyFont="1" applyBorder="1"/>
    <xf numFmtId="0" fontId="1" fillId="0" borderId="9" xfId="3" applyFont="1" applyBorder="1" applyAlignment="1">
      <alignment vertical="center"/>
    </xf>
    <xf numFmtId="0" fontId="1" fillId="0" borderId="81" xfId="3" applyFont="1" applyBorder="1" applyAlignment="1">
      <alignment vertical="center"/>
    </xf>
    <xf numFmtId="0" fontId="1" fillId="0" borderId="9" xfId="0" applyFont="1" applyBorder="1" applyAlignment="1">
      <alignment vertical="center"/>
    </xf>
    <xf numFmtId="0" fontId="1" fillId="0" borderId="81" xfId="0" applyFont="1" applyBorder="1" applyAlignment="1">
      <alignment vertical="center"/>
    </xf>
    <xf numFmtId="0" fontId="11" fillId="0" borderId="9" xfId="3" applyFont="1" applyBorder="1" applyAlignment="1">
      <alignment vertical="center"/>
    </xf>
    <xf numFmtId="0" fontId="1" fillId="0" borderId="46" xfId="3" applyFont="1" applyBorder="1" applyAlignment="1">
      <alignment vertical="center"/>
    </xf>
    <xf numFmtId="0" fontId="1" fillId="0" borderId="88" xfId="3" applyFont="1" applyBorder="1" applyAlignment="1">
      <alignment vertical="center"/>
    </xf>
    <xf numFmtId="0" fontId="1" fillId="0" borderId="88" xfId="0" applyFont="1" applyBorder="1" applyAlignment="1">
      <alignment vertical="center"/>
    </xf>
    <xf numFmtId="0" fontId="11" fillId="0" borderId="88" xfId="3" applyFont="1" applyBorder="1" applyAlignment="1">
      <alignment vertical="center"/>
    </xf>
    <xf numFmtId="0" fontId="11" fillId="0" borderId="90" xfId="3" applyFont="1" applyBorder="1" applyAlignment="1">
      <alignment vertical="center"/>
    </xf>
    <xf numFmtId="0" fontId="1" fillId="0" borderId="90" xfId="3" applyFont="1" applyBorder="1" applyAlignment="1">
      <alignment vertical="center"/>
    </xf>
    <xf numFmtId="0" fontId="1" fillId="0" borderId="90" xfId="0" applyFont="1" applyBorder="1" applyAlignment="1">
      <alignment vertical="center"/>
    </xf>
    <xf numFmtId="0" fontId="1" fillId="0" borderId="31" xfId="3" applyFont="1" applyBorder="1"/>
    <xf numFmtId="0" fontId="1" fillId="0" borderId="31" xfId="3" applyFont="1" applyBorder="1" applyAlignment="1">
      <alignment vertical="center"/>
    </xf>
    <xf numFmtId="0" fontId="1" fillId="0" borderId="31" xfId="0" applyFont="1" applyBorder="1" applyAlignment="1">
      <alignment vertical="center"/>
    </xf>
    <xf numFmtId="0" fontId="1" fillId="0" borderId="91" xfId="3" applyFont="1" applyBorder="1"/>
    <xf numFmtId="0" fontId="1" fillId="0" borderId="91" xfId="3" applyFont="1" applyBorder="1" applyAlignment="1">
      <alignment vertical="center"/>
    </xf>
    <xf numFmtId="0" fontId="1" fillId="0" borderId="91" xfId="0" applyFont="1" applyBorder="1" applyAlignment="1">
      <alignment vertical="center"/>
    </xf>
    <xf numFmtId="167" fontId="1" fillId="0" borderId="91" xfId="0" applyNumberFormat="1" applyFont="1" applyBorder="1" applyAlignment="1">
      <alignment vertical="center"/>
    </xf>
    <xf numFmtId="0" fontId="1" fillId="0" borderId="27" xfId="3" applyFont="1" applyBorder="1"/>
    <xf numFmtId="0" fontId="1" fillId="0" borderId="27" xfId="3" applyFont="1" applyBorder="1" applyAlignment="1">
      <alignment vertical="center"/>
    </xf>
    <xf numFmtId="0" fontId="1" fillId="0" borderId="27" xfId="0" applyFont="1" applyBorder="1" applyAlignment="1">
      <alignment vertical="center"/>
    </xf>
    <xf numFmtId="0" fontId="1" fillId="0" borderId="52" xfId="3" applyFont="1" applyBorder="1" applyAlignment="1">
      <alignment vertical="center"/>
    </xf>
    <xf numFmtId="0" fontId="1" fillId="0" borderId="56" xfId="3" applyFont="1" applyBorder="1" applyAlignment="1">
      <alignment vertical="center"/>
    </xf>
    <xf numFmtId="0" fontId="1" fillId="0" borderId="57" xfId="3" applyFont="1" applyBorder="1" applyAlignment="1">
      <alignment vertical="center"/>
    </xf>
    <xf numFmtId="0" fontId="1" fillId="0" borderId="94" xfId="3" applyFont="1" applyBorder="1" applyAlignment="1">
      <alignment vertical="center"/>
    </xf>
    <xf numFmtId="0" fontId="1" fillId="0" borderId="80" xfId="3" applyFont="1" applyBorder="1" applyAlignment="1">
      <alignment vertical="center"/>
    </xf>
    <xf numFmtId="0" fontId="11" fillId="0" borderId="46" xfId="3" applyFont="1" applyBorder="1" applyAlignment="1">
      <alignment vertical="center"/>
    </xf>
    <xf numFmtId="0" fontId="1" fillId="0" borderId="46" xfId="0" applyFont="1" applyBorder="1" applyAlignment="1">
      <alignment vertical="center"/>
    </xf>
    <xf numFmtId="0" fontId="1" fillId="0" borderId="52" xfId="3" applyFont="1" applyBorder="1"/>
    <xf numFmtId="0" fontId="1" fillId="0" borderId="56" xfId="3" applyFont="1" applyBorder="1"/>
    <xf numFmtId="0" fontId="1" fillId="0" borderId="57" xfId="3" applyFont="1" applyBorder="1"/>
    <xf numFmtId="0" fontId="1" fillId="0" borderId="94" xfId="3" applyFont="1" applyBorder="1"/>
    <xf numFmtId="0" fontId="1" fillId="0" borderId="80" xfId="3" applyFont="1" applyBorder="1"/>
    <xf numFmtId="0" fontId="1" fillId="0" borderId="95" xfId="3" applyFont="1" applyBorder="1" applyAlignment="1">
      <alignment vertical="center"/>
    </xf>
    <xf numFmtId="0" fontId="1" fillId="0" borderId="96" xfId="3" applyFont="1" applyBorder="1" applyAlignment="1">
      <alignment vertical="center"/>
    </xf>
    <xf numFmtId="167" fontId="1" fillId="0" borderId="33" xfId="3" applyNumberFormat="1" applyFont="1" applyBorder="1" applyAlignment="1">
      <alignment vertical="center"/>
    </xf>
    <xf numFmtId="167" fontId="1" fillId="0" borderId="92" xfId="3" applyNumberFormat="1" applyFont="1" applyBorder="1" applyAlignment="1">
      <alignment vertical="center"/>
    </xf>
    <xf numFmtId="167" fontId="1" fillId="0" borderId="34" xfId="3" applyNumberFormat="1" applyFont="1" applyBorder="1" applyAlignment="1">
      <alignment vertical="center"/>
    </xf>
    <xf numFmtId="167" fontId="1" fillId="0" borderId="89" xfId="3" applyNumberFormat="1" applyFont="1" applyBorder="1" applyAlignment="1">
      <alignment vertical="center"/>
    </xf>
    <xf numFmtId="167" fontId="1" fillId="0" borderId="33" xfId="3" applyNumberFormat="1" applyFont="1" applyBorder="1"/>
    <xf numFmtId="167" fontId="1" fillId="0" borderId="34" xfId="3" applyNumberFormat="1" applyFont="1" applyBorder="1"/>
    <xf numFmtId="167" fontId="1" fillId="0" borderId="92" xfId="3" applyNumberFormat="1" applyFont="1" applyBorder="1"/>
    <xf numFmtId="167" fontId="1" fillId="0" borderId="89" xfId="3" applyNumberFormat="1" applyFont="1" applyBorder="1"/>
    <xf numFmtId="0" fontId="1" fillId="0" borderId="90" xfId="3" applyFont="1" applyBorder="1"/>
    <xf numFmtId="0" fontId="1" fillId="0" borderId="88" xfId="3" applyFont="1" applyBorder="1"/>
    <xf numFmtId="0" fontId="1" fillId="0" borderId="95" xfId="3" applyFont="1" applyBorder="1"/>
    <xf numFmtId="0" fontId="1" fillId="0" borderId="96" xfId="3" applyFont="1" applyBorder="1"/>
    <xf numFmtId="3" fontId="5" fillId="0" borderId="56" xfId="3" applyNumberFormat="1" applyFont="1" applyBorder="1" applyAlignment="1">
      <alignment horizontal="center" vertical="center"/>
    </xf>
    <xf numFmtId="3" fontId="5" fillId="0" borderId="57" xfId="3" applyNumberFormat="1" applyFont="1" applyBorder="1" applyAlignment="1">
      <alignment horizontal="center" vertical="center"/>
    </xf>
    <xf numFmtId="3" fontId="5" fillId="0" borderId="58" xfId="3" applyNumberFormat="1" applyFont="1" applyBorder="1" applyAlignment="1">
      <alignment horizontal="center" vertical="center"/>
    </xf>
    <xf numFmtId="3" fontId="5" fillId="0" borderId="59" xfId="3" applyNumberFormat="1" applyFont="1" applyBorder="1" applyAlignment="1">
      <alignment horizontal="center" vertical="center"/>
    </xf>
    <xf numFmtId="0" fontId="9" fillId="0" borderId="56" xfId="3" applyFont="1" applyBorder="1" applyAlignment="1">
      <alignment vertical="center"/>
    </xf>
    <xf numFmtId="0" fontId="9" fillId="0" borderId="57" xfId="3" applyFont="1" applyBorder="1" applyAlignment="1">
      <alignment vertical="center"/>
    </xf>
    <xf numFmtId="0" fontId="9" fillId="0" borderId="94" xfId="3" applyFont="1" applyBorder="1" applyAlignment="1">
      <alignment vertical="center"/>
    </xf>
    <xf numFmtId="0" fontId="9" fillId="0" borderId="80" xfId="3" applyFont="1" applyBorder="1" applyAlignment="1">
      <alignment vertical="center"/>
    </xf>
    <xf numFmtId="167" fontId="1" fillId="0" borderId="62" xfId="3" applyNumberFormat="1" applyFont="1" applyBorder="1" applyAlignment="1">
      <alignment vertical="center"/>
    </xf>
    <xf numFmtId="167" fontId="1" fillId="0" borderId="50" xfId="3" applyNumberFormat="1" applyFont="1" applyBorder="1" applyAlignment="1">
      <alignment vertical="center"/>
    </xf>
    <xf numFmtId="167" fontId="1" fillId="0" borderId="93" xfId="3" applyNumberFormat="1" applyFont="1" applyBorder="1" applyAlignment="1">
      <alignment vertical="center"/>
    </xf>
    <xf numFmtId="167" fontId="1" fillId="0" borderId="82" xfId="3" applyNumberFormat="1" applyFont="1" applyBorder="1" applyAlignment="1">
      <alignment vertical="center"/>
    </xf>
    <xf numFmtId="0" fontId="1" fillId="0" borderId="52" xfId="0" applyFont="1" applyBorder="1" applyAlignment="1">
      <alignment vertical="center"/>
    </xf>
    <xf numFmtId="0" fontId="1" fillId="0" borderId="56" xfId="0" applyFont="1" applyBorder="1" applyAlignment="1">
      <alignment vertical="center"/>
    </xf>
    <xf numFmtId="0" fontId="1" fillId="0" borderId="57" xfId="0" applyFont="1" applyBorder="1" applyAlignment="1">
      <alignment vertical="center"/>
    </xf>
    <xf numFmtId="0" fontId="1" fillId="0" borderId="94" xfId="0" applyFont="1" applyBorder="1" applyAlignment="1">
      <alignment vertical="center"/>
    </xf>
    <xf numFmtId="0" fontId="1" fillId="0" borderId="80" xfId="0" applyFont="1" applyBorder="1" applyAlignment="1">
      <alignment vertical="center"/>
    </xf>
    <xf numFmtId="167" fontId="1" fillId="0" borderId="97" xfId="3" applyNumberFormat="1" applyFont="1" applyBorder="1" applyAlignment="1">
      <alignment vertical="center"/>
    </xf>
    <xf numFmtId="167" fontId="1" fillId="0" borderId="98" xfId="3" applyNumberFormat="1" applyFont="1" applyBorder="1" applyAlignment="1">
      <alignment vertical="center"/>
    </xf>
    <xf numFmtId="167" fontId="1" fillId="0" borderId="99" xfId="3" applyNumberFormat="1" applyFont="1" applyBorder="1" applyAlignment="1">
      <alignment vertical="center"/>
    </xf>
    <xf numFmtId="167" fontId="1" fillId="0" borderId="100" xfId="3" applyNumberFormat="1" applyFont="1" applyBorder="1" applyAlignment="1">
      <alignment vertical="center"/>
    </xf>
    <xf numFmtId="167" fontId="1" fillId="0" borderId="62" xfId="3" applyNumberFormat="1" applyFont="1" applyBorder="1"/>
    <xf numFmtId="167" fontId="1" fillId="0" borderId="50" xfId="3" applyNumberFormat="1" applyFont="1" applyBorder="1"/>
    <xf numFmtId="167" fontId="1" fillId="0" borderId="93" xfId="3" applyNumberFormat="1" applyFont="1" applyBorder="1"/>
    <xf numFmtId="167" fontId="1" fillId="0" borderId="82" xfId="3" applyNumberFormat="1" applyFont="1" applyBorder="1"/>
    <xf numFmtId="164" fontId="5" fillId="0" borderId="104" xfId="3" applyNumberFormat="1" applyFont="1" applyBorder="1" applyAlignment="1">
      <alignment horizontal="center" vertical="center" wrapText="1"/>
    </xf>
    <xf numFmtId="0" fontId="5" fillId="0" borderId="44" xfId="3" applyFont="1" applyBorder="1" applyAlignment="1">
      <alignment horizontal="right" vertical="center"/>
    </xf>
    <xf numFmtId="0" fontId="5" fillId="0" borderId="10" xfId="3" applyFont="1" applyBorder="1" applyAlignment="1">
      <alignment horizontal="center" vertical="center"/>
    </xf>
    <xf numFmtId="0" fontId="5" fillId="0" borderId="43" xfId="3" applyFont="1" applyBorder="1" applyAlignment="1">
      <alignment horizontal="center" vertical="center"/>
    </xf>
    <xf numFmtId="167" fontId="5" fillId="0" borderId="73" xfId="3" applyNumberFormat="1" applyFont="1" applyBorder="1" applyAlignment="1">
      <alignment vertical="center"/>
    </xf>
    <xf numFmtId="0" fontId="3" fillId="2" borderId="105" xfId="3" applyFill="1" applyBorder="1"/>
    <xf numFmtId="0" fontId="3" fillId="2" borderId="78" xfId="3" applyFill="1" applyBorder="1"/>
    <xf numFmtId="0" fontId="3" fillId="2" borderId="11" xfId="3" applyFill="1" applyBorder="1"/>
    <xf numFmtId="0" fontId="3" fillId="2" borderId="29" xfId="3" applyFill="1" applyBorder="1"/>
    <xf numFmtId="0" fontId="3" fillId="2" borderId="106" xfId="3" applyFill="1" applyBorder="1"/>
    <xf numFmtId="0" fontId="3" fillId="2" borderId="1" xfId="3" applyFill="1" applyBorder="1"/>
    <xf numFmtId="0" fontId="3" fillId="2" borderId="107" xfId="3" applyFill="1" applyBorder="1"/>
    <xf numFmtId="0" fontId="3" fillId="2" borderId="2" xfId="3" applyFill="1" applyBorder="1"/>
    <xf numFmtId="0" fontId="3" fillId="2" borderId="106" xfId="3" applyFill="1" applyBorder="1" applyAlignment="1">
      <alignment vertical="center"/>
    </xf>
    <xf numFmtId="0" fontId="3" fillId="2" borderId="1" xfId="3" applyFill="1" applyBorder="1" applyAlignment="1">
      <alignment vertical="center"/>
    </xf>
    <xf numFmtId="0" fontId="3" fillId="2" borderId="108" xfId="3" applyFill="1" applyBorder="1"/>
    <xf numFmtId="0" fontId="3" fillId="2" borderId="42" xfId="3" applyFill="1" applyBorder="1"/>
    <xf numFmtId="0" fontId="3" fillId="2" borderId="7" xfId="3" applyFill="1" applyBorder="1"/>
    <xf numFmtId="0" fontId="3" fillId="2" borderId="43" xfId="3" applyFill="1" applyBorder="1"/>
    <xf numFmtId="167" fontId="5" fillId="0" borderId="109" xfId="3" applyNumberFormat="1" applyFont="1" applyBorder="1" applyAlignment="1">
      <alignment vertical="center"/>
    </xf>
    <xf numFmtId="0" fontId="3" fillId="2" borderId="107" xfId="3" applyFill="1" applyBorder="1" applyAlignment="1">
      <alignment vertical="center"/>
    </xf>
    <xf numFmtId="0" fontId="3" fillId="2" borderId="2" xfId="3" applyFill="1" applyBorder="1" applyAlignment="1">
      <alignment vertical="center"/>
    </xf>
    <xf numFmtId="0" fontId="3" fillId="2" borderId="76" xfId="3" applyFill="1" applyBorder="1"/>
    <xf numFmtId="0" fontId="3" fillId="2" borderId="28" xfId="3" applyFill="1" applyBorder="1"/>
    <xf numFmtId="0" fontId="3" fillId="2" borderId="3" xfId="3" applyFill="1" applyBorder="1"/>
    <xf numFmtId="0" fontId="3" fillId="2" borderId="110" xfId="3" applyFill="1" applyBorder="1"/>
    <xf numFmtId="0" fontId="3" fillId="2" borderId="110" xfId="3" applyFill="1" applyBorder="1" applyAlignment="1">
      <alignment vertical="center"/>
    </xf>
    <xf numFmtId="0" fontId="3" fillId="2" borderId="3" xfId="3" applyFill="1" applyBorder="1" applyAlignment="1">
      <alignment vertical="center"/>
    </xf>
    <xf numFmtId="0" fontId="3" fillId="2" borderId="111" xfId="3" applyFill="1" applyBorder="1"/>
    <xf numFmtId="167" fontId="3" fillId="2" borderId="1" xfId="3" applyNumberFormat="1" applyFill="1" applyBorder="1"/>
    <xf numFmtId="0" fontId="3" fillId="2" borderId="78" xfId="3" applyFill="1" applyBorder="1" applyAlignment="1">
      <alignment vertical="center"/>
    </xf>
    <xf numFmtId="167" fontId="3" fillId="2" borderId="29" xfId="3" applyNumberFormat="1" applyFill="1" applyBorder="1"/>
    <xf numFmtId="0" fontId="3" fillId="2" borderId="29" xfId="3" applyFill="1" applyBorder="1" applyAlignment="1">
      <alignment vertical="center"/>
    </xf>
    <xf numFmtId="167" fontId="3" fillId="2" borderId="2" xfId="3" applyNumberFormat="1" applyFill="1" applyBorder="1"/>
    <xf numFmtId="167" fontId="9" fillId="0" borderId="44" xfId="3" applyNumberFormat="1" applyFont="1" applyBorder="1" applyAlignment="1">
      <alignment vertical="center"/>
    </xf>
    <xf numFmtId="0" fontId="3" fillId="2" borderId="83" xfId="3" applyFill="1" applyBorder="1"/>
    <xf numFmtId="0" fontId="3" fillId="2" borderId="84" xfId="3" applyFill="1" applyBorder="1"/>
    <xf numFmtId="167" fontId="9" fillId="0" borderId="84" xfId="3" applyNumberFormat="1" applyFont="1" applyBorder="1" applyAlignment="1">
      <alignment vertical="center"/>
    </xf>
    <xf numFmtId="167" fontId="9" fillId="0" borderId="85" xfId="3" applyNumberFormat="1" applyFont="1" applyBorder="1" applyAlignment="1">
      <alignment vertical="center"/>
    </xf>
    <xf numFmtId="0" fontId="2" fillId="0" borderId="83" xfId="3" applyFont="1" applyBorder="1" applyAlignment="1">
      <alignment horizontal="center" vertical="center"/>
    </xf>
    <xf numFmtId="0" fontId="2" fillId="0" borderId="84" xfId="3" applyFont="1" applyBorder="1" applyAlignment="1">
      <alignment vertical="center"/>
    </xf>
    <xf numFmtId="0" fontId="2" fillId="0" borderId="85" xfId="3" applyFont="1" applyBorder="1" applyAlignment="1">
      <alignment vertical="center"/>
    </xf>
    <xf numFmtId="0" fontId="2" fillId="0" borderId="84" xfId="3" applyFont="1" applyBorder="1" applyAlignment="1">
      <alignment vertical="center" wrapText="1"/>
    </xf>
    <xf numFmtId="0" fontId="4" fillId="0" borderId="83" xfId="3" applyFont="1" applyBorder="1" applyAlignment="1">
      <alignment horizontal="center" vertical="center"/>
    </xf>
    <xf numFmtId="0" fontId="4" fillId="0" borderId="84" xfId="3" applyFont="1" applyBorder="1" applyAlignment="1">
      <alignment horizontal="center" vertical="center" wrapText="1"/>
    </xf>
    <xf numFmtId="0" fontId="4" fillId="0" borderId="84" xfId="3" applyFont="1" applyBorder="1" applyAlignment="1">
      <alignment vertical="center" wrapText="1"/>
    </xf>
    <xf numFmtId="167" fontId="4" fillId="0" borderId="85" xfId="3" applyNumberFormat="1" applyFont="1" applyBorder="1" applyAlignment="1">
      <alignment vertical="center" wrapText="1"/>
    </xf>
    <xf numFmtId="167" fontId="2" fillId="0" borderId="84" xfId="13" applyNumberFormat="1" applyFont="1" applyBorder="1" applyAlignment="1">
      <alignment vertical="center"/>
    </xf>
    <xf numFmtId="0" fontId="1" fillId="0" borderId="2" xfId="3" applyFont="1" applyBorder="1" applyAlignment="1">
      <alignment horizontal="justify" vertical="center"/>
    </xf>
    <xf numFmtId="0" fontId="4" fillId="0" borderId="84" xfId="3" applyFont="1" applyBorder="1" applyAlignment="1">
      <alignment vertical="center"/>
    </xf>
    <xf numFmtId="0" fontId="2" fillId="0" borderId="84" xfId="3" applyFont="1" applyBorder="1" applyAlignment="1">
      <alignment horizontal="left" vertical="center" indent="3"/>
    </xf>
    <xf numFmtId="0" fontId="2" fillId="0" borderId="84" xfId="3" applyFont="1" applyBorder="1" applyAlignment="1">
      <alignment horizontal="left" vertical="center" wrapText="1" indent="3"/>
    </xf>
    <xf numFmtId="164" fontId="1" fillId="0" borderId="36" xfId="3" applyNumberFormat="1" applyFont="1" applyBorder="1" applyAlignment="1">
      <alignment horizontal="justify" vertical="top"/>
    </xf>
    <xf numFmtId="164" fontId="1" fillId="0" borderId="37" xfId="3" applyNumberFormat="1" applyFont="1" applyBorder="1" applyAlignment="1">
      <alignment horizontal="center"/>
    </xf>
    <xf numFmtId="167" fontId="1" fillId="2" borderId="31" xfId="1" applyNumberFormat="1" applyFont="1" applyFill="1" applyBorder="1" applyAlignment="1"/>
    <xf numFmtId="167" fontId="1" fillId="2" borderId="27" xfId="1" applyNumberFormat="1" applyFont="1" applyFill="1" applyBorder="1" applyAlignment="1"/>
    <xf numFmtId="167" fontId="1" fillId="0" borderId="26" xfId="1" applyNumberFormat="1" applyFont="1" applyBorder="1" applyAlignment="1"/>
    <xf numFmtId="167" fontId="1" fillId="0" borderId="27" xfId="1" applyNumberFormat="1" applyFont="1" applyBorder="1" applyAlignment="1"/>
    <xf numFmtId="167" fontId="1" fillId="2" borderId="28" xfId="1" applyNumberFormat="1" applyFont="1" applyFill="1" applyBorder="1" applyAlignment="1"/>
    <xf numFmtId="0" fontId="1" fillId="0" borderId="112" xfId="3" applyFont="1" applyBorder="1"/>
    <xf numFmtId="167" fontId="1" fillId="0" borderId="31" xfId="3" applyNumberFormat="1" applyFont="1" applyBorder="1"/>
    <xf numFmtId="167" fontId="1" fillId="0" borderId="27" xfId="3" applyNumberFormat="1" applyFont="1" applyBorder="1"/>
    <xf numFmtId="167" fontId="1" fillId="0" borderId="91" xfId="3" applyNumberFormat="1" applyFont="1" applyBorder="1"/>
    <xf numFmtId="167" fontId="1" fillId="0" borderId="81" xfId="3" applyNumberFormat="1" applyFont="1" applyBorder="1"/>
    <xf numFmtId="0" fontId="1" fillId="0" borderId="7" xfId="3" applyFont="1" applyBorder="1" applyAlignment="1">
      <alignment vertical="center"/>
    </xf>
    <xf numFmtId="167" fontId="5" fillId="0" borderId="109" xfId="1" applyNumberFormat="1" applyFont="1" applyBorder="1" applyAlignment="1">
      <alignment vertical="center"/>
    </xf>
    <xf numFmtId="3" fontId="5" fillId="0" borderId="7" xfId="3" applyNumberFormat="1" applyFont="1" applyBorder="1" applyAlignment="1">
      <alignment vertical="center"/>
    </xf>
    <xf numFmtId="0" fontId="1" fillId="0" borderId="43" xfId="3" applyFont="1" applyBorder="1" applyAlignment="1">
      <alignment vertical="center"/>
    </xf>
    <xf numFmtId="167" fontId="5" fillId="0" borderId="43" xfId="1" applyNumberFormat="1" applyFont="1" applyBorder="1" applyAlignment="1">
      <alignment vertical="center"/>
    </xf>
    <xf numFmtId="3" fontId="5" fillId="0" borderId="43" xfId="3" applyNumberFormat="1" applyFont="1" applyBorder="1" applyAlignment="1">
      <alignment vertical="center"/>
    </xf>
    <xf numFmtId="0" fontId="20" fillId="3" borderId="52" xfId="3" applyFont="1" applyFill="1" applyBorder="1" applyAlignment="1">
      <alignment horizontal="center" vertical="center" wrapText="1"/>
    </xf>
    <xf numFmtId="0" fontId="20" fillId="3" borderId="45" xfId="3" applyFont="1" applyFill="1" applyBorder="1" applyAlignment="1">
      <alignment horizontal="center" vertical="center" wrapText="1"/>
    </xf>
    <xf numFmtId="0" fontId="20" fillId="3" borderId="80" xfId="3" applyFont="1" applyFill="1" applyBorder="1" applyAlignment="1">
      <alignment horizontal="center" vertical="center" wrapText="1"/>
    </xf>
    <xf numFmtId="0" fontId="20" fillId="3" borderId="9" xfId="3" applyFont="1" applyFill="1" applyBorder="1" applyAlignment="1">
      <alignment horizontal="center" vertical="center" wrapText="1"/>
    </xf>
    <xf numFmtId="0" fontId="20" fillId="3" borderId="0" xfId="3" applyFont="1" applyFill="1" applyAlignment="1">
      <alignment horizontal="center" vertical="center" wrapText="1"/>
    </xf>
    <xf numFmtId="0" fontId="20" fillId="3" borderId="81" xfId="3" applyFont="1" applyFill="1" applyBorder="1" applyAlignment="1">
      <alignment horizontal="center" vertical="center" wrapText="1"/>
    </xf>
    <xf numFmtId="0" fontId="20" fillId="3" borderId="46" xfId="3" applyFont="1" applyFill="1" applyBorder="1" applyAlignment="1">
      <alignment horizontal="center" vertical="center" wrapText="1"/>
    </xf>
    <xf numFmtId="0" fontId="20" fillId="3" borderId="14" xfId="3" applyFont="1" applyFill="1" applyBorder="1" applyAlignment="1">
      <alignment horizontal="center" vertical="center" wrapText="1"/>
    </xf>
    <xf numFmtId="0" fontId="20" fillId="3" borderId="82" xfId="3" applyFont="1" applyFill="1" applyBorder="1" applyAlignment="1">
      <alignment horizontal="center" vertical="center" wrapText="1"/>
    </xf>
    <xf numFmtId="3" fontId="5" fillId="0" borderId="83" xfId="3" applyNumberFormat="1" applyFont="1" applyBorder="1" applyAlignment="1">
      <alignment horizontal="center" vertical="center"/>
    </xf>
    <xf numFmtId="3" fontId="5" fillId="0" borderId="84" xfId="3" applyNumberFormat="1" applyFont="1" applyBorder="1" applyAlignment="1">
      <alignment horizontal="center" vertical="center"/>
    </xf>
    <xf numFmtId="3" fontId="5" fillId="0" borderId="87" xfId="3" applyNumberFormat="1" applyFont="1" applyBorder="1" applyAlignment="1">
      <alignment horizontal="center" vertical="center"/>
    </xf>
    <xf numFmtId="3" fontId="5" fillId="0" borderId="86" xfId="3" applyNumberFormat="1" applyFont="1" applyBorder="1" applyAlignment="1">
      <alignment horizontal="center" vertical="center"/>
    </xf>
    <xf numFmtId="3" fontId="5" fillId="0" borderId="15" xfId="3" applyNumberFormat="1" applyFont="1" applyBorder="1" applyAlignment="1">
      <alignment horizontal="center" vertical="center"/>
    </xf>
    <xf numFmtId="3" fontId="5" fillId="0" borderId="16" xfId="3" applyNumberFormat="1" applyFont="1" applyBorder="1" applyAlignment="1">
      <alignment horizontal="center" vertical="center"/>
    </xf>
    <xf numFmtId="3" fontId="5" fillId="0" borderId="17" xfId="3" applyNumberFormat="1" applyFont="1" applyBorder="1" applyAlignment="1">
      <alignment horizontal="center" vertical="center"/>
    </xf>
    <xf numFmtId="164" fontId="5" fillId="0" borderId="55" xfId="3" applyNumberFormat="1" applyFont="1" applyBorder="1" applyAlignment="1">
      <alignment horizontal="center" vertical="center"/>
    </xf>
    <xf numFmtId="164" fontId="5" fillId="0" borderId="70" xfId="3" applyNumberFormat="1" applyFont="1" applyBorder="1" applyAlignment="1">
      <alignment horizontal="center" vertical="center"/>
    </xf>
    <xf numFmtId="3" fontId="5" fillId="0" borderId="59" xfId="3" applyNumberFormat="1" applyFont="1" applyBorder="1" applyAlignment="1">
      <alignment horizontal="center" vertical="center"/>
    </xf>
    <xf numFmtId="3" fontId="5" fillId="0" borderId="71" xfId="3" applyNumberFormat="1" applyFont="1" applyBorder="1" applyAlignment="1">
      <alignment horizontal="center" vertical="center"/>
    </xf>
    <xf numFmtId="164" fontId="5" fillId="0" borderId="52" xfId="3" applyNumberFormat="1" applyFont="1" applyBorder="1" applyAlignment="1">
      <alignment horizontal="center" vertical="center"/>
    </xf>
    <xf numFmtId="164" fontId="5" fillId="0" borderId="53" xfId="3" applyNumberFormat="1" applyFont="1" applyBorder="1" applyAlignment="1">
      <alignment horizontal="center" vertical="center"/>
    </xf>
    <xf numFmtId="164" fontId="5" fillId="0" borderId="12" xfId="3" applyNumberFormat="1" applyFont="1" applyBorder="1" applyAlignment="1">
      <alignment horizontal="center" vertical="center"/>
    </xf>
    <xf numFmtId="164" fontId="5" fillId="0" borderId="13" xfId="3" applyNumberFormat="1" applyFont="1" applyBorder="1" applyAlignment="1">
      <alignment horizontal="center" vertical="center"/>
    </xf>
    <xf numFmtId="3" fontId="5" fillId="0" borderId="52" xfId="3" applyNumberFormat="1" applyFont="1" applyBorder="1" applyAlignment="1">
      <alignment horizontal="center" vertical="center"/>
    </xf>
    <xf numFmtId="3" fontId="5" fillId="0" borderId="12" xfId="3" applyNumberFormat="1" applyFont="1" applyBorder="1" applyAlignment="1">
      <alignment horizontal="center" vertical="center"/>
    </xf>
    <xf numFmtId="0" fontId="5" fillId="0" borderId="0" xfId="3" applyFont="1" applyAlignment="1">
      <alignment horizontal="left" vertical="center" wrapText="1"/>
    </xf>
    <xf numFmtId="0" fontId="1" fillId="0" borderId="0" xfId="3" applyFont="1" applyAlignment="1">
      <alignment horizontal="left" vertical="top" wrapText="1"/>
    </xf>
    <xf numFmtId="0" fontId="1" fillId="0" borderId="0" xfId="3" applyFont="1" applyAlignment="1">
      <alignment horizontal="left" vertical="top"/>
    </xf>
    <xf numFmtId="164" fontId="5" fillId="0" borderId="29" xfId="3" applyNumberFormat="1" applyFont="1" applyBorder="1" applyAlignment="1">
      <alignment horizontal="center" vertical="center" wrapText="1"/>
    </xf>
    <xf numFmtId="164" fontId="5" fillId="0" borderId="70" xfId="3" applyNumberFormat="1" applyFont="1" applyBorder="1" applyAlignment="1">
      <alignment horizontal="center" vertical="center" wrapText="1"/>
    </xf>
    <xf numFmtId="164" fontId="5" fillId="0" borderId="101" xfId="3" applyNumberFormat="1" applyFont="1" applyBorder="1" applyAlignment="1">
      <alignment horizontal="center" vertical="center" wrapText="1"/>
    </xf>
    <xf numFmtId="164" fontId="5" fillId="0" borderId="102" xfId="3" applyNumberFormat="1" applyFont="1" applyBorder="1" applyAlignment="1">
      <alignment horizontal="center" vertical="center" wrapText="1"/>
    </xf>
    <xf numFmtId="164" fontId="5" fillId="0" borderId="103" xfId="3" applyNumberFormat="1" applyFont="1" applyBorder="1" applyAlignment="1">
      <alignment horizontal="center" vertical="center" wrapText="1"/>
    </xf>
    <xf numFmtId="164" fontId="9" fillId="0" borderId="83" xfId="3" applyNumberFormat="1" applyFont="1" applyBorder="1" applyAlignment="1">
      <alignment horizontal="center" vertical="center"/>
    </xf>
    <xf numFmtId="164" fontId="9" fillId="0" borderId="84" xfId="3" applyNumberFormat="1" applyFont="1" applyBorder="1" applyAlignment="1">
      <alignment horizontal="center" vertical="center"/>
    </xf>
    <xf numFmtId="164" fontId="9" fillId="0" borderId="85" xfId="3" applyNumberFormat="1" applyFont="1" applyBorder="1" applyAlignment="1">
      <alignment horizontal="center" vertical="center"/>
    </xf>
    <xf numFmtId="0" fontId="5" fillId="0" borderId="52" xfId="3" quotePrefix="1" applyFont="1" applyBorder="1" applyAlignment="1">
      <alignment horizontal="center" vertical="center"/>
    </xf>
    <xf numFmtId="0" fontId="5" fillId="0" borderId="53" xfId="3" quotePrefix="1" applyFont="1" applyBorder="1" applyAlignment="1">
      <alignment horizontal="center" vertical="center"/>
    </xf>
    <xf numFmtId="164" fontId="5" fillId="0" borderId="45" xfId="3" applyNumberFormat="1" applyFont="1" applyBorder="1" applyAlignment="1">
      <alignment horizontal="center" vertical="center"/>
    </xf>
    <xf numFmtId="164" fontId="5" fillId="0" borderId="69" xfId="3" applyNumberFormat="1" applyFont="1" applyBorder="1" applyAlignment="1">
      <alignment horizontal="center" vertical="center"/>
    </xf>
    <xf numFmtId="164" fontId="5" fillId="0" borderId="29" xfId="3" applyNumberFormat="1" applyFont="1" applyBorder="1" applyAlignment="1">
      <alignment horizontal="center" vertical="center"/>
    </xf>
    <xf numFmtId="0" fontId="5" fillId="0" borderId="74" xfId="3" quotePrefix="1" applyFont="1" applyBorder="1" applyAlignment="1">
      <alignment horizontal="center" vertical="center"/>
    </xf>
    <xf numFmtId="0" fontId="5" fillId="0" borderId="75" xfId="3" quotePrefix="1" applyFont="1" applyBorder="1" applyAlignment="1">
      <alignment horizontal="center" vertical="center"/>
    </xf>
    <xf numFmtId="164" fontId="5" fillId="0" borderId="55" xfId="3" applyNumberFormat="1" applyFont="1" applyBorder="1" applyAlignment="1">
      <alignment horizontal="center" vertical="center" wrapText="1"/>
    </xf>
    <xf numFmtId="164" fontId="5" fillId="0" borderId="66" xfId="3" applyNumberFormat="1" applyFont="1" applyBorder="1" applyAlignment="1">
      <alignment horizontal="center" vertical="center" wrapText="1"/>
    </xf>
    <xf numFmtId="164" fontId="5" fillId="0" borderId="67" xfId="3" applyNumberFormat="1" applyFont="1" applyBorder="1" applyAlignment="1">
      <alignment horizontal="center" vertical="center" wrapText="1"/>
    </xf>
    <xf numFmtId="164" fontId="5" fillId="0" borderId="68" xfId="3" applyNumberFormat="1" applyFont="1" applyBorder="1" applyAlignment="1">
      <alignment horizontal="center" vertical="center" wrapText="1"/>
    </xf>
    <xf numFmtId="0" fontId="9" fillId="0" borderId="14" xfId="3" applyFont="1" applyBorder="1" applyAlignment="1">
      <alignment horizontal="center" vertical="center"/>
    </xf>
  </cellXfs>
  <cellStyles count="14">
    <cellStyle name="Comma" xfId="13" builtinId="3"/>
    <cellStyle name="Comma 2" xfId="1" xr:uid="{00000000-0005-0000-0000-000001000000}"/>
    <cellStyle name="Comma 2 2" xfId="9" xr:uid="{00000000-0005-0000-0000-000002000000}"/>
    <cellStyle name="Comma 3" xfId="2" xr:uid="{00000000-0005-0000-0000-000003000000}"/>
    <cellStyle name="Comma 4" xfId="10" xr:uid="{00000000-0005-0000-0000-000004000000}"/>
    <cellStyle name="Normal" xfId="0" builtinId="0"/>
    <cellStyle name="Normal 2" xfId="3" xr:uid="{00000000-0005-0000-0000-000006000000}"/>
    <cellStyle name="Normal 2 2" xfId="6" xr:uid="{00000000-0005-0000-0000-000007000000}"/>
    <cellStyle name="Normal 2 3" xfId="8" xr:uid="{00000000-0005-0000-0000-000008000000}"/>
    <cellStyle name="Normal 3" xfId="4" xr:uid="{00000000-0005-0000-0000-000009000000}"/>
    <cellStyle name="Normal 4" xfId="7" xr:uid="{00000000-0005-0000-0000-00000A000000}"/>
    <cellStyle name="Normal 5" xfId="11" xr:uid="{00000000-0005-0000-0000-00000B000000}"/>
    <cellStyle name="Normal_Book1" xfId="12" xr:uid="{00000000-0005-0000-0000-00000C000000}"/>
    <cellStyle name="Percent 2" xfId="5" xr:uid="{00000000-0005-0000-0000-00000D000000}"/>
  </cellStyles>
  <dxfs count="2">
    <dxf>
      <font>
        <color rgb="FF0070C0"/>
      </font>
    </dxf>
    <dxf>
      <font>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oneCellAnchor>
    <xdr:from>
      <xdr:col>2</xdr:col>
      <xdr:colOff>2686050</xdr:colOff>
      <xdr:row>41</xdr:row>
      <xdr:rowOff>0</xdr:rowOff>
    </xdr:from>
    <xdr:ext cx="194454" cy="274009"/>
    <xdr:sp macro="" textlink="">
      <xdr:nvSpPr>
        <xdr:cNvPr id="2" name="TextBox 1">
          <a:extLst>
            <a:ext uri="{FF2B5EF4-FFF2-40B4-BE49-F238E27FC236}">
              <a16:creationId xmlns:a16="http://schemas.microsoft.com/office/drawing/2014/main" id="{782728E4-19FC-4953-9BB7-500748F9D74C}"/>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3" name="TextBox 2">
          <a:extLst>
            <a:ext uri="{FF2B5EF4-FFF2-40B4-BE49-F238E27FC236}">
              <a16:creationId xmlns:a16="http://schemas.microsoft.com/office/drawing/2014/main" id="{88F40864-C32E-42DD-9DE1-AD31BBCC5AC8}"/>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41</xdr:row>
      <xdr:rowOff>0</xdr:rowOff>
    </xdr:from>
    <xdr:ext cx="194454" cy="274009"/>
    <xdr:sp macro="" textlink="">
      <xdr:nvSpPr>
        <xdr:cNvPr id="4" name="TextBox 3">
          <a:extLst>
            <a:ext uri="{FF2B5EF4-FFF2-40B4-BE49-F238E27FC236}">
              <a16:creationId xmlns:a16="http://schemas.microsoft.com/office/drawing/2014/main" id="{33F9CD10-D602-4409-A7D6-54028DEB5C14}"/>
            </a:ext>
          </a:extLst>
        </xdr:cNvPr>
        <xdr:cNvSpPr txBox="1"/>
      </xdr:nvSpPr>
      <xdr:spPr>
        <a:xfrm>
          <a:off x="3295650" y="129921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27</xdr:row>
      <xdr:rowOff>0</xdr:rowOff>
    </xdr:from>
    <xdr:ext cx="194454" cy="274009"/>
    <xdr:sp macro="" textlink="">
      <xdr:nvSpPr>
        <xdr:cNvPr id="2" name="TextBox 1">
          <a:extLst>
            <a:ext uri="{FF2B5EF4-FFF2-40B4-BE49-F238E27FC236}">
              <a16:creationId xmlns:a16="http://schemas.microsoft.com/office/drawing/2014/main" id="{61215D50-AA27-42EA-9345-3EFC103186B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3" name="TextBox 2">
          <a:extLst>
            <a:ext uri="{FF2B5EF4-FFF2-40B4-BE49-F238E27FC236}">
              <a16:creationId xmlns:a16="http://schemas.microsoft.com/office/drawing/2014/main" id="{A88519A8-A2B4-43FC-82D6-0A81F7634037}"/>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2</xdr:col>
      <xdr:colOff>2686050</xdr:colOff>
      <xdr:row>27</xdr:row>
      <xdr:rowOff>0</xdr:rowOff>
    </xdr:from>
    <xdr:ext cx="194454" cy="274009"/>
    <xdr:sp macro="" textlink="">
      <xdr:nvSpPr>
        <xdr:cNvPr id="4" name="TextBox 3">
          <a:extLst>
            <a:ext uri="{FF2B5EF4-FFF2-40B4-BE49-F238E27FC236}">
              <a16:creationId xmlns:a16="http://schemas.microsoft.com/office/drawing/2014/main" id="{A7E9ABA7-E078-4366-9552-1CDA98BEE802}"/>
            </a:ext>
          </a:extLst>
        </xdr:cNvPr>
        <xdr:cNvSpPr txBox="1"/>
      </xdr:nvSpPr>
      <xdr:spPr>
        <a:xfrm>
          <a:off x="3267075" y="662940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ZAVIA\ABUL%20QASIM%20MALL%20&amp;%20RESIDENCY\HVAC\MALL\BOQ%20&amp;%20Estimate\Superceded\2021-11-05%20Executive%20Summary%20M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Ltd.Ground Floor, Block-B Finance &amp; Trade Center Sh-e-Faisal, Karachi - PakistanTel : +92.021.111-633-926 Ext.503| Fax : +92.021.5676143Cell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jor Summary"/>
      <sheetName val="Summary"/>
      <sheetName val="Estimate"/>
      <sheetName val="Sheet1"/>
      <sheetName val="Common Areas"/>
      <sheetName val="Passages"/>
      <sheetName val="Shops"/>
      <sheetName val="Food Court"/>
      <sheetName val="BF"/>
      <sheetName val="Major Summary Chilled Water"/>
      <sheetName val="Summary (3)"/>
      <sheetName val="Summary (2)"/>
      <sheetName val="Chilled Water"/>
      <sheetName val="Chilled Water (2)"/>
    </sheetNames>
    <sheetDataSet>
      <sheetData sheetId="0" refreshError="1"/>
      <sheetData sheetId="1">
        <row r="10">
          <cell r="I10" t="str">
            <v>Abul Qasim Mall (Common Areas)</v>
          </cell>
          <cell r="J10">
            <v>1</v>
          </cell>
        </row>
        <row r="11">
          <cell r="I11" t="str">
            <v>Abul Qasim Mall (Shops)</v>
          </cell>
          <cell r="J11">
            <v>2</v>
          </cell>
        </row>
        <row r="12">
          <cell r="I12" t="str">
            <v>Abul Qasim Mall (Complete Project)</v>
          </cell>
          <cell r="J12">
            <v>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9"/>
  <sheetViews>
    <sheetView view="pageBreakPreview" zoomScaleSheetLayoutView="100" workbookViewId="0">
      <selection activeCell="B26" sqref="B26"/>
    </sheetView>
  </sheetViews>
  <sheetFormatPr defaultRowHeight="14.25" x14ac:dyDescent="0.2"/>
  <cols>
    <col min="1" max="1" width="6.125" style="8" customWidth="1"/>
    <col min="2" max="2" width="31.25" style="7" customWidth="1"/>
    <col min="3" max="5" width="25.625" style="417" customWidth="1"/>
    <col min="6" max="6" width="9" style="7"/>
    <col min="7" max="256" width="9" style="318"/>
    <col min="257" max="257" width="6.125" style="318" customWidth="1"/>
    <col min="258" max="258" width="31.25" style="318" customWidth="1"/>
    <col min="259" max="261" width="25.625" style="318" customWidth="1"/>
    <col min="262" max="512" width="9" style="318"/>
    <col min="513" max="513" width="6.125" style="318" customWidth="1"/>
    <col min="514" max="514" width="31.25" style="318" customWidth="1"/>
    <col min="515" max="517" width="25.625" style="318" customWidth="1"/>
    <col min="518" max="768" width="9" style="318"/>
    <col min="769" max="769" width="6.125" style="318" customWidth="1"/>
    <col min="770" max="770" width="31.25" style="318" customWidth="1"/>
    <col min="771" max="773" width="25.625" style="318" customWidth="1"/>
    <col min="774" max="1024" width="9" style="318"/>
    <col min="1025" max="1025" width="6.125" style="318" customWidth="1"/>
    <col min="1026" max="1026" width="31.25" style="318" customWidth="1"/>
    <col min="1027" max="1029" width="25.625" style="318" customWidth="1"/>
    <col min="1030" max="1280" width="9" style="318"/>
    <col min="1281" max="1281" width="6.125" style="318" customWidth="1"/>
    <col min="1282" max="1282" width="31.25" style="318" customWidth="1"/>
    <col min="1283" max="1285" width="25.625" style="318" customWidth="1"/>
    <col min="1286" max="1536" width="9" style="318"/>
    <col min="1537" max="1537" width="6.125" style="318" customWidth="1"/>
    <col min="1538" max="1538" width="31.25" style="318" customWidth="1"/>
    <col min="1539" max="1541" width="25.625" style="318" customWidth="1"/>
    <col min="1542" max="1792" width="9" style="318"/>
    <col min="1793" max="1793" width="6.125" style="318" customWidth="1"/>
    <col min="1794" max="1794" width="31.25" style="318" customWidth="1"/>
    <col min="1795" max="1797" width="25.625" style="318" customWidth="1"/>
    <col min="1798" max="2048" width="9" style="318"/>
    <col min="2049" max="2049" width="6.125" style="318" customWidth="1"/>
    <col min="2050" max="2050" width="31.25" style="318" customWidth="1"/>
    <col min="2051" max="2053" width="25.625" style="318" customWidth="1"/>
    <col min="2054" max="2304" width="9" style="318"/>
    <col min="2305" max="2305" width="6.125" style="318" customWidth="1"/>
    <col min="2306" max="2306" width="31.25" style="318" customWidth="1"/>
    <col min="2307" max="2309" width="25.625" style="318" customWidth="1"/>
    <col min="2310" max="2560" width="9" style="318"/>
    <col min="2561" max="2561" width="6.125" style="318" customWidth="1"/>
    <col min="2562" max="2562" width="31.25" style="318" customWidth="1"/>
    <col min="2563" max="2565" width="25.625" style="318" customWidth="1"/>
    <col min="2566" max="2816" width="9" style="318"/>
    <col min="2817" max="2817" width="6.125" style="318" customWidth="1"/>
    <col min="2818" max="2818" width="31.25" style="318" customWidth="1"/>
    <col min="2819" max="2821" width="25.625" style="318" customWidth="1"/>
    <col min="2822" max="3072" width="9" style="318"/>
    <col min="3073" max="3073" width="6.125" style="318" customWidth="1"/>
    <col min="3074" max="3074" width="31.25" style="318" customWidth="1"/>
    <col min="3075" max="3077" width="25.625" style="318" customWidth="1"/>
    <col min="3078" max="3328" width="9" style="318"/>
    <col min="3329" max="3329" width="6.125" style="318" customWidth="1"/>
    <col min="3330" max="3330" width="31.25" style="318" customWidth="1"/>
    <col min="3331" max="3333" width="25.625" style="318" customWidth="1"/>
    <col min="3334" max="3584" width="9" style="318"/>
    <col min="3585" max="3585" width="6.125" style="318" customWidth="1"/>
    <col min="3586" max="3586" width="31.25" style="318" customWidth="1"/>
    <col min="3587" max="3589" width="25.625" style="318" customWidth="1"/>
    <col min="3590" max="3840" width="9" style="318"/>
    <col min="3841" max="3841" width="6.125" style="318" customWidth="1"/>
    <col min="3842" max="3842" width="31.25" style="318" customWidth="1"/>
    <col min="3843" max="3845" width="25.625" style="318" customWidth="1"/>
    <col min="3846" max="4096" width="9" style="318"/>
    <col min="4097" max="4097" width="6.125" style="318" customWidth="1"/>
    <col min="4098" max="4098" width="31.25" style="318" customWidth="1"/>
    <col min="4099" max="4101" width="25.625" style="318" customWidth="1"/>
    <col min="4102" max="4352" width="9" style="318"/>
    <col min="4353" max="4353" width="6.125" style="318" customWidth="1"/>
    <col min="4354" max="4354" width="31.25" style="318" customWidth="1"/>
    <col min="4355" max="4357" width="25.625" style="318" customWidth="1"/>
    <col min="4358" max="4608" width="9" style="318"/>
    <col min="4609" max="4609" width="6.125" style="318" customWidth="1"/>
    <col min="4610" max="4610" width="31.25" style="318" customWidth="1"/>
    <col min="4611" max="4613" width="25.625" style="318" customWidth="1"/>
    <col min="4614" max="4864" width="9" style="318"/>
    <col min="4865" max="4865" width="6.125" style="318" customWidth="1"/>
    <col min="4866" max="4866" width="31.25" style="318" customWidth="1"/>
    <col min="4867" max="4869" width="25.625" style="318" customWidth="1"/>
    <col min="4870" max="5120" width="9" style="318"/>
    <col min="5121" max="5121" width="6.125" style="318" customWidth="1"/>
    <col min="5122" max="5122" width="31.25" style="318" customWidth="1"/>
    <col min="5123" max="5125" width="25.625" style="318" customWidth="1"/>
    <col min="5126" max="5376" width="9" style="318"/>
    <col min="5377" max="5377" width="6.125" style="318" customWidth="1"/>
    <col min="5378" max="5378" width="31.25" style="318" customWidth="1"/>
    <col min="5379" max="5381" width="25.625" style="318" customWidth="1"/>
    <col min="5382" max="5632" width="9" style="318"/>
    <col min="5633" max="5633" width="6.125" style="318" customWidth="1"/>
    <col min="5634" max="5634" width="31.25" style="318" customWidth="1"/>
    <col min="5635" max="5637" width="25.625" style="318" customWidth="1"/>
    <col min="5638" max="5888" width="9" style="318"/>
    <col min="5889" max="5889" width="6.125" style="318" customWidth="1"/>
    <col min="5890" max="5890" width="31.25" style="318" customWidth="1"/>
    <col min="5891" max="5893" width="25.625" style="318" customWidth="1"/>
    <col min="5894" max="6144" width="9" style="318"/>
    <col min="6145" max="6145" width="6.125" style="318" customWidth="1"/>
    <col min="6146" max="6146" width="31.25" style="318" customWidth="1"/>
    <col min="6147" max="6149" width="25.625" style="318" customWidth="1"/>
    <col min="6150" max="6400" width="9" style="318"/>
    <col min="6401" max="6401" width="6.125" style="318" customWidth="1"/>
    <col min="6402" max="6402" width="31.25" style="318" customWidth="1"/>
    <col min="6403" max="6405" width="25.625" style="318" customWidth="1"/>
    <col min="6406" max="6656" width="9" style="318"/>
    <col min="6657" max="6657" width="6.125" style="318" customWidth="1"/>
    <col min="6658" max="6658" width="31.25" style="318" customWidth="1"/>
    <col min="6659" max="6661" width="25.625" style="318" customWidth="1"/>
    <col min="6662" max="6912" width="9" style="318"/>
    <col min="6913" max="6913" width="6.125" style="318" customWidth="1"/>
    <col min="6914" max="6914" width="31.25" style="318" customWidth="1"/>
    <col min="6915" max="6917" width="25.625" style="318" customWidth="1"/>
    <col min="6918" max="7168" width="9" style="318"/>
    <col min="7169" max="7169" width="6.125" style="318" customWidth="1"/>
    <col min="7170" max="7170" width="31.25" style="318" customWidth="1"/>
    <col min="7171" max="7173" width="25.625" style="318" customWidth="1"/>
    <col min="7174" max="7424" width="9" style="318"/>
    <col min="7425" max="7425" width="6.125" style="318" customWidth="1"/>
    <col min="7426" max="7426" width="31.25" style="318" customWidth="1"/>
    <col min="7427" max="7429" width="25.625" style="318" customWidth="1"/>
    <col min="7430" max="7680" width="9" style="318"/>
    <col min="7681" max="7681" width="6.125" style="318" customWidth="1"/>
    <col min="7682" max="7682" width="31.25" style="318" customWidth="1"/>
    <col min="7683" max="7685" width="25.625" style="318" customWidth="1"/>
    <col min="7686" max="7936" width="9" style="318"/>
    <col min="7937" max="7937" width="6.125" style="318" customWidth="1"/>
    <col min="7938" max="7938" width="31.25" style="318" customWidth="1"/>
    <col min="7939" max="7941" width="25.625" style="318" customWidth="1"/>
    <col min="7942" max="8192" width="9" style="318"/>
    <col min="8193" max="8193" width="6.125" style="318" customWidth="1"/>
    <col min="8194" max="8194" width="31.25" style="318" customWidth="1"/>
    <col min="8195" max="8197" width="25.625" style="318" customWidth="1"/>
    <col min="8198" max="8448" width="9" style="318"/>
    <col min="8449" max="8449" width="6.125" style="318" customWidth="1"/>
    <col min="8450" max="8450" width="31.25" style="318" customWidth="1"/>
    <col min="8451" max="8453" width="25.625" style="318" customWidth="1"/>
    <col min="8454" max="8704" width="9" style="318"/>
    <col min="8705" max="8705" width="6.125" style="318" customWidth="1"/>
    <col min="8706" max="8706" width="31.25" style="318" customWidth="1"/>
    <col min="8707" max="8709" width="25.625" style="318" customWidth="1"/>
    <col min="8710" max="8960" width="9" style="318"/>
    <col min="8961" max="8961" width="6.125" style="318" customWidth="1"/>
    <col min="8962" max="8962" width="31.25" style="318" customWidth="1"/>
    <col min="8963" max="8965" width="25.625" style="318" customWidth="1"/>
    <col min="8966" max="9216" width="9" style="318"/>
    <col min="9217" max="9217" width="6.125" style="318" customWidth="1"/>
    <col min="9218" max="9218" width="31.25" style="318" customWidth="1"/>
    <col min="9219" max="9221" width="25.625" style="318" customWidth="1"/>
    <col min="9222" max="9472" width="9" style="318"/>
    <col min="9473" max="9473" width="6.125" style="318" customWidth="1"/>
    <col min="9474" max="9474" width="31.25" style="318" customWidth="1"/>
    <col min="9475" max="9477" width="25.625" style="318" customWidth="1"/>
    <col min="9478" max="9728" width="9" style="318"/>
    <col min="9729" max="9729" width="6.125" style="318" customWidth="1"/>
    <col min="9730" max="9730" width="31.25" style="318" customWidth="1"/>
    <col min="9731" max="9733" width="25.625" style="318" customWidth="1"/>
    <col min="9734" max="9984" width="9" style="318"/>
    <col min="9985" max="9985" width="6.125" style="318" customWidth="1"/>
    <col min="9986" max="9986" width="31.25" style="318" customWidth="1"/>
    <col min="9987" max="9989" width="25.625" style="318" customWidth="1"/>
    <col min="9990" max="10240" width="9" style="318"/>
    <col min="10241" max="10241" width="6.125" style="318" customWidth="1"/>
    <col min="10242" max="10242" width="31.25" style="318" customWidth="1"/>
    <col min="10243" max="10245" width="25.625" style="318" customWidth="1"/>
    <col min="10246" max="10496" width="9" style="318"/>
    <col min="10497" max="10497" width="6.125" style="318" customWidth="1"/>
    <col min="10498" max="10498" width="31.25" style="318" customWidth="1"/>
    <col min="10499" max="10501" width="25.625" style="318" customWidth="1"/>
    <col min="10502" max="10752" width="9" style="318"/>
    <col min="10753" max="10753" width="6.125" style="318" customWidth="1"/>
    <col min="10754" max="10754" width="31.25" style="318" customWidth="1"/>
    <col min="10755" max="10757" width="25.625" style="318" customWidth="1"/>
    <col min="10758" max="11008" width="9" style="318"/>
    <col min="11009" max="11009" width="6.125" style="318" customWidth="1"/>
    <col min="11010" max="11010" width="31.25" style="318" customWidth="1"/>
    <col min="11011" max="11013" width="25.625" style="318" customWidth="1"/>
    <col min="11014" max="11264" width="9" style="318"/>
    <col min="11265" max="11265" width="6.125" style="318" customWidth="1"/>
    <col min="11266" max="11266" width="31.25" style="318" customWidth="1"/>
    <col min="11267" max="11269" width="25.625" style="318" customWidth="1"/>
    <col min="11270" max="11520" width="9" style="318"/>
    <col min="11521" max="11521" width="6.125" style="318" customWidth="1"/>
    <col min="11522" max="11522" width="31.25" style="318" customWidth="1"/>
    <col min="11523" max="11525" width="25.625" style="318" customWidth="1"/>
    <col min="11526" max="11776" width="9" style="318"/>
    <col min="11777" max="11777" width="6.125" style="318" customWidth="1"/>
    <col min="11778" max="11778" width="31.25" style="318" customWidth="1"/>
    <col min="11779" max="11781" width="25.625" style="318" customWidth="1"/>
    <col min="11782" max="12032" width="9" style="318"/>
    <col min="12033" max="12033" width="6.125" style="318" customWidth="1"/>
    <col min="12034" max="12034" width="31.25" style="318" customWidth="1"/>
    <col min="12035" max="12037" width="25.625" style="318" customWidth="1"/>
    <col min="12038" max="12288" width="9" style="318"/>
    <col min="12289" max="12289" width="6.125" style="318" customWidth="1"/>
    <col min="12290" max="12290" width="31.25" style="318" customWidth="1"/>
    <col min="12291" max="12293" width="25.625" style="318" customWidth="1"/>
    <col min="12294" max="12544" width="9" style="318"/>
    <col min="12545" max="12545" width="6.125" style="318" customWidth="1"/>
    <col min="12546" max="12546" width="31.25" style="318" customWidth="1"/>
    <col min="12547" max="12549" width="25.625" style="318" customWidth="1"/>
    <col min="12550" max="12800" width="9" style="318"/>
    <col min="12801" max="12801" width="6.125" style="318" customWidth="1"/>
    <col min="12802" max="12802" width="31.25" style="318" customWidth="1"/>
    <col min="12803" max="12805" width="25.625" style="318" customWidth="1"/>
    <col min="12806" max="13056" width="9" style="318"/>
    <col min="13057" max="13057" width="6.125" style="318" customWidth="1"/>
    <col min="13058" max="13058" width="31.25" style="318" customWidth="1"/>
    <col min="13059" max="13061" width="25.625" style="318" customWidth="1"/>
    <col min="13062" max="13312" width="9" style="318"/>
    <col min="13313" max="13313" width="6.125" style="318" customWidth="1"/>
    <col min="13314" max="13314" width="31.25" style="318" customWidth="1"/>
    <col min="13315" max="13317" width="25.625" style="318" customWidth="1"/>
    <col min="13318" max="13568" width="9" style="318"/>
    <col min="13569" max="13569" width="6.125" style="318" customWidth="1"/>
    <col min="13570" max="13570" width="31.25" style="318" customWidth="1"/>
    <col min="13571" max="13573" width="25.625" style="318" customWidth="1"/>
    <col min="13574" max="13824" width="9" style="318"/>
    <col min="13825" max="13825" width="6.125" style="318" customWidth="1"/>
    <col min="13826" max="13826" width="31.25" style="318" customWidth="1"/>
    <col min="13827" max="13829" width="25.625" style="318" customWidth="1"/>
    <col min="13830" max="14080" width="9" style="318"/>
    <col min="14081" max="14081" width="6.125" style="318" customWidth="1"/>
    <col min="14082" max="14082" width="31.25" style="318" customWidth="1"/>
    <col min="14083" max="14085" width="25.625" style="318" customWidth="1"/>
    <col min="14086" max="14336" width="9" style="318"/>
    <col min="14337" max="14337" width="6.125" style="318" customWidth="1"/>
    <col min="14338" max="14338" width="31.25" style="318" customWidth="1"/>
    <col min="14339" max="14341" width="25.625" style="318" customWidth="1"/>
    <col min="14342" max="14592" width="9" style="318"/>
    <col min="14593" max="14593" width="6.125" style="318" customWidth="1"/>
    <col min="14594" max="14594" width="31.25" style="318" customWidth="1"/>
    <col min="14595" max="14597" width="25.625" style="318" customWidth="1"/>
    <col min="14598" max="14848" width="9" style="318"/>
    <col min="14849" max="14849" width="6.125" style="318" customWidth="1"/>
    <col min="14850" max="14850" width="31.25" style="318" customWidth="1"/>
    <col min="14851" max="14853" width="25.625" style="318" customWidth="1"/>
    <col min="14854" max="15104" width="9" style="318"/>
    <col min="15105" max="15105" width="6.125" style="318" customWidth="1"/>
    <col min="15106" max="15106" width="31.25" style="318" customWidth="1"/>
    <col min="15107" max="15109" width="25.625" style="318" customWidth="1"/>
    <col min="15110" max="15360" width="9" style="318"/>
    <col min="15361" max="15361" width="6.125" style="318" customWidth="1"/>
    <col min="15362" max="15362" width="31.25" style="318" customWidth="1"/>
    <col min="15363" max="15365" width="25.625" style="318" customWidth="1"/>
    <col min="15366" max="15616" width="9" style="318"/>
    <col min="15617" max="15617" width="6.125" style="318" customWidth="1"/>
    <col min="15618" max="15618" width="31.25" style="318" customWidth="1"/>
    <col min="15619" max="15621" width="25.625" style="318" customWidth="1"/>
    <col min="15622" max="15872" width="9" style="318"/>
    <col min="15873" max="15873" width="6.125" style="318" customWidth="1"/>
    <col min="15874" max="15874" width="31.25" style="318" customWidth="1"/>
    <col min="15875" max="15877" width="25.625" style="318" customWidth="1"/>
    <col min="15878" max="16128" width="9" style="318"/>
    <col min="16129" max="16129" width="6.125" style="318" customWidth="1"/>
    <col min="16130" max="16130" width="31.25" style="318" customWidth="1"/>
    <col min="16131" max="16133" width="25.625" style="318" customWidth="1"/>
    <col min="16134" max="16384" width="9" style="318"/>
  </cols>
  <sheetData>
    <row r="1" spans="1:28" ht="18" customHeight="1" x14ac:dyDescent="0.2">
      <c r="A1" s="4" t="s">
        <v>196</v>
      </c>
    </row>
    <row r="2" spans="1:28" s="391" customFormat="1" ht="18" customHeight="1" x14ac:dyDescent="0.2">
      <c r="A2" s="4" t="s">
        <v>187</v>
      </c>
      <c r="B2" s="5"/>
      <c r="C2" s="390"/>
      <c r="D2" s="390"/>
      <c r="E2" s="390"/>
      <c r="F2" s="2"/>
      <c r="G2" s="2"/>
      <c r="H2" s="2"/>
      <c r="I2" s="2"/>
      <c r="J2" s="2"/>
      <c r="K2" s="2"/>
      <c r="L2" s="2"/>
      <c r="M2" s="2"/>
      <c r="N2" s="2"/>
      <c r="O2" s="2"/>
      <c r="P2" s="2"/>
      <c r="Q2" s="2"/>
      <c r="R2" s="2"/>
      <c r="S2" s="2"/>
      <c r="T2" s="2"/>
      <c r="U2" s="2"/>
      <c r="V2" s="2"/>
      <c r="W2" s="2"/>
      <c r="X2" s="2"/>
      <c r="Y2" s="2"/>
      <c r="Z2" s="2"/>
      <c r="AA2" s="2"/>
      <c r="AB2" s="2"/>
    </row>
    <row r="3" spans="1:28" s="391" customFormat="1" ht="18" customHeight="1" x14ac:dyDescent="0.2">
      <c r="A3" s="392" t="s">
        <v>194</v>
      </c>
      <c r="B3" s="5"/>
      <c r="C3" s="393"/>
      <c r="D3" s="393"/>
      <c r="E3" s="393"/>
      <c r="F3" s="2"/>
      <c r="G3" s="2"/>
      <c r="H3" s="2"/>
      <c r="I3" s="2"/>
      <c r="J3" s="2"/>
      <c r="K3" s="2"/>
      <c r="L3" s="2"/>
      <c r="M3" s="2"/>
      <c r="N3" s="2"/>
      <c r="O3" s="2"/>
      <c r="P3" s="2"/>
      <c r="Q3" s="2"/>
      <c r="R3" s="2"/>
      <c r="S3" s="2"/>
      <c r="T3" s="2"/>
      <c r="U3" s="2"/>
      <c r="V3" s="2"/>
      <c r="W3" s="2"/>
      <c r="X3" s="2"/>
      <c r="Y3" s="2"/>
      <c r="Z3" s="2"/>
      <c r="AA3" s="2"/>
      <c r="AB3" s="2"/>
    </row>
    <row r="4" spans="1:28" s="376" customFormat="1" ht="7.5" customHeight="1" x14ac:dyDescent="0.2">
      <c r="A4" s="4"/>
      <c r="B4" s="5"/>
      <c r="C4" s="394"/>
      <c r="D4" s="394"/>
      <c r="E4" s="394"/>
      <c r="F4" s="6"/>
      <c r="G4" s="6"/>
      <c r="H4" s="6"/>
      <c r="I4" s="6"/>
      <c r="J4" s="6"/>
      <c r="K4" s="6"/>
      <c r="L4" s="6"/>
      <c r="M4" s="6"/>
      <c r="N4" s="6"/>
      <c r="O4" s="6"/>
      <c r="P4" s="6"/>
      <c r="Q4" s="6"/>
      <c r="R4" s="6"/>
      <c r="S4" s="6"/>
      <c r="T4" s="6"/>
      <c r="U4" s="6"/>
      <c r="V4" s="6"/>
      <c r="W4" s="6"/>
      <c r="X4" s="6"/>
      <c r="Y4" s="6"/>
      <c r="Z4" s="6"/>
      <c r="AA4" s="6"/>
      <c r="AB4" s="6"/>
    </row>
    <row r="5" spans="1:28" s="376" customFormat="1" ht="18" customHeight="1" x14ac:dyDescent="0.2">
      <c r="A5" s="4" t="s">
        <v>70</v>
      </c>
      <c r="B5" s="6"/>
      <c r="C5" s="395"/>
      <c r="D5" s="395"/>
      <c r="E5" s="15"/>
      <c r="F5" s="6"/>
      <c r="G5" s="6"/>
      <c r="H5" s="6"/>
      <c r="I5" s="6"/>
      <c r="J5" s="6"/>
      <c r="K5" s="6"/>
      <c r="L5" s="6"/>
      <c r="M5" s="6"/>
      <c r="N5" s="6"/>
      <c r="O5" s="6"/>
      <c r="P5" s="6"/>
      <c r="Q5" s="6"/>
      <c r="R5" s="6"/>
      <c r="S5" s="6"/>
      <c r="T5" s="6"/>
      <c r="U5" s="6"/>
      <c r="V5" s="6"/>
      <c r="W5" s="6"/>
      <c r="X5" s="6"/>
      <c r="Y5" s="6"/>
      <c r="Z5" s="6"/>
      <c r="AA5" s="6"/>
      <c r="AB5" s="6"/>
    </row>
    <row r="6" spans="1:28" s="376" customFormat="1" ht="15" thickBot="1" x14ac:dyDescent="0.25">
      <c r="A6" s="392" t="s">
        <v>3</v>
      </c>
      <c r="B6" s="6"/>
      <c r="C6" s="395"/>
      <c r="D6" s="395"/>
      <c r="E6" s="15" t="s">
        <v>197</v>
      </c>
      <c r="F6" s="6"/>
      <c r="G6" s="6"/>
      <c r="H6" s="6"/>
      <c r="I6" s="6"/>
      <c r="J6" s="6"/>
      <c r="K6" s="6"/>
      <c r="L6" s="6"/>
      <c r="M6" s="6"/>
      <c r="N6" s="6"/>
      <c r="O6" s="6"/>
      <c r="P6" s="6"/>
      <c r="Q6" s="6"/>
      <c r="R6" s="6"/>
      <c r="S6" s="6"/>
      <c r="T6" s="6"/>
      <c r="U6" s="6"/>
      <c r="V6" s="6"/>
      <c r="W6" s="6"/>
      <c r="X6" s="6"/>
      <c r="Y6" s="6"/>
      <c r="Z6" s="6"/>
      <c r="AA6" s="6"/>
      <c r="AB6" s="6"/>
    </row>
    <row r="7" spans="1:28" s="376" customFormat="1" ht="9" customHeight="1" thickBot="1" x14ac:dyDescent="0.25">
      <c r="A7" s="3"/>
      <c r="B7" s="396"/>
      <c r="C7" s="397"/>
      <c r="D7" s="397"/>
      <c r="E7" s="397"/>
      <c r="F7" s="6"/>
      <c r="G7" s="564"/>
      <c r="H7" s="565"/>
      <c r="I7" s="565"/>
      <c r="J7" s="565"/>
      <c r="K7" s="565"/>
      <c r="L7" s="565"/>
      <c r="M7" s="565"/>
      <c r="N7" s="566"/>
      <c r="O7" s="6"/>
      <c r="P7" s="6"/>
      <c r="Q7" s="6"/>
      <c r="R7" s="6"/>
      <c r="S7" s="6"/>
      <c r="T7" s="6"/>
      <c r="U7" s="6"/>
      <c r="V7" s="6"/>
      <c r="W7" s="6"/>
      <c r="X7" s="6"/>
      <c r="Y7" s="6"/>
      <c r="Z7" s="6"/>
      <c r="AA7" s="6"/>
      <c r="AB7" s="6"/>
    </row>
    <row r="8" spans="1:28" s="376" customFormat="1" ht="30" customHeight="1" thickBot="1" x14ac:dyDescent="0.25">
      <c r="A8" s="398" t="s">
        <v>188</v>
      </c>
      <c r="B8" s="399" t="s">
        <v>116</v>
      </c>
      <c r="C8" s="400" t="s">
        <v>118</v>
      </c>
      <c r="D8" s="400" t="s">
        <v>119</v>
      </c>
      <c r="E8" s="401" t="s">
        <v>189</v>
      </c>
      <c r="F8" s="6"/>
      <c r="G8" s="567"/>
      <c r="H8" s="568"/>
      <c r="I8" s="568"/>
      <c r="J8" s="568"/>
      <c r="K8" s="568"/>
      <c r="L8" s="568"/>
      <c r="M8" s="568"/>
      <c r="N8" s="569"/>
      <c r="O8" s="6"/>
      <c r="P8" s="6"/>
      <c r="Q8" s="6"/>
      <c r="R8" s="6"/>
      <c r="S8" s="6"/>
      <c r="T8" s="6"/>
      <c r="U8" s="6"/>
      <c r="V8" s="6"/>
      <c r="W8" s="6"/>
      <c r="X8" s="6"/>
      <c r="Y8" s="6"/>
      <c r="Z8" s="6"/>
      <c r="AA8" s="6"/>
      <c r="AB8" s="6"/>
    </row>
    <row r="9" spans="1:28" s="376" customFormat="1" ht="6" customHeight="1" thickTop="1" x14ac:dyDescent="0.2">
      <c r="A9" s="402"/>
      <c r="B9" s="403"/>
      <c r="C9" s="404"/>
      <c r="D9" s="404"/>
      <c r="E9" s="405"/>
      <c r="F9" s="6"/>
      <c r="G9" s="567"/>
      <c r="H9" s="568"/>
      <c r="I9" s="568"/>
      <c r="J9" s="568"/>
      <c r="K9" s="568"/>
      <c r="L9" s="568"/>
      <c r="M9" s="568"/>
      <c r="N9" s="569"/>
      <c r="O9" s="6"/>
      <c r="P9" s="6"/>
      <c r="Q9" s="6"/>
      <c r="R9" s="6"/>
      <c r="S9" s="6"/>
      <c r="T9" s="6"/>
      <c r="U9" s="6"/>
      <c r="V9" s="6"/>
      <c r="W9" s="6"/>
      <c r="X9" s="6"/>
      <c r="Y9" s="6"/>
      <c r="Z9" s="6"/>
      <c r="AA9" s="6"/>
      <c r="AB9" s="6"/>
    </row>
    <row r="10" spans="1:28" s="376" customFormat="1" ht="30" customHeight="1" x14ac:dyDescent="0.2">
      <c r="A10" s="406">
        <v>1</v>
      </c>
      <c r="B10" s="407" t="s">
        <v>193</v>
      </c>
      <c r="C10" s="408">
        <f>HVAC!M114</f>
        <v>10284250</v>
      </c>
      <c r="D10" s="408">
        <f>HVAC!O114</f>
        <v>1354600</v>
      </c>
      <c r="E10" s="409">
        <f>D10+C10</f>
        <v>11638850</v>
      </c>
      <c r="F10" s="6"/>
      <c r="G10" s="567"/>
      <c r="H10" s="568"/>
      <c r="I10" s="568"/>
      <c r="J10" s="568"/>
      <c r="K10" s="568"/>
      <c r="L10" s="568"/>
      <c r="M10" s="568"/>
      <c r="N10" s="569"/>
      <c r="O10" s="6"/>
      <c r="P10" s="6"/>
      <c r="Q10" s="6"/>
      <c r="R10" s="6"/>
      <c r="S10" s="6"/>
      <c r="T10" s="6"/>
      <c r="U10" s="6"/>
      <c r="V10" s="6"/>
      <c r="W10" s="6"/>
      <c r="X10" s="6"/>
      <c r="Y10" s="6"/>
      <c r="Z10" s="6"/>
      <c r="AA10" s="6"/>
      <c r="AB10" s="6"/>
    </row>
    <row r="11" spans="1:28" s="410" customFormat="1" ht="30" customHeight="1" thickBot="1" x14ac:dyDescent="0.25">
      <c r="A11" s="406">
        <v>2</v>
      </c>
      <c r="B11" s="542" t="s">
        <v>190</v>
      </c>
      <c r="C11" s="408">
        <f>Fire!M32</f>
        <v>2121719</v>
      </c>
      <c r="D11" s="408">
        <f>Fire!O32</f>
        <v>414800</v>
      </c>
      <c r="E11" s="409">
        <f>D11+C11</f>
        <v>2536519</v>
      </c>
      <c r="F11" s="38"/>
      <c r="G11" s="570"/>
      <c r="H11" s="571"/>
      <c r="I11" s="571"/>
      <c r="J11" s="571"/>
      <c r="K11" s="571"/>
      <c r="L11" s="571"/>
      <c r="M11" s="571"/>
      <c r="N11" s="572"/>
      <c r="O11" s="38"/>
      <c r="P11" s="38"/>
      <c r="Q11" s="38"/>
      <c r="R11" s="38"/>
      <c r="S11" s="38"/>
      <c r="T11" s="38"/>
      <c r="U11" s="38"/>
      <c r="V11" s="38"/>
      <c r="W11" s="38"/>
      <c r="X11" s="38"/>
      <c r="Y11" s="38"/>
      <c r="Z11" s="38"/>
      <c r="AA11" s="38"/>
      <c r="AB11" s="38"/>
    </row>
    <row r="12" spans="1:28" s="376" customFormat="1" ht="30" customHeight="1" thickBot="1" x14ac:dyDescent="0.25">
      <c r="A12" s="411">
        <v>3</v>
      </c>
      <c r="B12" s="412" t="s">
        <v>191</v>
      </c>
      <c r="C12" s="408">
        <f>Novec!M46</f>
        <v>0</v>
      </c>
      <c r="D12" s="408">
        <f>Novec!O46</f>
        <v>0</v>
      </c>
      <c r="E12" s="409">
        <f>D12+C12</f>
        <v>0</v>
      </c>
      <c r="F12" s="6"/>
      <c r="G12" s="6"/>
      <c r="H12" s="6"/>
      <c r="I12" s="6"/>
      <c r="J12" s="6"/>
      <c r="K12" s="6"/>
      <c r="L12" s="6"/>
      <c r="M12" s="6"/>
      <c r="N12" s="6"/>
      <c r="O12" s="6"/>
      <c r="P12" s="6"/>
      <c r="Q12" s="6"/>
      <c r="R12" s="6"/>
      <c r="S12" s="6"/>
      <c r="T12" s="6"/>
      <c r="U12" s="6"/>
      <c r="V12" s="6"/>
      <c r="W12" s="6"/>
      <c r="X12" s="6"/>
      <c r="Y12" s="6"/>
      <c r="Z12" s="6"/>
      <c r="AA12" s="6"/>
      <c r="AB12" s="6"/>
    </row>
    <row r="13" spans="1:28" s="391" customFormat="1" ht="30" customHeight="1" thickTop="1" thickBot="1" x14ac:dyDescent="0.25">
      <c r="A13" s="413"/>
      <c r="B13" s="414" t="s">
        <v>192</v>
      </c>
      <c r="C13" s="415">
        <f>SUM(C10:C12)</f>
        <v>12405969</v>
      </c>
      <c r="D13" s="415">
        <f>SUM(D10:D12)</f>
        <v>1769400</v>
      </c>
      <c r="E13" s="415">
        <f>SUM(E10:E12)</f>
        <v>14175369</v>
      </c>
      <c r="F13" s="2"/>
      <c r="G13" s="2"/>
      <c r="H13" s="2"/>
      <c r="I13" s="2"/>
      <c r="J13" s="2"/>
      <c r="K13" s="2"/>
      <c r="L13" s="2"/>
      <c r="M13" s="2"/>
      <c r="N13" s="2"/>
      <c r="O13" s="2"/>
      <c r="P13" s="2"/>
      <c r="Q13" s="2"/>
      <c r="R13" s="2"/>
      <c r="S13" s="2"/>
      <c r="T13" s="2"/>
      <c r="U13" s="2"/>
      <c r="V13" s="2"/>
      <c r="W13" s="2"/>
      <c r="X13" s="2"/>
      <c r="Y13" s="2"/>
      <c r="Z13" s="2"/>
      <c r="AA13" s="2"/>
      <c r="AB13" s="2"/>
    </row>
    <row r="14" spans="1:28" s="13" customFormat="1" ht="30" hidden="1" customHeight="1" thickBot="1" x14ac:dyDescent="0.25">
      <c r="A14" s="533" t="s">
        <v>198</v>
      </c>
      <c r="B14" s="544" t="s">
        <v>199</v>
      </c>
      <c r="C14" s="534"/>
      <c r="D14" s="541">
        <f>E13*25%</f>
        <v>3543842.25</v>
      </c>
      <c r="E14" s="535"/>
    </row>
    <row r="15" spans="1:28" s="13" customFormat="1" ht="30" hidden="1" customHeight="1" thickBot="1" x14ac:dyDescent="0.25">
      <c r="A15" s="533" t="s">
        <v>200</v>
      </c>
      <c r="B15" s="545" t="s">
        <v>201</v>
      </c>
      <c r="C15" s="534"/>
      <c r="D15" s="541">
        <f>E13*10%</f>
        <v>1417536.9000000001</v>
      </c>
      <c r="E15" s="535"/>
    </row>
    <row r="16" spans="1:28" s="13" customFormat="1" ht="30" hidden="1" customHeight="1" thickBot="1" x14ac:dyDescent="0.25">
      <c r="A16" s="533"/>
      <c r="B16" s="538" t="s">
        <v>202</v>
      </c>
      <c r="C16" s="536"/>
      <c r="D16" s="536"/>
      <c r="E16" s="540">
        <f>-D14-D15</f>
        <v>-4961379.1500000004</v>
      </c>
    </row>
    <row r="17" spans="1:28" s="13" customFormat="1" ht="30" hidden="1" customHeight="1" thickBot="1" x14ac:dyDescent="0.25">
      <c r="A17" s="537"/>
      <c r="B17" s="543" t="s">
        <v>203</v>
      </c>
      <c r="C17" s="539"/>
      <c r="D17" s="539"/>
      <c r="E17" s="540">
        <f>E13+E16</f>
        <v>9213989.8499999996</v>
      </c>
    </row>
    <row r="18" spans="1:28" x14ac:dyDescent="0.2">
      <c r="A18" s="416"/>
      <c r="G18" s="7"/>
      <c r="H18" s="7"/>
      <c r="I18" s="7"/>
      <c r="J18" s="7"/>
      <c r="K18" s="7"/>
      <c r="L18" s="7"/>
      <c r="M18" s="7"/>
      <c r="N18" s="7"/>
      <c r="O18" s="7"/>
      <c r="P18" s="7"/>
      <c r="Q18" s="7"/>
      <c r="R18" s="7"/>
      <c r="S18" s="7"/>
      <c r="T18" s="7"/>
      <c r="U18" s="7"/>
      <c r="V18" s="7"/>
      <c r="W18" s="7"/>
      <c r="X18" s="7"/>
      <c r="Y18" s="7"/>
      <c r="Z18" s="7"/>
      <c r="AA18" s="7"/>
      <c r="AB18" s="7"/>
    </row>
    <row r="19" spans="1:28" x14ac:dyDescent="0.2">
      <c r="G19" s="7"/>
      <c r="H19" s="7"/>
      <c r="I19" s="7"/>
      <c r="J19" s="7"/>
      <c r="K19" s="7"/>
      <c r="L19" s="7"/>
      <c r="M19" s="7"/>
      <c r="N19" s="7"/>
      <c r="O19" s="7"/>
      <c r="P19" s="7"/>
      <c r="Q19" s="7"/>
      <c r="R19" s="7"/>
      <c r="S19" s="7"/>
      <c r="T19" s="7"/>
      <c r="U19" s="7"/>
      <c r="V19" s="7"/>
      <c r="W19" s="7"/>
      <c r="X19" s="7"/>
      <c r="Y19" s="7"/>
      <c r="Z19" s="7"/>
      <c r="AA19" s="7"/>
      <c r="AB19" s="7"/>
    </row>
    <row r="20" spans="1:28" x14ac:dyDescent="0.2">
      <c r="G20" s="7"/>
      <c r="H20" s="7"/>
      <c r="I20" s="7"/>
      <c r="J20" s="7"/>
      <c r="K20" s="7"/>
      <c r="L20" s="7"/>
      <c r="M20" s="7"/>
      <c r="N20" s="7"/>
      <c r="O20" s="7"/>
      <c r="P20" s="7"/>
      <c r="Q20" s="7"/>
      <c r="R20" s="7"/>
      <c r="S20" s="7"/>
      <c r="T20" s="7"/>
      <c r="U20" s="7"/>
      <c r="V20" s="7"/>
      <c r="W20" s="7"/>
      <c r="X20" s="7"/>
      <c r="Y20" s="7"/>
      <c r="Z20" s="7"/>
      <c r="AA20" s="7"/>
      <c r="AB20" s="7"/>
    </row>
    <row r="21" spans="1:28" x14ac:dyDescent="0.2">
      <c r="G21" s="7"/>
      <c r="H21" s="7"/>
      <c r="I21" s="7"/>
      <c r="J21" s="7"/>
      <c r="K21" s="7"/>
      <c r="L21" s="7"/>
      <c r="M21" s="7"/>
      <c r="N21" s="7"/>
      <c r="O21" s="7"/>
      <c r="P21" s="7"/>
      <c r="Q21" s="7"/>
      <c r="R21" s="7"/>
      <c r="S21" s="7"/>
      <c r="T21" s="7"/>
      <c r="U21" s="7"/>
      <c r="V21" s="7"/>
      <c r="W21" s="7"/>
      <c r="X21" s="7"/>
      <c r="Y21" s="7"/>
      <c r="Z21" s="7"/>
      <c r="AA21" s="7"/>
      <c r="AB21" s="7"/>
    </row>
    <row r="22" spans="1:28" x14ac:dyDescent="0.2">
      <c r="G22" s="7"/>
      <c r="H22" s="7"/>
      <c r="I22" s="7"/>
      <c r="J22" s="7"/>
      <c r="K22" s="7"/>
      <c r="L22" s="7"/>
      <c r="M22" s="7"/>
      <c r="N22" s="7"/>
      <c r="O22" s="7"/>
      <c r="P22" s="7"/>
      <c r="Q22" s="7"/>
      <c r="R22" s="7"/>
      <c r="S22" s="7"/>
      <c r="T22" s="7"/>
      <c r="U22" s="7"/>
      <c r="V22" s="7"/>
      <c r="W22" s="7"/>
      <c r="X22" s="7"/>
      <c r="Y22" s="7"/>
      <c r="Z22" s="7"/>
      <c r="AA22" s="7"/>
      <c r="AB22" s="7"/>
    </row>
    <row r="23" spans="1:28" x14ac:dyDescent="0.2">
      <c r="G23" s="7"/>
      <c r="H23" s="7"/>
      <c r="I23" s="7"/>
      <c r="J23" s="7"/>
      <c r="K23" s="7"/>
      <c r="L23" s="7"/>
      <c r="M23" s="7"/>
      <c r="N23" s="7"/>
      <c r="O23" s="7"/>
      <c r="P23" s="7"/>
      <c r="Q23" s="7"/>
      <c r="R23" s="7"/>
      <c r="S23" s="7"/>
      <c r="T23" s="7"/>
      <c r="U23" s="7"/>
      <c r="V23" s="7"/>
      <c r="W23" s="7"/>
      <c r="X23" s="7"/>
      <c r="Y23" s="7"/>
      <c r="Z23" s="7"/>
      <c r="AA23" s="7"/>
      <c r="AB23" s="7"/>
    </row>
    <row r="24" spans="1:28" x14ac:dyDescent="0.2">
      <c r="G24" s="7"/>
      <c r="H24" s="7"/>
      <c r="I24" s="7"/>
      <c r="J24" s="7"/>
      <c r="K24" s="7"/>
      <c r="L24" s="7"/>
      <c r="M24" s="7"/>
      <c r="N24" s="7"/>
      <c r="O24" s="7"/>
      <c r="P24" s="7"/>
      <c r="Q24" s="7"/>
      <c r="R24" s="7"/>
      <c r="S24" s="7"/>
      <c r="T24" s="7"/>
      <c r="U24" s="7"/>
      <c r="V24" s="7"/>
      <c r="W24" s="7"/>
      <c r="X24" s="7"/>
      <c r="Y24" s="7"/>
      <c r="Z24" s="7"/>
      <c r="AA24" s="7"/>
      <c r="AB24" s="7"/>
    </row>
    <row r="25" spans="1:28" x14ac:dyDescent="0.2">
      <c r="G25" s="7"/>
      <c r="H25" s="7"/>
      <c r="I25" s="7"/>
      <c r="J25" s="7"/>
      <c r="K25" s="7"/>
      <c r="L25" s="7"/>
      <c r="M25" s="7"/>
      <c r="N25" s="7"/>
      <c r="O25" s="7"/>
      <c r="P25" s="7"/>
      <c r="Q25" s="7"/>
      <c r="R25" s="7"/>
      <c r="S25" s="7"/>
      <c r="T25" s="7"/>
      <c r="U25" s="7"/>
      <c r="V25" s="7"/>
      <c r="W25" s="7"/>
      <c r="X25" s="7"/>
      <c r="Y25" s="7"/>
      <c r="Z25" s="7"/>
      <c r="AA25" s="7"/>
      <c r="AB25" s="7"/>
    </row>
    <row r="26" spans="1:28" x14ac:dyDescent="0.2">
      <c r="G26" s="7"/>
      <c r="H26" s="7"/>
      <c r="I26" s="7"/>
      <c r="J26" s="7"/>
      <c r="K26" s="7"/>
      <c r="L26" s="7"/>
      <c r="M26" s="7"/>
      <c r="N26" s="7"/>
      <c r="O26" s="7"/>
      <c r="P26" s="7"/>
      <c r="Q26" s="7"/>
      <c r="R26" s="7"/>
      <c r="S26" s="7"/>
      <c r="T26" s="7"/>
      <c r="U26" s="7"/>
      <c r="V26" s="7"/>
      <c r="W26" s="7"/>
      <c r="X26" s="7"/>
      <c r="Y26" s="7"/>
      <c r="Z26" s="7"/>
      <c r="AA26" s="7"/>
      <c r="AB26" s="7"/>
    </row>
    <row r="27" spans="1:28" x14ac:dyDescent="0.2">
      <c r="G27" s="7"/>
      <c r="H27" s="7"/>
      <c r="I27" s="7"/>
      <c r="J27" s="7"/>
      <c r="K27" s="7"/>
      <c r="L27" s="7"/>
      <c r="M27" s="7"/>
      <c r="N27" s="7"/>
      <c r="O27" s="7"/>
      <c r="P27" s="7"/>
      <c r="Q27" s="7"/>
      <c r="R27" s="7"/>
      <c r="S27" s="7"/>
      <c r="T27" s="7"/>
      <c r="U27" s="7"/>
      <c r="V27" s="7"/>
      <c r="W27" s="7"/>
      <c r="X27" s="7"/>
      <c r="Y27" s="7"/>
      <c r="Z27" s="7"/>
      <c r="AA27" s="7"/>
      <c r="AB27" s="7"/>
    </row>
    <row r="28" spans="1:28" x14ac:dyDescent="0.2">
      <c r="G28" s="7"/>
      <c r="H28" s="7"/>
      <c r="I28" s="7"/>
      <c r="J28" s="7"/>
      <c r="K28" s="7"/>
      <c r="L28" s="7"/>
      <c r="M28" s="7"/>
      <c r="N28" s="7"/>
      <c r="O28" s="7"/>
      <c r="P28" s="7"/>
      <c r="Q28" s="7"/>
      <c r="R28" s="7"/>
      <c r="S28" s="7"/>
      <c r="T28" s="7"/>
      <c r="U28" s="7"/>
      <c r="V28" s="7"/>
      <c r="W28" s="7"/>
      <c r="X28" s="7"/>
      <c r="Y28" s="7"/>
      <c r="Z28" s="7"/>
      <c r="AA28" s="7"/>
      <c r="AB28" s="7"/>
    </row>
    <row r="29" spans="1:28" x14ac:dyDescent="0.2">
      <c r="G29" s="7"/>
      <c r="H29" s="7"/>
      <c r="I29" s="7"/>
      <c r="J29" s="7"/>
      <c r="K29" s="7"/>
      <c r="L29" s="7"/>
      <c r="M29" s="7"/>
      <c r="N29" s="7"/>
      <c r="O29" s="7"/>
      <c r="P29" s="7"/>
      <c r="Q29" s="7"/>
      <c r="R29" s="7"/>
      <c r="S29" s="7"/>
      <c r="T29" s="7"/>
      <c r="U29" s="7"/>
      <c r="V29" s="7"/>
      <c r="W29" s="7"/>
      <c r="X29" s="7"/>
      <c r="Y29" s="7"/>
      <c r="Z29" s="7"/>
      <c r="AA29" s="7"/>
      <c r="AB29" s="7"/>
    </row>
    <row r="30" spans="1:28" x14ac:dyDescent="0.2">
      <c r="G30" s="7"/>
      <c r="H30" s="7"/>
      <c r="I30" s="7"/>
      <c r="J30" s="7"/>
      <c r="K30" s="7"/>
      <c r="L30" s="7"/>
      <c r="M30" s="7"/>
      <c r="N30" s="7"/>
      <c r="O30" s="7"/>
      <c r="P30" s="7"/>
      <c r="Q30" s="7"/>
      <c r="R30" s="7"/>
      <c r="S30" s="7"/>
      <c r="T30" s="7"/>
      <c r="U30" s="7"/>
      <c r="V30" s="7"/>
      <c r="W30" s="7"/>
      <c r="X30" s="7"/>
      <c r="Y30" s="7"/>
      <c r="Z30" s="7"/>
      <c r="AA30" s="7"/>
      <c r="AB30" s="7"/>
    </row>
    <row r="31" spans="1:28" x14ac:dyDescent="0.2">
      <c r="G31" s="7"/>
      <c r="H31" s="7"/>
      <c r="I31" s="7"/>
      <c r="J31" s="7"/>
      <c r="K31" s="7"/>
      <c r="L31" s="7"/>
      <c r="M31" s="7"/>
      <c r="N31" s="7"/>
      <c r="O31" s="7"/>
      <c r="P31" s="7"/>
      <c r="Q31" s="7"/>
      <c r="R31" s="7"/>
      <c r="S31" s="7"/>
      <c r="T31" s="7"/>
      <c r="U31" s="7"/>
      <c r="V31" s="7"/>
      <c r="W31" s="7"/>
      <c r="X31" s="7"/>
      <c r="Y31" s="7"/>
      <c r="Z31" s="7"/>
      <c r="AA31" s="7"/>
      <c r="AB31" s="7"/>
    </row>
    <row r="32" spans="1:28" x14ac:dyDescent="0.2">
      <c r="G32" s="7"/>
      <c r="H32" s="7"/>
      <c r="I32" s="7"/>
      <c r="J32" s="7"/>
      <c r="K32" s="7"/>
      <c r="L32" s="7"/>
      <c r="M32" s="7"/>
      <c r="N32" s="7"/>
      <c r="O32" s="7"/>
      <c r="P32" s="7"/>
      <c r="Q32" s="7"/>
      <c r="R32" s="7"/>
      <c r="S32" s="7"/>
      <c r="T32" s="7"/>
      <c r="U32" s="7"/>
      <c r="V32" s="7"/>
      <c r="W32" s="7"/>
      <c r="X32" s="7"/>
      <c r="Y32" s="7"/>
      <c r="Z32" s="7"/>
      <c r="AA32" s="7"/>
      <c r="AB32" s="7"/>
    </row>
    <row r="33" spans="7:28" x14ac:dyDescent="0.2">
      <c r="G33" s="7"/>
      <c r="H33" s="7"/>
      <c r="I33" s="7"/>
      <c r="J33" s="7"/>
      <c r="K33" s="7"/>
      <c r="L33" s="7"/>
      <c r="M33" s="7"/>
      <c r="N33" s="7"/>
      <c r="O33" s="7"/>
      <c r="P33" s="7"/>
      <c r="Q33" s="7"/>
      <c r="R33" s="7"/>
      <c r="S33" s="7"/>
      <c r="T33" s="7"/>
      <c r="U33" s="7"/>
      <c r="V33" s="7"/>
      <c r="W33" s="7"/>
      <c r="X33" s="7"/>
      <c r="Y33" s="7"/>
      <c r="Z33" s="7"/>
      <c r="AA33" s="7"/>
      <c r="AB33" s="7"/>
    </row>
    <row r="34" spans="7:28" x14ac:dyDescent="0.2">
      <c r="G34" s="7"/>
      <c r="H34" s="7"/>
      <c r="I34" s="7"/>
      <c r="J34" s="7"/>
      <c r="K34" s="7"/>
      <c r="L34" s="7"/>
      <c r="M34" s="7"/>
      <c r="N34" s="7"/>
      <c r="O34" s="7"/>
      <c r="P34" s="7"/>
      <c r="Q34" s="7"/>
      <c r="R34" s="7"/>
      <c r="S34" s="7"/>
      <c r="T34" s="7"/>
      <c r="U34" s="7"/>
      <c r="V34" s="7"/>
      <c r="W34" s="7"/>
      <c r="X34" s="7"/>
      <c r="Y34" s="7"/>
      <c r="Z34" s="7"/>
      <c r="AA34" s="7"/>
      <c r="AB34" s="7"/>
    </row>
    <row r="35" spans="7:28" x14ac:dyDescent="0.2">
      <c r="G35" s="7"/>
      <c r="H35" s="7"/>
      <c r="I35" s="7"/>
      <c r="J35" s="7"/>
      <c r="K35" s="7"/>
      <c r="L35" s="7"/>
      <c r="M35" s="7"/>
      <c r="N35" s="7"/>
      <c r="O35" s="7"/>
      <c r="P35" s="7"/>
      <c r="Q35" s="7"/>
      <c r="R35" s="7"/>
      <c r="S35" s="7"/>
      <c r="T35" s="7"/>
      <c r="U35" s="7"/>
      <c r="V35" s="7"/>
      <c r="W35" s="7"/>
      <c r="X35" s="7"/>
      <c r="Y35" s="7"/>
      <c r="Z35" s="7"/>
      <c r="AA35" s="7"/>
      <c r="AB35" s="7"/>
    </row>
    <row r="36" spans="7:28" x14ac:dyDescent="0.2">
      <c r="G36" s="7"/>
      <c r="H36" s="7"/>
      <c r="I36" s="7"/>
      <c r="J36" s="7"/>
      <c r="K36" s="7"/>
      <c r="L36" s="7"/>
      <c r="M36" s="7"/>
      <c r="N36" s="7"/>
      <c r="O36" s="7"/>
      <c r="P36" s="7"/>
      <c r="Q36" s="7"/>
      <c r="R36" s="7"/>
      <c r="S36" s="7"/>
      <c r="T36" s="7"/>
      <c r="U36" s="7"/>
      <c r="V36" s="7"/>
      <c r="W36" s="7"/>
      <c r="X36" s="7"/>
      <c r="Y36" s="7"/>
      <c r="Z36" s="7"/>
      <c r="AA36" s="7"/>
      <c r="AB36" s="7"/>
    </row>
    <row r="37" spans="7:28" x14ac:dyDescent="0.2">
      <c r="G37" s="7"/>
      <c r="H37" s="7"/>
      <c r="I37" s="7"/>
      <c r="J37" s="7"/>
      <c r="K37" s="7"/>
      <c r="L37" s="7"/>
      <c r="M37" s="7"/>
      <c r="N37" s="7"/>
      <c r="O37" s="7"/>
      <c r="P37" s="7"/>
      <c r="Q37" s="7"/>
      <c r="R37" s="7"/>
      <c r="S37" s="7"/>
      <c r="T37" s="7"/>
      <c r="U37" s="7"/>
      <c r="V37" s="7"/>
      <c r="W37" s="7"/>
      <c r="X37" s="7"/>
      <c r="Y37" s="7"/>
      <c r="Z37" s="7"/>
      <c r="AA37" s="7"/>
      <c r="AB37" s="7"/>
    </row>
    <row r="38" spans="7:28" x14ac:dyDescent="0.2">
      <c r="G38" s="7"/>
      <c r="H38" s="7"/>
      <c r="I38" s="7"/>
      <c r="J38" s="7"/>
      <c r="K38" s="7"/>
      <c r="L38" s="7"/>
      <c r="M38" s="7"/>
      <c r="N38" s="7"/>
      <c r="O38" s="7"/>
      <c r="P38" s="7"/>
      <c r="Q38" s="7"/>
      <c r="R38" s="7"/>
      <c r="S38" s="7"/>
      <c r="T38" s="7"/>
      <c r="U38" s="7"/>
      <c r="V38" s="7"/>
      <c r="W38" s="7"/>
      <c r="X38" s="7"/>
      <c r="Y38" s="7"/>
      <c r="Z38" s="7"/>
      <c r="AA38" s="7"/>
      <c r="AB38" s="7"/>
    </row>
    <row r="39" spans="7:28" x14ac:dyDescent="0.2">
      <c r="G39" s="7"/>
      <c r="H39" s="7"/>
      <c r="I39" s="7"/>
      <c r="J39" s="7"/>
      <c r="K39" s="7"/>
      <c r="L39" s="7"/>
      <c r="M39" s="7"/>
      <c r="N39" s="7"/>
      <c r="O39" s="7"/>
      <c r="P39" s="7"/>
      <c r="Q39" s="7"/>
      <c r="R39" s="7"/>
      <c r="S39" s="7"/>
      <c r="T39" s="7"/>
      <c r="U39" s="7"/>
      <c r="V39" s="7"/>
      <c r="W39" s="7"/>
      <c r="X39" s="7"/>
      <c r="Y39" s="7"/>
      <c r="Z39" s="7"/>
      <c r="AA39" s="7"/>
      <c r="AB39" s="7"/>
    </row>
    <row r="40" spans="7:28" x14ac:dyDescent="0.2">
      <c r="G40" s="7"/>
      <c r="H40" s="7"/>
      <c r="I40" s="7"/>
      <c r="J40" s="7"/>
      <c r="K40" s="7"/>
      <c r="L40" s="7"/>
      <c r="M40" s="7"/>
      <c r="N40" s="7"/>
      <c r="O40" s="7"/>
      <c r="P40" s="7"/>
      <c r="Q40" s="7"/>
      <c r="R40" s="7"/>
      <c r="S40" s="7"/>
      <c r="T40" s="7"/>
      <c r="U40" s="7"/>
      <c r="V40" s="7"/>
      <c r="W40" s="7"/>
      <c r="X40" s="7"/>
      <c r="Y40" s="7"/>
      <c r="Z40" s="7"/>
      <c r="AA40" s="7"/>
      <c r="AB40" s="7"/>
    </row>
    <row r="41" spans="7:28" x14ac:dyDescent="0.2">
      <c r="G41" s="7"/>
      <c r="H41" s="7"/>
      <c r="I41" s="7"/>
      <c r="J41" s="7"/>
      <c r="K41" s="7"/>
      <c r="L41" s="7"/>
      <c r="M41" s="7"/>
      <c r="N41" s="7"/>
      <c r="O41" s="7"/>
      <c r="P41" s="7"/>
      <c r="Q41" s="7"/>
      <c r="R41" s="7"/>
      <c r="S41" s="7"/>
      <c r="T41" s="7"/>
      <c r="U41" s="7"/>
      <c r="V41" s="7"/>
    </row>
    <row r="42" spans="7:28" x14ac:dyDescent="0.2">
      <c r="G42" s="7"/>
      <c r="H42" s="7"/>
      <c r="I42" s="7"/>
      <c r="J42" s="7"/>
      <c r="K42" s="7"/>
      <c r="L42" s="7"/>
      <c r="M42" s="7"/>
      <c r="N42" s="7"/>
      <c r="O42" s="7"/>
      <c r="P42" s="7"/>
      <c r="Q42" s="7"/>
      <c r="R42" s="7"/>
      <c r="S42" s="7"/>
      <c r="T42" s="7"/>
      <c r="U42" s="7"/>
      <c r="V42" s="7"/>
    </row>
    <row r="43" spans="7:28" x14ac:dyDescent="0.2">
      <c r="G43" s="7"/>
      <c r="H43" s="7"/>
      <c r="I43" s="7"/>
      <c r="J43" s="7"/>
      <c r="K43" s="7"/>
      <c r="L43" s="7"/>
      <c r="M43" s="7"/>
      <c r="N43" s="7"/>
      <c r="O43" s="7"/>
      <c r="P43" s="7"/>
      <c r="Q43" s="7"/>
      <c r="R43" s="7"/>
      <c r="S43" s="7"/>
      <c r="T43" s="7"/>
      <c r="U43" s="7"/>
      <c r="V43" s="7"/>
    </row>
    <row r="44" spans="7:28" x14ac:dyDescent="0.2">
      <c r="G44" s="7"/>
      <c r="H44" s="7"/>
      <c r="I44" s="7"/>
      <c r="J44" s="7"/>
      <c r="K44" s="7"/>
      <c r="L44" s="7"/>
      <c r="M44" s="7"/>
      <c r="N44" s="7"/>
      <c r="O44" s="7"/>
      <c r="P44" s="7"/>
      <c r="Q44" s="7"/>
      <c r="R44" s="7"/>
      <c r="S44" s="7"/>
      <c r="T44" s="7"/>
      <c r="U44" s="7"/>
      <c r="V44" s="7"/>
    </row>
    <row r="45" spans="7:28" x14ac:dyDescent="0.2">
      <c r="G45" s="7"/>
      <c r="H45" s="7"/>
      <c r="I45" s="7"/>
      <c r="J45" s="7"/>
      <c r="K45" s="7"/>
      <c r="L45" s="7"/>
      <c r="M45" s="7"/>
      <c r="N45" s="7"/>
      <c r="O45" s="7"/>
      <c r="P45" s="7"/>
      <c r="Q45" s="7"/>
      <c r="R45" s="7"/>
      <c r="S45" s="7"/>
      <c r="T45" s="7"/>
      <c r="U45" s="7"/>
      <c r="V45" s="7"/>
    </row>
    <row r="46" spans="7:28" x14ac:dyDescent="0.2">
      <c r="G46" s="7"/>
      <c r="H46" s="7"/>
      <c r="I46" s="7"/>
      <c r="J46" s="7"/>
      <c r="K46" s="7"/>
      <c r="L46" s="7"/>
      <c r="M46" s="7"/>
      <c r="N46" s="7"/>
      <c r="O46" s="7"/>
      <c r="P46" s="7"/>
      <c r="Q46" s="7"/>
      <c r="R46" s="7"/>
      <c r="S46" s="7"/>
      <c r="T46" s="7"/>
      <c r="U46" s="7"/>
      <c r="V46" s="7"/>
    </row>
    <row r="47" spans="7:28" x14ac:dyDescent="0.2">
      <c r="G47" s="7"/>
      <c r="H47" s="7"/>
      <c r="I47" s="7"/>
      <c r="J47" s="7"/>
      <c r="K47" s="7"/>
      <c r="L47" s="7"/>
      <c r="M47" s="7"/>
      <c r="N47" s="7"/>
      <c r="O47" s="7"/>
      <c r="P47" s="7"/>
      <c r="Q47" s="7"/>
      <c r="R47" s="7"/>
      <c r="S47" s="7"/>
      <c r="T47" s="7"/>
      <c r="U47" s="7"/>
      <c r="V47" s="7"/>
    </row>
    <row r="48" spans="7:28" x14ac:dyDescent="0.2">
      <c r="G48" s="7"/>
      <c r="H48" s="7"/>
      <c r="I48" s="7"/>
      <c r="J48" s="7"/>
      <c r="K48" s="7"/>
      <c r="L48" s="7"/>
      <c r="M48" s="7"/>
      <c r="N48" s="7"/>
      <c r="O48" s="7"/>
      <c r="P48" s="7"/>
      <c r="Q48" s="7"/>
      <c r="R48" s="7"/>
      <c r="S48" s="7"/>
      <c r="T48" s="7"/>
      <c r="U48" s="7"/>
      <c r="V48" s="7"/>
    </row>
    <row r="49" spans="7:22" x14ac:dyDescent="0.2">
      <c r="G49" s="7"/>
      <c r="H49" s="7"/>
      <c r="I49" s="7"/>
      <c r="J49" s="7"/>
      <c r="K49" s="7"/>
      <c r="L49" s="7"/>
      <c r="M49" s="7"/>
      <c r="N49" s="7"/>
      <c r="O49" s="7"/>
      <c r="P49" s="7"/>
      <c r="Q49" s="7"/>
      <c r="R49" s="7"/>
      <c r="S49" s="7"/>
      <c r="T49" s="7"/>
      <c r="U49" s="7"/>
      <c r="V49" s="7"/>
    </row>
    <row r="50" spans="7:22" x14ac:dyDescent="0.2">
      <c r="G50" s="7"/>
      <c r="H50" s="7"/>
      <c r="I50" s="7"/>
      <c r="J50" s="7"/>
      <c r="K50" s="7"/>
      <c r="L50" s="7"/>
      <c r="M50" s="7"/>
      <c r="N50" s="7"/>
      <c r="O50" s="7"/>
      <c r="P50" s="7"/>
      <c r="Q50" s="7"/>
      <c r="R50" s="7"/>
      <c r="S50" s="7"/>
      <c r="T50" s="7"/>
      <c r="U50" s="7"/>
      <c r="V50" s="7"/>
    </row>
    <row r="51" spans="7:22" x14ac:dyDescent="0.2">
      <c r="G51" s="7"/>
      <c r="H51" s="7"/>
      <c r="I51" s="7"/>
      <c r="J51" s="7"/>
      <c r="K51" s="7"/>
      <c r="L51" s="7"/>
      <c r="M51" s="7"/>
      <c r="N51" s="7"/>
      <c r="O51" s="7"/>
      <c r="P51" s="7"/>
      <c r="Q51" s="7"/>
      <c r="R51" s="7"/>
      <c r="S51" s="7"/>
      <c r="T51" s="7"/>
      <c r="U51" s="7"/>
      <c r="V51" s="7"/>
    </row>
    <row r="52" spans="7:22" x14ac:dyDescent="0.2">
      <c r="G52" s="7"/>
      <c r="H52" s="7"/>
      <c r="I52" s="7"/>
      <c r="J52" s="7"/>
      <c r="K52" s="7"/>
      <c r="L52" s="7"/>
      <c r="M52" s="7"/>
      <c r="N52" s="7"/>
      <c r="O52" s="7"/>
      <c r="P52" s="7"/>
      <c r="Q52" s="7"/>
      <c r="R52" s="7"/>
      <c r="S52" s="7"/>
      <c r="T52" s="7"/>
      <c r="U52" s="7"/>
      <c r="V52" s="7"/>
    </row>
    <row r="53" spans="7:22" x14ac:dyDescent="0.2">
      <c r="G53" s="7"/>
      <c r="H53" s="7"/>
      <c r="I53" s="7"/>
      <c r="J53" s="7"/>
      <c r="K53" s="7"/>
      <c r="L53" s="7"/>
      <c r="M53" s="7"/>
      <c r="N53" s="7"/>
      <c r="O53" s="7"/>
      <c r="P53" s="7"/>
      <c r="Q53" s="7"/>
      <c r="R53" s="7"/>
      <c r="S53" s="7"/>
      <c r="T53" s="7"/>
      <c r="U53" s="7"/>
      <c r="V53" s="7"/>
    </row>
    <row r="54" spans="7:22" x14ac:dyDescent="0.2">
      <c r="G54" s="7"/>
      <c r="H54" s="7"/>
      <c r="I54" s="7"/>
      <c r="J54" s="7"/>
      <c r="K54" s="7"/>
      <c r="L54" s="7"/>
      <c r="M54" s="7"/>
      <c r="N54" s="7"/>
      <c r="O54" s="7"/>
      <c r="P54" s="7"/>
      <c r="Q54" s="7"/>
      <c r="R54" s="7"/>
      <c r="S54" s="7"/>
      <c r="T54" s="7"/>
      <c r="U54" s="7"/>
      <c r="V54" s="7"/>
    </row>
    <row r="55" spans="7:22" x14ac:dyDescent="0.2">
      <c r="G55" s="7"/>
      <c r="H55" s="7"/>
      <c r="I55" s="7"/>
      <c r="J55" s="7"/>
      <c r="K55" s="7"/>
      <c r="L55" s="7"/>
      <c r="M55" s="7"/>
      <c r="N55" s="7"/>
      <c r="O55" s="7"/>
      <c r="P55" s="7"/>
      <c r="Q55" s="7"/>
      <c r="R55" s="7"/>
      <c r="S55" s="7"/>
      <c r="T55" s="7"/>
      <c r="U55" s="7"/>
      <c r="V55" s="7"/>
    </row>
    <row r="56" spans="7:22" x14ac:dyDescent="0.2">
      <c r="G56" s="7"/>
      <c r="H56" s="7"/>
      <c r="I56" s="7"/>
      <c r="J56" s="7"/>
      <c r="K56" s="7"/>
      <c r="L56" s="7"/>
      <c r="M56" s="7"/>
      <c r="N56" s="7"/>
      <c r="O56" s="7"/>
      <c r="P56" s="7"/>
      <c r="Q56" s="7"/>
      <c r="R56" s="7"/>
      <c r="S56" s="7"/>
      <c r="T56" s="7"/>
      <c r="U56" s="7"/>
      <c r="V56" s="7"/>
    </row>
    <row r="57" spans="7:22" x14ac:dyDescent="0.2">
      <c r="G57" s="7"/>
      <c r="H57" s="7"/>
      <c r="I57" s="7"/>
      <c r="J57" s="7"/>
      <c r="K57" s="7"/>
      <c r="L57" s="7"/>
      <c r="M57" s="7"/>
      <c r="N57" s="7"/>
      <c r="O57" s="7"/>
      <c r="P57" s="7"/>
      <c r="Q57" s="7"/>
      <c r="R57" s="7"/>
      <c r="S57" s="7"/>
      <c r="T57" s="7"/>
      <c r="U57" s="7"/>
      <c r="V57" s="7"/>
    </row>
    <row r="58" spans="7:22" x14ac:dyDescent="0.2">
      <c r="G58" s="7"/>
      <c r="H58" s="7"/>
      <c r="I58" s="7"/>
      <c r="J58" s="7"/>
      <c r="K58" s="7"/>
      <c r="L58" s="7"/>
      <c r="M58" s="7"/>
      <c r="N58" s="7"/>
      <c r="O58" s="7"/>
      <c r="P58" s="7"/>
      <c r="Q58" s="7"/>
      <c r="R58" s="7"/>
      <c r="S58" s="7"/>
      <c r="T58" s="7"/>
      <c r="U58" s="7"/>
      <c r="V58" s="7"/>
    </row>
    <row r="59" spans="7:22" x14ac:dyDescent="0.2">
      <c r="G59" s="7"/>
      <c r="H59" s="7"/>
      <c r="I59" s="7"/>
      <c r="J59" s="7"/>
      <c r="K59" s="7"/>
      <c r="L59" s="7"/>
      <c r="M59" s="7"/>
      <c r="N59" s="7"/>
      <c r="O59" s="7"/>
      <c r="P59" s="7"/>
      <c r="Q59" s="7"/>
      <c r="R59" s="7"/>
      <c r="S59" s="7"/>
      <c r="T59" s="7"/>
      <c r="U59" s="7"/>
      <c r="V59" s="7"/>
    </row>
  </sheetData>
  <mergeCells count="1">
    <mergeCell ref="G7:N11"/>
  </mergeCells>
  <conditionalFormatting sqref="C10:E14">
    <cfRule type="cellIs" dxfId="1" priority="3" operator="lessThan">
      <formula>#REF!*0.9</formula>
    </cfRule>
    <cfRule type="cellIs" dxfId="0" priority="4" operator="greaterThan">
      <formula>#REF!*1.1</formula>
    </cfRule>
  </conditionalFormatting>
  <printOptions horizontalCentered="1"/>
  <pageMargins left="0.5" right="0" top="0.75" bottom="0.75" header="0.3" footer="0.3"/>
  <pageSetup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0"/>
  <sheetViews>
    <sheetView showGridLines="0" zoomScaleSheetLayoutView="55" workbookViewId="0">
      <pane ySplit="9" topLeftCell="A100" activePane="bottomLeft" state="frozen"/>
      <selection activeCell="B31" sqref="B31:D31"/>
      <selection pane="bottomLeft" activeCell="K106" sqref="K106"/>
    </sheetView>
  </sheetViews>
  <sheetFormatPr defaultColWidth="9" defaultRowHeight="14.25" x14ac:dyDescent="0.2"/>
  <cols>
    <col min="1" max="1" width="3" style="8" customWidth="1"/>
    <col min="2" max="2" width="4" style="9" bestFit="1" customWidth="1"/>
    <col min="3" max="3" width="46.125" style="7" customWidth="1"/>
    <col min="4" max="4" width="4.625" style="8" bestFit="1" customWidth="1"/>
    <col min="5" max="5" width="5" style="123" bestFit="1" customWidth="1"/>
    <col min="6" max="6" width="8.25" style="124" bestFit="1" customWidth="1"/>
    <col min="7" max="7" width="10.625" style="124" customWidth="1"/>
    <col min="8" max="8" width="8.25" style="124" customWidth="1"/>
    <col min="9" max="10" width="10.625" style="124" customWidth="1"/>
    <col min="11" max="11" width="5" style="7" customWidth="1"/>
    <col min="12" max="12" width="8.25" style="7" customWidth="1"/>
    <col min="13" max="13" width="10.625" style="7" customWidth="1"/>
    <col min="14" max="14" width="8.25" style="7" customWidth="1"/>
    <col min="15" max="16" width="10.625" style="7" customWidth="1"/>
    <col min="17" max="16384" width="9" style="7"/>
  </cols>
  <sheetData>
    <row r="1" spans="1:16" s="2" customFormat="1" ht="18" customHeight="1" x14ac:dyDescent="0.2">
      <c r="A1" s="4" t="s">
        <v>196</v>
      </c>
      <c r="B1" s="4"/>
      <c r="C1" s="5"/>
      <c r="D1" s="17"/>
      <c r="E1" s="18"/>
      <c r="F1" s="19"/>
      <c r="G1" s="19"/>
      <c r="H1" s="19"/>
      <c r="I1" s="19"/>
      <c r="J1" s="20"/>
    </row>
    <row r="2" spans="1:16" s="2" customFormat="1" ht="18" customHeight="1" x14ac:dyDescent="0.2">
      <c r="A2" s="3" t="s">
        <v>1</v>
      </c>
      <c r="B2" s="3"/>
      <c r="C2" s="5"/>
      <c r="D2" s="17"/>
      <c r="E2" s="18"/>
      <c r="F2" s="19"/>
      <c r="G2" s="21"/>
      <c r="H2" s="6"/>
      <c r="I2" s="19"/>
      <c r="J2" s="22"/>
    </row>
    <row r="3" spans="1:16" s="6" customFormat="1" ht="7.5" customHeight="1" x14ac:dyDescent="0.2">
      <c r="A3" s="3"/>
      <c r="B3" s="3"/>
      <c r="C3" s="5"/>
      <c r="D3" s="17"/>
      <c r="E3" s="18"/>
      <c r="F3" s="19"/>
      <c r="G3" s="19"/>
      <c r="H3" s="19"/>
      <c r="I3" s="19"/>
      <c r="J3" s="19"/>
    </row>
    <row r="4" spans="1:16" s="6" customFormat="1" ht="18" customHeight="1" x14ac:dyDescent="0.2">
      <c r="A4" s="4" t="s">
        <v>70</v>
      </c>
      <c r="B4" s="3"/>
      <c r="D4" s="17"/>
      <c r="E4" s="18"/>
      <c r="F4" s="19"/>
      <c r="G4" s="19"/>
      <c r="H4" s="19"/>
      <c r="I4" s="19"/>
      <c r="J4" s="15"/>
    </row>
    <row r="5" spans="1:16" s="6" customFormat="1" ht="17.25" customHeight="1" x14ac:dyDescent="0.2">
      <c r="A5" s="3" t="s">
        <v>3</v>
      </c>
      <c r="B5" s="3"/>
      <c r="D5" s="17"/>
      <c r="E5" s="18"/>
      <c r="F5" s="19"/>
      <c r="G5" s="19"/>
      <c r="H5" s="19"/>
      <c r="I5" s="19"/>
      <c r="J5" s="15"/>
    </row>
    <row r="6" spans="1:16" s="6" customFormat="1" ht="17.25" customHeight="1" thickBot="1" x14ac:dyDescent="0.25">
      <c r="A6" s="3"/>
      <c r="B6" s="3"/>
      <c r="D6" s="17"/>
      <c r="E6" s="18"/>
      <c r="F6" s="19"/>
      <c r="G6" s="19"/>
      <c r="H6" s="19"/>
      <c r="I6" s="19"/>
      <c r="J6" s="15"/>
    </row>
    <row r="7" spans="1:16" s="6" customFormat="1" ht="23.45" customHeight="1" thickBot="1" x14ac:dyDescent="0.25">
      <c r="A7" s="3"/>
      <c r="B7" s="3"/>
      <c r="D7" s="573" t="s">
        <v>195</v>
      </c>
      <c r="E7" s="574"/>
      <c r="F7" s="574"/>
      <c r="G7" s="574"/>
      <c r="H7" s="574"/>
      <c r="I7" s="574"/>
      <c r="J7" s="576"/>
      <c r="K7" s="573" t="s">
        <v>196</v>
      </c>
      <c r="L7" s="574"/>
      <c r="M7" s="574"/>
      <c r="N7" s="574"/>
      <c r="O7" s="574"/>
      <c r="P7" s="575"/>
    </row>
    <row r="8" spans="1:16" s="2" customFormat="1" ht="23.25" customHeight="1" thickBot="1" x14ac:dyDescent="0.25">
      <c r="A8" s="584" t="s">
        <v>2</v>
      </c>
      <c r="B8" s="585"/>
      <c r="C8" s="580" t="s">
        <v>7</v>
      </c>
      <c r="D8" s="580" t="s">
        <v>8</v>
      </c>
      <c r="E8" s="582" t="s">
        <v>9</v>
      </c>
      <c r="F8" s="577" t="s">
        <v>4</v>
      </c>
      <c r="G8" s="578"/>
      <c r="H8" s="579" t="s">
        <v>5</v>
      </c>
      <c r="I8" s="578"/>
      <c r="J8" s="23" t="s">
        <v>6</v>
      </c>
      <c r="K8" s="588" t="s">
        <v>9</v>
      </c>
      <c r="L8" s="577" t="s">
        <v>4</v>
      </c>
      <c r="M8" s="578"/>
      <c r="N8" s="579" t="s">
        <v>5</v>
      </c>
      <c r="O8" s="578"/>
      <c r="P8" s="23" t="s">
        <v>6</v>
      </c>
    </row>
    <row r="9" spans="1:16" s="28" customFormat="1" ht="24" customHeight="1" thickBot="1" x14ac:dyDescent="0.25">
      <c r="A9" s="586"/>
      <c r="B9" s="587"/>
      <c r="C9" s="581"/>
      <c r="D9" s="581"/>
      <c r="E9" s="583"/>
      <c r="F9" s="24" t="s">
        <v>10</v>
      </c>
      <c r="G9" s="25" t="s">
        <v>11</v>
      </c>
      <c r="H9" s="26" t="s">
        <v>10</v>
      </c>
      <c r="I9" s="25" t="s">
        <v>11</v>
      </c>
      <c r="J9" s="27" t="s">
        <v>11</v>
      </c>
      <c r="K9" s="589"/>
      <c r="L9" s="469" t="s">
        <v>10</v>
      </c>
      <c r="M9" s="470" t="s">
        <v>11</v>
      </c>
      <c r="N9" s="471" t="s">
        <v>10</v>
      </c>
      <c r="O9" s="470" t="s">
        <v>11</v>
      </c>
      <c r="P9" s="472" t="s">
        <v>11</v>
      </c>
    </row>
    <row r="10" spans="1:16" s="38" customFormat="1" ht="8.25" customHeight="1" thickTop="1" x14ac:dyDescent="0.2">
      <c r="A10" s="29"/>
      <c r="B10" s="30"/>
      <c r="C10" s="31"/>
      <c r="D10" s="31"/>
      <c r="E10" s="32"/>
      <c r="F10" s="33"/>
      <c r="G10" s="34"/>
      <c r="H10" s="35"/>
      <c r="I10" s="36"/>
      <c r="J10" s="37"/>
      <c r="K10" s="418"/>
      <c r="L10" s="473"/>
      <c r="M10" s="474"/>
      <c r="N10" s="475"/>
      <c r="O10" s="474"/>
      <c r="P10" s="476"/>
    </row>
    <row r="11" spans="1:16" s="1" customFormat="1" ht="36.75" customHeight="1" x14ac:dyDescent="0.2">
      <c r="A11" s="39"/>
      <c r="B11" s="40"/>
      <c r="C11" s="41" t="s">
        <v>12</v>
      </c>
      <c r="D11" s="42"/>
      <c r="E11" s="43"/>
      <c r="F11" s="44"/>
      <c r="G11" s="45"/>
      <c r="H11" s="46"/>
      <c r="I11" s="45"/>
      <c r="J11" s="47"/>
      <c r="K11" s="419"/>
      <c r="L11" s="433"/>
      <c r="M11" s="440"/>
      <c r="N11" s="436"/>
      <c r="O11" s="440"/>
      <c r="P11" s="420"/>
    </row>
    <row r="12" spans="1:16" s="2" customFormat="1" ht="114.75" x14ac:dyDescent="0.2">
      <c r="A12" s="49">
        <v>1</v>
      </c>
      <c r="B12" s="50"/>
      <c r="C12" s="51" t="s">
        <v>76</v>
      </c>
      <c r="D12" s="52"/>
      <c r="E12" s="53"/>
      <c r="F12" s="54"/>
      <c r="G12" s="192"/>
      <c r="H12" s="88"/>
      <c r="I12" s="87"/>
      <c r="J12" s="193"/>
      <c r="K12" s="421"/>
      <c r="L12" s="434"/>
      <c r="M12" s="441"/>
      <c r="N12" s="437"/>
      <c r="O12" s="441"/>
      <c r="P12" s="422"/>
    </row>
    <row r="13" spans="1:16" s="2" customFormat="1" ht="24" customHeight="1" x14ac:dyDescent="0.2">
      <c r="A13" s="55"/>
      <c r="B13" s="56">
        <f>A12+0.1</f>
        <v>1.1000000000000001</v>
      </c>
      <c r="C13" s="64" t="s">
        <v>57</v>
      </c>
      <c r="D13" s="57" t="s">
        <v>33</v>
      </c>
      <c r="E13" s="58">
        <v>2</v>
      </c>
      <c r="F13" s="239">
        <v>325000</v>
      </c>
      <c r="G13" s="240">
        <f>F13*E13</f>
        <v>650000</v>
      </c>
      <c r="H13" s="241">
        <v>5000</v>
      </c>
      <c r="I13" s="242">
        <f>H13*E13</f>
        <v>10000</v>
      </c>
      <c r="J13" s="243">
        <f>I13+G13</f>
        <v>660000</v>
      </c>
      <c r="K13" s="427"/>
      <c r="L13" s="457">
        <f>F13</f>
        <v>325000</v>
      </c>
      <c r="M13" s="459">
        <f>L13*K13</f>
        <v>0</v>
      </c>
      <c r="N13" s="458">
        <f>H13</f>
        <v>5000</v>
      </c>
      <c r="O13" s="459">
        <f>N13*K13</f>
        <v>0</v>
      </c>
      <c r="P13" s="460">
        <f>O13+M13</f>
        <v>0</v>
      </c>
    </row>
    <row r="14" spans="1:16" s="1" customFormat="1" ht="38.25" x14ac:dyDescent="0.2">
      <c r="A14" s="59">
        <f>A12+1</f>
        <v>2</v>
      </c>
      <c r="B14" s="50"/>
      <c r="C14" s="60" t="s">
        <v>77</v>
      </c>
      <c r="D14" s="61"/>
      <c r="E14" s="62"/>
      <c r="F14" s="244"/>
      <c r="G14" s="245"/>
      <c r="H14" s="246"/>
      <c r="I14" s="247"/>
      <c r="J14" s="248"/>
      <c r="K14" s="419"/>
      <c r="L14" s="433"/>
      <c r="M14" s="440"/>
      <c r="N14" s="436"/>
      <c r="O14" s="440"/>
      <c r="P14" s="420"/>
    </row>
    <row r="15" spans="1:16" s="2" customFormat="1" ht="24" customHeight="1" x14ac:dyDescent="0.2">
      <c r="A15" s="82"/>
      <c r="B15" s="56">
        <f>A14+0.1</f>
        <v>2.1</v>
      </c>
      <c r="C15" s="63" t="s">
        <v>14</v>
      </c>
      <c r="D15" s="52"/>
      <c r="E15" s="53"/>
      <c r="F15" s="54"/>
      <c r="G15" s="249"/>
      <c r="H15" s="250"/>
      <c r="I15" s="251"/>
      <c r="J15" s="252"/>
      <c r="K15" s="421"/>
      <c r="L15" s="434"/>
      <c r="M15" s="441"/>
      <c r="N15" s="437"/>
      <c r="O15" s="441"/>
      <c r="P15" s="422"/>
    </row>
    <row r="16" spans="1:16" s="2" customFormat="1" ht="24" customHeight="1" x14ac:dyDescent="0.2">
      <c r="A16" s="82"/>
      <c r="B16" s="56" t="s">
        <v>15</v>
      </c>
      <c r="C16" s="64" t="s">
        <v>54</v>
      </c>
      <c r="D16" s="57" t="s">
        <v>49</v>
      </c>
      <c r="E16" s="58">
        <f>SUM(E13*4)</f>
        <v>8</v>
      </c>
      <c r="F16" s="239">
        <v>6900</v>
      </c>
      <c r="G16" s="240">
        <f>F16*E16</f>
        <v>55200</v>
      </c>
      <c r="H16" s="241">
        <v>1000</v>
      </c>
      <c r="I16" s="242">
        <f>H16*E16</f>
        <v>8000</v>
      </c>
      <c r="J16" s="243">
        <f>I16+G16</f>
        <v>63200</v>
      </c>
      <c r="K16" s="427"/>
      <c r="L16" s="457">
        <f>F16</f>
        <v>6900</v>
      </c>
      <c r="M16" s="459">
        <f>L16*K16</f>
        <v>0</v>
      </c>
      <c r="N16" s="458">
        <f>H16</f>
        <v>1000</v>
      </c>
      <c r="O16" s="459">
        <f>N16*K16</f>
        <v>0</v>
      </c>
      <c r="P16" s="460">
        <f>O16+M16</f>
        <v>0</v>
      </c>
    </row>
    <row r="17" spans="1:16" s="2" customFormat="1" ht="24" customHeight="1" x14ac:dyDescent="0.2">
      <c r="A17" s="82"/>
      <c r="B17" s="56">
        <f>B15+0.1</f>
        <v>2.2000000000000002</v>
      </c>
      <c r="C17" s="63" t="s">
        <v>16</v>
      </c>
      <c r="D17" s="52"/>
      <c r="E17" s="53"/>
      <c r="F17" s="54"/>
      <c r="G17" s="249"/>
      <c r="H17" s="250"/>
      <c r="I17" s="251"/>
      <c r="J17" s="252"/>
      <c r="K17" s="421"/>
      <c r="L17" s="434"/>
      <c r="M17" s="441"/>
      <c r="N17" s="437"/>
      <c r="O17" s="441"/>
      <c r="P17" s="422"/>
    </row>
    <row r="18" spans="1:16" s="2" customFormat="1" ht="24" customHeight="1" x14ac:dyDescent="0.2">
      <c r="A18" s="82"/>
      <c r="B18" s="56" t="s">
        <v>15</v>
      </c>
      <c r="C18" s="64" t="str">
        <f>C16</f>
        <v xml:space="preserve">25mm dia </v>
      </c>
      <c r="D18" s="57" t="s">
        <v>49</v>
      </c>
      <c r="E18" s="58">
        <f>E16/4</f>
        <v>2</v>
      </c>
      <c r="F18" s="239">
        <v>6500</v>
      </c>
      <c r="G18" s="240">
        <f>F18*E18</f>
        <v>13000</v>
      </c>
      <c r="H18" s="241">
        <v>1000</v>
      </c>
      <c r="I18" s="242">
        <f>H18*E18</f>
        <v>2000</v>
      </c>
      <c r="J18" s="243">
        <f>I18+G18</f>
        <v>15000</v>
      </c>
      <c r="K18" s="427"/>
      <c r="L18" s="457">
        <f>F18</f>
        <v>6500</v>
      </c>
      <c r="M18" s="459">
        <f>L18*K18</f>
        <v>0</v>
      </c>
      <c r="N18" s="458">
        <f>H18</f>
        <v>1000</v>
      </c>
      <c r="O18" s="459">
        <f>N18*K18</f>
        <v>0</v>
      </c>
      <c r="P18" s="460">
        <f>O18+M18</f>
        <v>0</v>
      </c>
    </row>
    <row r="19" spans="1:16" s="2" customFormat="1" ht="24" customHeight="1" x14ac:dyDescent="0.2">
      <c r="A19" s="82"/>
      <c r="B19" s="56">
        <f>B17+0.1</f>
        <v>2.3000000000000003</v>
      </c>
      <c r="C19" s="132" t="s">
        <v>17</v>
      </c>
      <c r="D19" s="133"/>
      <c r="E19" s="93"/>
      <c r="F19" s="253"/>
      <c r="G19" s="254"/>
      <c r="H19" s="255"/>
      <c r="I19" s="256"/>
      <c r="J19" s="257"/>
      <c r="K19" s="421"/>
      <c r="L19" s="434"/>
      <c r="M19" s="441"/>
      <c r="N19" s="437"/>
      <c r="O19" s="441"/>
      <c r="P19" s="422"/>
    </row>
    <row r="20" spans="1:16" s="2" customFormat="1" ht="24" customHeight="1" x14ac:dyDescent="0.2">
      <c r="A20" s="82"/>
      <c r="B20" s="56" t="s">
        <v>15</v>
      </c>
      <c r="C20" s="64" t="str">
        <f>C18</f>
        <v xml:space="preserve">25mm dia </v>
      </c>
      <c r="D20" s="57" t="s">
        <v>49</v>
      </c>
      <c r="E20" s="58">
        <f>E18</f>
        <v>2</v>
      </c>
      <c r="F20" s="239">
        <v>16500</v>
      </c>
      <c r="G20" s="240">
        <f>F20*E20</f>
        <v>33000</v>
      </c>
      <c r="H20" s="241">
        <v>1500</v>
      </c>
      <c r="I20" s="242">
        <f>H20*E20</f>
        <v>3000</v>
      </c>
      <c r="J20" s="243">
        <f>I20+G20</f>
        <v>36000</v>
      </c>
      <c r="K20" s="427"/>
      <c r="L20" s="457">
        <f>F20</f>
        <v>16500</v>
      </c>
      <c r="M20" s="459">
        <f>L20*K20</f>
        <v>0</v>
      </c>
      <c r="N20" s="458">
        <f>H20</f>
        <v>1500</v>
      </c>
      <c r="O20" s="459">
        <f>N20*K20</f>
        <v>0</v>
      </c>
      <c r="P20" s="460">
        <f>O20+M20</f>
        <v>0</v>
      </c>
    </row>
    <row r="21" spans="1:16" s="2" customFormat="1" ht="24.75" customHeight="1" x14ac:dyDescent="0.2">
      <c r="A21" s="65"/>
      <c r="B21" s="56">
        <f>B19+0.1</f>
        <v>2.4000000000000004</v>
      </c>
      <c r="C21" s="66" t="s">
        <v>18</v>
      </c>
      <c r="D21" s="67" t="s">
        <v>49</v>
      </c>
      <c r="E21" s="68">
        <f>E20*2</f>
        <v>4</v>
      </c>
      <c r="F21" s="239">
        <v>7000</v>
      </c>
      <c r="G21" s="240">
        <f>F21*E21</f>
        <v>28000</v>
      </c>
      <c r="H21" s="241">
        <v>1000</v>
      </c>
      <c r="I21" s="242">
        <f>H21*E21</f>
        <v>4000</v>
      </c>
      <c r="J21" s="243">
        <f>I21+G21</f>
        <v>32000</v>
      </c>
      <c r="K21" s="431"/>
      <c r="L21" s="457">
        <f>F21</f>
        <v>7000</v>
      </c>
      <c r="M21" s="459">
        <f>L21*K21</f>
        <v>0</v>
      </c>
      <c r="N21" s="458">
        <f>H21</f>
        <v>1000</v>
      </c>
      <c r="O21" s="459">
        <f>N21*K21</f>
        <v>0</v>
      </c>
      <c r="P21" s="460">
        <f>O21+M21</f>
        <v>0</v>
      </c>
    </row>
    <row r="22" spans="1:16" s="2" customFormat="1" ht="26.25" thickBot="1" x14ac:dyDescent="0.25">
      <c r="A22" s="146"/>
      <c r="B22" s="147">
        <f>B21+0.1</f>
        <v>2.5000000000000004</v>
      </c>
      <c r="C22" s="148" t="s">
        <v>19</v>
      </c>
      <c r="D22" s="149" t="s">
        <v>49</v>
      </c>
      <c r="E22" s="150">
        <f>E21</f>
        <v>4</v>
      </c>
      <c r="F22" s="258">
        <v>9000</v>
      </c>
      <c r="G22" s="259">
        <f>F22*E22</f>
        <v>36000</v>
      </c>
      <c r="H22" s="260">
        <v>1000</v>
      </c>
      <c r="I22" s="261">
        <f>H22*E22</f>
        <v>4000</v>
      </c>
      <c r="J22" s="262">
        <f>I22+G22</f>
        <v>40000</v>
      </c>
      <c r="K22" s="426"/>
      <c r="L22" s="477">
        <f>F22</f>
        <v>9000</v>
      </c>
      <c r="M22" s="478">
        <f>L22*K22</f>
        <v>0</v>
      </c>
      <c r="N22" s="479">
        <f>H22</f>
        <v>1000</v>
      </c>
      <c r="O22" s="478">
        <f>N22*K22</f>
        <v>0</v>
      </c>
      <c r="P22" s="480">
        <f>O22+M22</f>
        <v>0</v>
      </c>
    </row>
    <row r="23" spans="1:16" s="2" customFormat="1" ht="21.95" customHeight="1" x14ac:dyDescent="0.2">
      <c r="A23" s="151"/>
      <c r="B23" s="152">
        <f>B22+0.1</f>
        <v>2.6000000000000005</v>
      </c>
      <c r="C23" s="153" t="s">
        <v>20</v>
      </c>
      <c r="D23" s="154"/>
      <c r="E23" s="155"/>
      <c r="F23" s="209"/>
      <c r="G23" s="194"/>
      <c r="H23" s="181"/>
      <c r="I23" s="180"/>
      <c r="J23" s="195"/>
      <c r="K23" s="443"/>
      <c r="L23" s="444"/>
      <c r="M23" s="445"/>
      <c r="N23" s="446"/>
      <c r="O23" s="445"/>
      <c r="P23" s="447"/>
    </row>
    <row r="24" spans="1:16" s="2" customFormat="1" ht="24" customHeight="1" x14ac:dyDescent="0.2">
      <c r="A24" s="82"/>
      <c r="B24" s="56" t="s">
        <v>15</v>
      </c>
      <c r="C24" s="64" t="s">
        <v>54</v>
      </c>
      <c r="D24" s="57" t="s">
        <v>49</v>
      </c>
      <c r="E24" s="58">
        <f>E20</f>
        <v>2</v>
      </c>
      <c r="F24" s="239">
        <v>55000</v>
      </c>
      <c r="G24" s="240">
        <f>F24*E24</f>
        <v>110000</v>
      </c>
      <c r="H24" s="241">
        <v>1500</v>
      </c>
      <c r="I24" s="242">
        <f>H24*E24</f>
        <v>3000</v>
      </c>
      <c r="J24" s="243">
        <f>I24+G24</f>
        <v>113000</v>
      </c>
      <c r="K24" s="421"/>
      <c r="L24" s="457">
        <f>F24</f>
        <v>55000</v>
      </c>
      <c r="M24" s="459">
        <f>L24*K24</f>
        <v>0</v>
      </c>
      <c r="N24" s="458">
        <f>H24</f>
        <v>1500</v>
      </c>
      <c r="O24" s="459">
        <f>N24*K24</f>
        <v>0</v>
      </c>
      <c r="P24" s="460">
        <f>O24+M24</f>
        <v>0</v>
      </c>
    </row>
    <row r="25" spans="1:16" s="2" customFormat="1" ht="25.5" x14ac:dyDescent="0.2">
      <c r="A25" s="65"/>
      <c r="B25" s="50">
        <f>B23+0.1</f>
        <v>2.7000000000000006</v>
      </c>
      <c r="C25" s="69" t="s">
        <v>21</v>
      </c>
      <c r="D25" s="67" t="s">
        <v>49</v>
      </c>
      <c r="E25" s="68">
        <f>E24</f>
        <v>2</v>
      </c>
      <c r="F25" s="239">
        <v>58000</v>
      </c>
      <c r="G25" s="240">
        <f>F25*E25</f>
        <v>116000</v>
      </c>
      <c r="H25" s="241">
        <v>1500</v>
      </c>
      <c r="I25" s="242">
        <f>H25*E25</f>
        <v>3000</v>
      </c>
      <c r="J25" s="243">
        <f>I25+G25</f>
        <v>119000</v>
      </c>
      <c r="K25" s="431"/>
      <c r="L25" s="457">
        <f>F25</f>
        <v>58000</v>
      </c>
      <c r="M25" s="459">
        <f>L25*K25</f>
        <v>0</v>
      </c>
      <c r="N25" s="458">
        <f>H25</f>
        <v>1500</v>
      </c>
      <c r="O25" s="459">
        <f>N25*K25</f>
        <v>0</v>
      </c>
      <c r="P25" s="460">
        <f>O25+M25</f>
        <v>0</v>
      </c>
    </row>
    <row r="26" spans="1:16" s="2" customFormat="1" ht="25.5" x14ac:dyDescent="0.2">
      <c r="A26" s="65"/>
      <c r="B26" s="50">
        <f>B25+0.1</f>
        <v>2.8000000000000007</v>
      </c>
      <c r="C26" s="69" t="s">
        <v>22</v>
      </c>
      <c r="D26" s="67" t="s">
        <v>13</v>
      </c>
      <c r="E26" s="68">
        <f>E25</f>
        <v>2</v>
      </c>
      <c r="F26" s="239">
        <v>28000</v>
      </c>
      <c r="G26" s="240">
        <f>F26*E26</f>
        <v>56000</v>
      </c>
      <c r="H26" s="241">
        <v>3000</v>
      </c>
      <c r="I26" s="242">
        <f>H26*E26</f>
        <v>6000</v>
      </c>
      <c r="J26" s="243">
        <f>I26+G26</f>
        <v>62000</v>
      </c>
      <c r="K26" s="427"/>
      <c r="L26" s="457">
        <f>F26</f>
        <v>28000</v>
      </c>
      <c r="M26" s="459">
        <f>L26*K26</f>
        <v>0</v>
      </c>
      <c r="N26" s="458">
        <f>H26</f>
        <v>3000</v>
      </c>
      <c r="O26" s="459">
        <f>N26*K26</f>
        <v>0</v>
      </c>
      <c r="P26" s="460">
        <f>O26+M26</f>
        <v>0</v>
      </c>
    </row>
    <row r="27" spans="1:16" s="126" customFormat="1" ht="114.75" x14ac:dyDescent="0.2">
      <c r="A27" s="131">
        <f>A14+1</f>
        <v>3</v>
      </c>
      <c r="B27" s="281"/>
      <c r="C27" s="189" t="s">
        <v>78</v>
      </c>
      <c r="D27" s="125"/>
      <c r="E27" s="231"/>
      <c r="F27" s="220"/>
      <c r="G27" s="212"/>
      <c r="H27" s="213"/>
      <c r="I27" s="212"/>
      <c r="J27" s="196"/>
      <c r="K27" s="423"/>
      <c r="L27" s="435"/>
      <c r="M27" s="442"/>
      <c r="N27" s="438"/>
      <c r="O27" s="442"/>
      <c r="P27" s="424"/>
    </row>
    <row r="28" spans="1:16" s="126" customFormat="1" ht="24" customHeight="1" x14ac:dyDescent="0.2">
      <c r="A28" s="127"/>
      <c r="B28" s="128">
        <f>A27+0.1</f>
        <v>3.1</v>
      </c>
      <c r="C28" s="129" t="s">
        <v>52</v>
      </c>
      <c r="D28" s="142" t="s">
        <v>33</v>
      </c>
      <c r="E28" s="232">
        <v>3</v>
      </c>
      <c r="F28" s="263">
        <v>750000</v>
      </c>
      <c r="G28" s="264">
        <f>F28*E28</f>
        <v>2250000</v>
      </c>
      <c r="H28" s="265">
        <v>15000</v>
      </c>
      <c r="I28" s="264">
        <f>H28*E28</f>
        <v>45000</v>
      </c>
      <c r="J28" s="266">
        <f>I28+G28</f>
        <v>2295000</v>
      </c>
      <c r="K28" s="423"/>
      <c r="L28" s="457">
        <f t="shared" ref="L28:L29" si="0">F28</f>
        <v>750000</v>
      </c>
      <c r="M28" s="459">
        <f t="shared" ref="M28:M29" si="1">L28*K28</f>
        <v>0</v>
      </c>
      <c r="N28" s="458">
        <f t="shared" ref="N28:N29" si="2">H28</f>
        <v>15000</v>
      </c>
      <c r="O28" s="459">
        <f t="shared" ref="O28:O29" si="3">N28*K28</f>
        <v>0</v>
      </c>
      <c r="P28" s="460">
        <f t="shared" ref="P28:P29" si="4">O28+M28</f>
        <v>0</v>
      </c>
    </row>
    <row r="29" spans="1:16" s="126" customFormat="1" ht="24" customHeight="1" x14ac:dyDescent="0.2">
      <c r="A29" s="127"/>
      <c r="B29" s="128">
        <f>B28+0.1</f>
        <v>3.2</v>
      </c>
      <c r="C29" s="129" t="s">
        <v>53</v>
      </c>
      <c r="D29" s="130" t="s">
        <v>49</v>
      </c>
      <c r="E29" s="232">
        <v>3</v>
      </c>
      <c r="F29" s="263">
        <v>950000</v>
      </c>
      <c r="G29" s="264">
        <f>F29*E29</f>
        <v>2850000</v>
      </c>
      <c r="H29" s="265">
        <v>15000</v>
      </c>
      <c r="I29" s="264">
        <f>H29*E29</f>
        <v>45000</v>
      </c>
      <c r="J29" s="266">
        <f>I29+G29</f>
        <v>2895000</v>
      </c>
      <c r="K29" s="432"/>
      <c r="L29" s="457">
        <f t="shared" si="0"/>
        <v>950000</v>
      </c>
      <c r="M29" s="459">
        <f t="shared" si="1"/>
        <v>0</v>
      </c>
      <c r="N29" s="458">
        <f t="shared" si="2"/>
        <v>15000</v>
      </c>
      <c r="O29" s="459">
        <f t="shared" si="3"/>
        <v>0</v>
      </c>
      <c r="P29" s="460">
        <f t="shared" si="4"/>
        <v>0</v>
      </c>
    </row>
    <row r="30" spans="1:16" s="126" customFormat="1" ht="51" x14ac:dyDescent="0.2">
      <c r="A30" s="137">
        <f>A27+1</f>
        <v>4</v>
      </c>
      <c r="B30" s="138"/>
      <c r="C30" s="190" t="s">
        <v>79</v>
      </c>
      <c r="D30" s="139"/>
      <c r="E30" s="233"/>
      <c r="F30" s="221"/>
      <c r="G30" s="214"/>
      <c r="H30" s="215"/>
      <c r="I30" s="214"/>
      <c r="J30" s="198"/>
      <c r="K30" s="423"/>
      <c r="L30" s="435"/>
      <c r="M30" s="442"/>
      <c r="N30" s="439"/>
      <c r="O30" s="442"/>
      <c r="P30" s="424"/>
    </row>
    <row r="31" spans="1:16" s="126" customFormat="1" ht="24" customHeight="1" x14ac:dyDescent="0.2">
      <c r="A31" s="127"/>
      <c r="B31" s="128">
        <f>A30+0.1</f>
        <v>4.0999999999999996</v>
      </c>
      <c r="C31" s="134" t="s">
        <v>42</v>
      </c>
      <c r="D31" s="48"/>
      <c r="E31" s="234"/>
      <c r="F31" s="222"/>
      <c r="G31" s="216"/>
      <c r="H31" s="217"/>
      <c r="I31" s="216"/>
      <c r="J31" s="197"/>
      <c r="K31" s="423"/>
      <c r="L31" s="435"/>
      <c r="M31" s="442"/>
      <c r="N31" s="439"/>
      <c r="O31" s="442"/>
      <c r="P31" s="424"/>
    </row>
    <row r="32" spans="1:16" s="126" customFormat="1" ht="24" customHeight="1" x14ac:dyDescent="0.2">
      <c r="A32" s="127"/>
      <c r="B32" s="128" t="s">
        <v>15</v>
      </c>
      <c r="C32" s="64" t="s">
        <v>54</v>
      </c>
      <c r="D32" s="136" t="s">
        <v>49</v>
      </c>
      <c r="E32" s="232">
        <f>SUM((E28+E29)*4)</f>
        <v>24</v>
      </c>
      <c r="F32" s="239">
        <v>7250</v>
      </c>
      <c r="G32" s="240">
        <f>F32*E32</f>
        <v>174000</v>
      </c>
      <c r="H32" s="241">
        <v>1000</v>
      </c>
      <c r="I32" s="242">
        <f>H32*E32</f>
        <v>24000</v>
      </c>
      <c r="J32" s="243">
        <f>I32+G32</f>
        <v>198000</v>
      </c>
      <c r="K32" s="428"/>
      <c r="L32" s="457">
        <f>F32</f>
        <v>7250</v>
      </c>
      <c r="M32" s="459">
        <f>L32*K32</f>
        <v>0</v>
      </c>
      <c r="N32" s="458">
        <f>H32</f>
        <v>1000</v>
      </c>
      <c r="O32" s="459">
        <f>N32*K32</f>
        <v>0</v>
      </c>
      <c r="P32" s="460">
        <f>O32+M32</f>
        <v>0</v>
      </c>
    </row>
    <row r="33" spans="1:16" s="126" customFormat="1" ht="24" customHeight="1" x14ac:dyDescent="0.2">
      <c r="A33" s="127"/>
      <c r="B33" s="128">
        <f>B31+0.1</f>
        <v>4.1999999999999993</v>
      </c>
      <c r="C33" s="134" t="s">
        <v>43</v>
      </c>
      <c r="D33" s="48"/>
      <c r="E33" s="234"/>
      <c r="F33" s="267"/>
      <c r="G33" s="268"/>
      <c r="H33" s="269"/>
      <c r="I33" s="268"/>
      <c r="J33" s="270"/>
      <c r="K33" s="423"/>
      <c r="L33" s="435"/>
      <c r="M33" s="442"/>
      <c r="N33" s="438"/>
      <c r="O33" s="442"/>
      <c r="P33" s="424"/>
    </row>
    <row r="34" spans="1:16" s="126" customFormat="1" ht="24" customHeight="1" thickBot="1" x14ac:dyDescent="0.25">
      <c r="A34" s="156"/>
      <c r="B34" s="157" t="s">
        <v>15</v>
      </c>
      <c r="C34" s="158" t="s">
        <v>54</v>
      </c>
      <c r="D34" s="159" t="s">
        <v>49</v>
      </c>
      <c r="E34" s="235">
        <f>E32/4</f>
        <v>6</v>
      </c>
      <c r="F34" s="258">
        <v>6900</v>
      </c>
      <c r="G34" s="259">
        <f>F34*E34</f>
        <v>41400</v>
      </c>
      <c r="H34" s="260">
        <v>1000</v>
      </c>
      <c r="I34" s="261">
        <f>H34*E34</f>
        <v>6000</v>
      </c>
      <c r="J34" s="262">
        <f>I34+G34</f>
        <v>47400</v>
      </c>
      <c r="K34" s="449"/>
      <c r="L34" s="477">
        <f>F34</f>
        <v>6900</v>
      </c>
      <c r="M34" s="478">
        <f>L34*K34</f>
        <v>0</v>
      </c>
      <c r="N34" s="479">
        <f>H34</f>
        <v>1000</v>
      </c>
      <c r="O34" s="478">
        <f>N34*K34</f>
        <v>0</v>
      </c>
      <c r="P34" s="480">
        <f>O34+M34</f>
        <v>0</v>
      </c>
    </row>
    <row r="35" spans="1:16" s="126" customFormat="1" ht="24" customHeight="1" x14ac:dyDescent="0.2">
      <c r="A35" s="160"/>
      <c r="B35" s="161">
        <f>B33+0.1</f>
        <v>4.2999999999999989</v>
      </c>
      <c r="C35" s="162" t="s">
        <v>17</v>
      </c>
      <c r="D35" s="163"/>
      <c r="E35" s="236"/>
      <c r="F35" s="223"/>
      <c r="G35" s="218"/>
      <c r="H35" s="219"/>
      <c r="I35" s="218"/>
      <c r="J35" s="199"/>
      <c r="K35" s="481"/>
      <c r="L35" s="482"/>
      <c r="M35" s="483"/>
      <c r="N35" s="484"/>
      <c r="O35" s="483"/>
      <c r="P35" s="485"/>
    </row>
    <row r="36" spans="1:16" s="126" customFormat="1" ht="24" customHeight="1" x14ac:dyDescent="0.2">
      <c r="A36" s="127"/>
      <c r="B36" s="128" t="s">
        <v>15</v>
      </c>
      <c r="C36" s="64" t="s">
        <v>54</v>
      </c>
      <c r="D36" s="136" t="s">
        <v>49</v>
      </c>
      <c r="E36" s="232">
        <f>E34</f>
        <v>6</v>
      </c>
      <c r="F36" s="239">
        <v>17500</v>
      </c>
      <c r="G36" s="240">
        <f>F36*E36</f>
        <v>105000</v>
      </c>
      <c r="H36" s="241">
        <v>1500</v>
      </c>
      <c r="I36" s="242">
        <f>H36*E36</f>
        <v>9000</v>
      </c>
      <c r="J36" s="243">
        <f>I36+G36</f>
        <v>114000</v>
      </c>
      <c r="K36" s="428"/>
      <c r="L36" s="457">
        <f>F36</f>
        <v>17500</v>
      </c>
      <c r="M36" s="459">
        <f>L36*K36</f>
        <v>0</v>
      </c>
      <c r="N36" s="458">
        <f>H36</f>
        <v>1500</v>
      </c>
      <c r="O36" s="459">
        <f>N36*K36</f>
        <v>0</v>
      </c>
      <c r="P36" s="460">
        <f>O36+M36</f>
        <v>0</v>
      </c>
    </row>
    <row r="37" spans="1:16" s="126" customFormat="1" ht="24" customHeight="1" x14ac:dyDescent="0.2">
      <c r="A37" s="127"/>
      <c r="B37" s="128">
        <f>B35+0.1</f>
        <v>4.3999999999999986</v>
      </c>
      <c r="C37" s="134" t="s">
        <v>44</v>
      </c>
      <c r="D37" s="48"/>
      <c r="E37" s="234"/>
      <c r="F37" s="267"/>
      <c r="G37" s="268"/>
      <c r="H37" s="269"/>
      <c r="I37" s="268"/>
      <c r="J37" s="270"/>
      <c r="K37" s="423"/>
      <c r="L37" s="435"/>
      <c r="M37" s="442"/>
      <c r="N37" s="438"/>
      <c r="O37" s="442"/>
      <c r="P37" s="424"/>
    </row>
    <row r="38" spans="1:16" s="126" customFormat="1" ht="24" customHeight="1" x14ac:dyDescent="0.2">
      <c r="A38" s="127"/>
      <c r="B38" s="128" t="s">
        <v>15</v>
      </c>
      <c r="C38" s="64" t="s">
        <v>54</v>
      </c>
      <c r="D38" s="136" t="s">
        <v>49</v>
      </c>
      <c r="E38" s="232">
        <f>E36*2</f>
        <v>12</v>
      </c>
      <c r="F38" s="239">
        <v>7500</v>
      </c>
      <c r="G38" s="240">
        <f>F38*E38</f>
        <v>90000</v>
      </c>
      <c r="H38" s="241">
        <v>1000</v>
      </c>
      <c r="I38" s="242">
        <f>H38*E38</f>
        <v>12000</v>
      </c>
      <c r="J38" s="243">
        <f>I38+G38</f>
        <v>102000</v>
      </c>
      <c r="K38" s="428"/>
      <c r="L38" s="457">
        <f>F38</f>
        <v>7500</v>
      </c>
      <c r="M38" s="459">
        <f>L38*K38</f>
        <v>0</v>
      </c>
      <c r="N38" s="458">
        <f>H38</f>
        <v>1000</v>
      </c>
      <c r="O38" s="459">
        <f>N38*K38</f>
        <v>0</v>
      </c>
      <c r="P38" s="460">
        <f>O38+M38</f>
        <v>0</v>
      </c>
    </row>
    <row r="39" spans="1:16" s="126" customFormat="1" ht="24" customHeight="1" x14ac:dyDescent="0.2">
      <c r="A39" s="127"/>
      <c r="B39" s="128">
        <f>B37+0.1</f>
        <v>4.4999999999999982</v>
      </c>
      <c r="C39" s="134" t="s">
        <v>45</v>
      </c>
      <c r="D39" s="48"/>
      <c r="E39" s="234"/>
      <c r="F39" s="267"/>
      <c r="G39" s="268"/>
      <c r="H39" s="269"/>
      <c r="I39" s="268"/>
      <c r="J39" s="270"/>
      <c r="K39" s="423"/>
      <c r="L39" s="435"/>
      <c r="M39" s="442"/>
      <c r="N39" s="438"/>
      <c r="O39" s="442"/>
      <c r="P39" s="424"/>
    </row>
    <row r="40" spans="1:16" s="126" customFormat="1" ht="24" customHeight="1" x14ac:dyDescent="0.2">
      <c r="A40" s="127"/>
      <c r="B40" s="128" t="s">
        <v>15</v>
      </c>
      <c r="C40" s="64" t="s">
        <v>54</v>
      </c>
      <c r="D40" s="136" t="s">
        <v>49</v>
      </c>
      <c r="E40" s="232">
        <f>E36</f>
        <v>6</v>
      </c>
      <c r="F40" s="239">
        <v>57000</v>
      </c>
      <c r="G40" s="240">
        <f>F40*E40</f>
        <v>342000</v>
      </c>
      <c r="H40" s="241">
        <v>1500</v>
      </c>
      <c r="I40" s="242">
        <f>H40*E40</f>
        <v>9000</v>
      </c>
      <c r="J40" s="243">
        <f>I40+G40</f>
        <v>351000</v>
      </c>
      <c r="K40" s="428"/>
      <c r="L40" s="457">
        <f t="shared" ref="L40:L41" si="5">F40</f>
        <v>57000</v>
      </c>
      <c r="M40" s="459">
        <f t="shared" ref="M40:M41" si="6">L40*K40</f>
        <v>0</v>
      </c>
      <c r="N40" s="458">
        <f t="shared" ref="N40:N41" si="7">H40</f>
        <v>1500</v>
      </c>
      <c r="O40" s="459">
        <f t="shared" ref="O40:O41" si="8">N40*K40</f>
        <v>0</v>
      </c>
      <c r="P40" s="460">
        <f t="shared" ref="P40:P41" si="9">O40+M40</f>
        <v>0</v>
      </c>
    </row>
    <row r="41" spans="1:16" s="126" customFormat="1" ht="24" customHeight="1" x14ac:dyDescent="0.2">
      <c r="A41" s="127"/>
      <c r="B41" s="128">
        <f>B39+0.1</f>
        <v>4.5999999999999979</v>
      </c>
      <c r="C41" s="135" t="s">
        <v>46</v>
      </c>
      <c r="D41" s="136" t="s">
        <v>49</v>
      </c>
      <c r="E41" s="232">
        <f>SUM(E40:E40)</f>
        <v>6</v>
      </c>
      <c r="F41" s="239">
        <v>17000</v>
      </c>
      <c r="G41" s="240">
        <f>F41*E41</f>
        <v>102000</v>
      </c>
      <c r="H41" s="241">
        <v>1000</v>
      </c>
      <c r="I41" s="242">
        <f>H41*E41</f>
        <v>6000</v>
      </c>
      <c r="J41" s="243">
        <f>I41+G41</f>
        <v>108000</v>
      </c>
      <c r="K41" s="428"/>
      <c r="L41" s="457">
        <f t="shared" si="5"/>
        <v>17000</v>
      </c>
      <c r="M41" s="459">
        <f t="shared" si="6"/>
        <v>0</v>
      </c>
      <c r="N41" s="458">
        <f t="shared" si="7"/>
        <v>1000</v>
      </c>
      <c r="O41" s="459">
        <f t="shared" si="8"/>
        <v>0</v>
      </c>
      <c r="P41" s="460">
        <f t="shared" si="9"/>
        <v>0</v>
      </c>
    </row>
    <row r="42" spans="1:16" s="1" customFormat="1" ht="114.75" x14ac:dyDescent="0.2">
      <c r="A42" s="70">
        <f>A30+1</f>
        <v>5</v>
      </c>
      <c r="B42" s="71"/>
      <c r="C42" s="51" t="s">
        <v>80</v>
      </c>
      <c r="D42" s="42"/>
      <c r="E42" s="43"/>
      <c r="F42" s="210"/>
      <c r="G42" s="200"/>
      <c r="H42" s="201"/>
      <c r="I42" s="200"/>
      <c r="J42" s="202"/>
      <c r="K42" s="419"/>
      <c r="L42" s="433"/>
      <c r="M42" s="440"/>
      <c r="N42" s="436"/>
      <c r="O42" s="440"/>
      <c r="P42" s="420"/>
    </row>
    <row r="43" spans="1:16" s="74" customFormat="1" ht="24" customHeight="1" x14ac:dyDescent="0.2">
      <c r="A43" s="72"/>
      <c r="B43" s="73">
        <f>A42+0.1</f>
        <v>5.0999999999999996</v>
      </c>
      <c r="C43" s="64" t="s">
        <v>54</v>
      </c>
      <c r="D43" s="57" t="s">
        <v>23</v>
      </c>
      <c r="E43" s="58">
        <v>100</v>
      </c>
      <c r="F43" s="239">
        <v>2300</v>
      </c>
      <c r="G43" s="240">
        <f>F43*E43</f>
        <v>230000</v>
      </c>
      <c r="H43" s="241">
        <v>650</v>
      </c>
      <c r="I43" s="242">
        <f>H43*E43</f>
        <v>65000</v>
      </c>
      <c r="J43" s="243">
        <f>I43+G43</f>
        <v>295000</v>
      </c>
      <c r="K43" s="429"/>
      <c r="L43" s="457">
        <f t="shared" ref="L43:L45" si="10">F43</f>
        <v>2300</v>
      </c>
      <c r="M43" s="459">
        <f t="shared" ref="M43:M45" si="11">L43*K43</f>
        <v>0</v>
      </c>
      <c r="N43" s="458">
        <f t="shared" ref="N43:N45" si="12">H43</f>
        <v>650</v>
      </c>
      <c r="O43" s="459">
        <f t="shared" ref="O43:O45" si="13">N43*K43</f>
        <v>0</v>
      </c>
      <c r="P43" s="460">
        <f t="shared" ref="P43:P45" si="14">O43+M43</f>
        <v>0</v>
      </c>
    </row>
    <row r="44" spans="1:16" s="74" customFormat="1" ht="24" customHeight="1" x14ac:dyDescent="0.2">
      <c r="A44" s="72"/>
      <c r="B44" s="75">
        <f t="shared" ref="B44:B45" si="15">B43+0.1</f>
        <v>5.1999999999999993</v>
      </c>
      <c r="C44" s="64" t="s">
        <v>55</v>
      </c>
      <c r="D44" s="67" t="s">
        <v>23</v>
      </c>
      <c r="E44" s="68">
        <v>15</v>
      </c>
      <c r="F44" s="239">
        <v>2880</v>
      </c>
      <c r="G44" s="240">
        <f>F44*E44</f>
        <v>43200</v>
      </c>
      <c r="H44" s="241">
        <v>750</v>
      </c>
      <c r="I44" s="242">
        <f>H44*E44</f>
        <v>11250</v>
      </c>
      <c r="J44" s="243">
        <f>I44+G44</f>
        <v>54450</v>
      </c>
      <c r="K44" s="430"/>
      <c r="L44" s="457">
        <f t="shared" si="10"/>
        <v>2880</v>
      </c>
      <c r="M44" s="459">
        <f t="shared" si="11"/>
        <v>0</v>
      </c>
      <c r="N44" s="458">
        <f t="shared" si="12"/>
        <v>750</v>
      </c>
      <c r="O44" s="459">
        <f t="shared" si="13"/>
        <v>0</v>
      </c>
      <c r="P44" s="460">
        <f t="shared" si="14"/>
        <v>0</v>
      </c>
    </row>
    <row r="45" spans="1:16" s="74" customFormat="1" ht="24" customHeight="1" thickBot="1" x14ac:dyDescent="0.25">
      <c r="A45" s="164"/>
      <c r="B45" s="186">
        <f t="shared" si="15"/>
        <v>5.2999999999999989</v>
      </c>
      <c r="C45" s="158" t="s">
        <v>106</v>
      </c>
      <c r="D45" s="149" t="s">
        <v>23</v>
      </c>
      <c r="E45" s="150">
        <v>40</v>
      </c>
      <c r="F45" s="258">
        <v>4340</v>
      </c>
      <c r="G45" s="259">
        <f>F45*E45</f>
        <v>173600</v>
      </c>
      <c r="H45" s="260">
        <v>820</v>
      </c>
      <c r="I45" s="261">
        <f>H45*E45</f>
        <v>32800</v>
      </c>
      <c r="J45" s="262">
        <f>I45+G45</f>
        <v>206400</v>
      </c>
      <c r="K45" s="448"/>
      <c r="L45" s="477">
        <f t="shared" si="10"/>
        <v>4340</v>
      </c>
      <c r="M45" s="478">
        <f t="shared" si="11"/>
        <v>0</v>
      </c>
      <c r="N45" s="479">
        <f t="shared" si="12"/>
        <v>820</v>
      </c>
      <c r="O45" s="478">
        <f t="shared" si="13"/>
        <v>0</v>
      </c>
      <c r="P45" s="480">
        <f t="shared" si="14"/>
        <v>0</v>
      </c>
    </row>
    <row r="46" spans="1:16" s="1" customFormat="1" ht="90.75" x14ac:dyDescent="0.2">
      <c r="A46" s="187">
        <f>A42+1</f>
        <v>6</v>
      </c>
      <c r="B46" s="188"/>
      <c r="C46" s="167" t="s">
        <v>58</v>
      </c>
      <c r="D46" s="168"/>
      <c r="E46" s="169"/>
      <c r="F46" s="211"/>
      <c r="G46" s="203"/>
      <c r="H46" s="204"/>
      <c r="I46" s="205"/>
      <c r="J46" s="206"/>
      <c r="K46" s="450"/>
      <c r="L46" s="451"/>
      <c r="M46" s="452"/>
      <c r="N46" s="453"/>
      <c r="O46" s="452"/>
      <c r="P46" s="454"/>
    </row>
    <row r="47" spans="1:16" s="2" customFormat="1" ht="24" customHeight="1" x14ac:dyDescent="0.2">
      <c r="A47" s="82"/>
      <c r="B47" s="282">
        <f>A46+0.1</f>
        <v>6.1</v>
      </c>
      <c r="C47" s="64" t="str">
        <f>C43</f>
        <v xml:space="preserve">25mm dia </v>
      </c>
      <c r="D47" s="57" t="s">
        <v>23</v>
      </c>
      <c r="E47" s="58">
        <v>15</v>
      </c>
      <c r="F47" s="239">
        <v>1150</v>
      </c>
      <c r="G47" s="240">
        <f>F47*E47</f>
        <v>17250</v>
      </c>
      <c r="H47" s="241">
        <v>200</v>
      </c>
      <c r="I47" s="242">
        <f>H47*E47</f>
        <v>3000</v>
      </c>
      <c r="J47" s="243">
        <f>I47+G47</f>
        <v>20250</v>
      </c>
      <c r="K47" s="427"/>
      <c r="L47" s="457">
        <f>F47</f>
        <v>1150</v>
      </c>
      <c r="M47" s="459">
        <f>L47*K47</f>
        <v>0</v>
      </c>
      <c r="N47" s="458">
        <f>H47</f>
        <v>200</v>
      </c>
      <c r="O47" s="459">
        <f>N47*K47</f>
        <v>0</v>
      </c>
      <c r="P47" s="460">
        <f>O47+M47</f>
        <v>0</v>
      </c>
    </row>
    <row r="48" spans="1:16" s="2" customFormat="1" ht="76.5" x14ac:dyDescent="0.2">
      <c r="A48" s="76">
        <f>A46+1</f>
        <v>7</v>
      </c>
      <c r="B48" s="77"/>
      <c r="C48" s="51" t="s">
        <v>24</v>
      </c>
      <c r="D48" s="52"/>
      <c r="E48" s="53"/>
      <c r="F48" s="54"/>
      <c r="G48" s="249"/>
      <c r="H48" s="250"/>
      <c r="I48" s="251"/>
      <c r="J48" s="252"/>
      <c r="K48" s="421"/>
      <c r="L48" s="434"/>
      <c r="M48" s="441"/>
      <c r="N48" s="437"/>
      <c r="O48" s="441"/>
      <c r="P48" s="422"/>
    </row>
    <row r="49" spans="1:16" s="74" customFormat="1" ht="24" customHeight="1" x14ac:dyDescent="0.2">
      <c r="A49" s="72"/>
      <c r="B49" s="78">
        <f>A48+0.1</f>
        <v>7.1</v>
      </c>
      <c r="C49" s="64" t="str">
        <f>C47</f>
        <v xml:space="preserve">25mm dia </v>
      </c>
      <c r="D49" s="57" t="s">
        <v>23</v>
      </c>
      <c r="E49" s="58">
        <v>40</v>
      </c>
      <c r="F49" s="239">
        <v>1450</v>
      </c>
      <c r="G49" s="240">
        <f>F49*E49</f>
        <v>58000</v>
      </c>
      <c r="H49" s="241">
        <v>200</v>
      </c>
      <c r="I49" s="242">
        <f>H49*E49</f>
        <v>8000</v>
      </c>
      <c r="J49" s="243">
        <f>I49+G49</f>
        <v>66000</v>
      </c>
      <c r="K49" s="425"/>
      <c r="L49" s="457">
        <f t="shared" ref="L49:L50" si="16">F49</f>
        <v>1450</v>
      </c>
      <c r="M49" s="459">
        <f t="shared" ref="M49:M50" si="17">L49*K49</f>
        <v>0</v>
      </c>
      <c r="N49" s="458">
        <f t="shared" ref="N49:N50" si="18">H49</f>
        <v>200</v>
      </c>
      <c r="O49" s="459">
        <f t="shared" ref="O49:O50" si="19">N49*K49</f>
        <v>0</v>
      </c>
      <c r="P49" s="460">
        <f t="shared" ref="P49:P50" si="20">O49+M49</f>
        <v>0</v>
      </c>
    </row>
    <row r="50" spans="1:16" s="74" customFormat="1" ht="24" customHeight="1" x14ac:dyDescent="0.2">
      <c r="A50" s="72"/>
      <c r="B50" s="78">
        <f>B49+0.1</f>
        <v>7.1999999999999993</v>
      </c>
      <c r="C50" s="64" t="s">
        <v>55</v>
      </c>
      <c r="D50" s="57" t="s">
        <v>23</v>
      </c>
      <c r="E50" s="58">
        <v>20</v>
      </c>
      <c r="F50" s="239">
        <v>1700</v>
      </c>
      <c r="G50" s="240">
        <f>F50*E50</f>
        <v>34000</v>
      </c>
      <c r="H50" s="241">
        <v>200</v>
      </c>
      <c r="I50" s="242">
        <f>H50*E50</f>
        <v>4000</v>
      </c>
      <c r="J50" s="243">
        <f>I50+G50</f>
        <v>38000</v>
      </c>
      <c r="K50" s="430"/>
      <c r="L50" s="457">
        <f t="shared" si="16"/>
        <v>1700</v>
      </c>
      <c r="M50" s="459">
        <f t="shared" si="17"/>
        <v>0</v>
      </c>
      <c r="N50" s="458">
        <f t="shared" si="18"/>
        <v>200</v>
      </c>
      <c r="O50" s="459">
        <f t="shared" si="19"/>
        <v>0</v>
      </c>
      <c r="P50" s="460">
        <f t="shared" si="20"/>
        <v>0</v>
      </c>
    </row>
    <row r="51" spans="1:16" s="2" customFormat="1" ht="76.5" x14ac:dyDescent="0.2">
      <c r="A51" s="59">
        <f>A48+1</f>
        <v>8</v>
      </c>
      <c r="B51" s="79"/>
      <c r="C51" s="51" t="s">
        <v>47</v>
      </c>
      <c r="D51" s="42"/>
      <c r="E51" s="43"/>
      <c r="F51" s="210"/>
      <c r="G51" s="200"/>
      <c r="H51" s="201"/>
      <c r="I51" s="200"/>
      <c r="J51" s="193"/>
      <c r="K51" s="421"/>
      <c r="L51" s="434"/>
      <c r="M51" s="441"/>
      <c r="N51" s="437"/>
      <c r="O51" s="441"/>
      <c r="P51" s="422"/>
    </row>
    <row r="52" spans="1:16" s="2" customFormat="1" ht="24" customHeight="1" x14ac:dyDescent="0.2">
      <c r="A52" s="82"/>
      <c r="B52" s="80">
        <f>A51+0.1</f>
        <v>8.1</v>
      </c>
      <c r="C52" s="64" t="s">
        <v>25</v>
      </c>
      <c r="D52" s="57" t="s">
        <v>49</v>
      </c>
      <c r="E52" s="58">
        <v>1</v>
      </c>
      <c r="F52" s="239">
        <v>268305.59999999998</v>
      </c>
      <c r="G52" s="240">
        <f t="shared" ref="G52:G85" si="21">F52*E52</f>
        <v>268305.59999999998</v>
      </c>
      <c r="H52" s="241">
        <v>2500</v>
      </c>
      <c r="I52" s="242">
        <f t="shared" ref="I52:I85" si="22">H52*E52</f>
        <v>2500</v>
      </c>
      <c r="J52" s="243">
        <f t="shared" ref="J52:J85" si="23">I52+G52</f>
        <v>270805.59999999998</v>
      </c>
      <c r="K52" s="421"/>
      <c r="L52" s="457">
        <f t="shared" ref="L52:L88" si="24">F52</f>
        <v>268305.59999999998</v>
      </c>
      <c r="M52" s="459">
        <f t="shared" ref="M52:M88" si="25">L52*K52</f>
        <v>0</v>
      </c>
      <c r="N52" s="458">
        <f t="shared" ref="N52:N88" si="26">H52</f>
        <v>2500</v>
      </c>
      <c r="O52" s="459">
        <f t="shared" ref="O52:O88" si="27">N52*K52</f>
        <v>0</v>
      </c>
      <c r="P52" s="460">
        <f t="shared" ref="P52:P88" si="28">O52+M52</f>
        <v>0</v>
      </c>
    </row>
    <row r="53" spans="1:16" s="2" customFormat="1" ht="24" customHeight="1" x14ac:dyDescent="0.2">
      <c r="A53" s="82"/>
      <c r="B53" s="80">
        <f t="shared" ref="B53:B60" si="29">B52+0.1</f>
        <v>8.1999999999999993</v>
      </c>
      <c r="C53" s="64" t="s">
        <v>26</v>
      </c>
      <c r="D53" s="57" t="s">
        <v>49</v>
      </c>
      <c r="E53" s="58">
        <v>1</v>
      </c>
      <c r="F53" s="239">
        <v>273969.59999999998</v>
      </c>
      <c r="G53" s="240">
        <f t="shared" si="21"/>
        <v>273969.59999999998</v>
      </c>
      <c r="H53" s="241">
        <v>2500</v>
      </c>
      <c r="I53" s="242">
        <f t="shared" si="22"/>
        <v>2500</v>
      </c>
      <c r="J53" s="243">
        <f t="shared" si="23"/>
        <v>276469.59999999998</v>
      </c>
      <c r="K53" s="431"/>
      <c r="L53" s="457">
        <f t="shared" si="24"/>
        <v>273969.59999999998</v>
      </c>
      <c r="M53" s="459">
        <f t="shared" si="25"/>
        <v>0</v>
      </c>
      <c r="N53" s="458">
        <f t="shared" si="26"/>
        <v>2500</v>
      </c>
      <c r="O53" s="459">
        <f t="shared" si="27"/>
        <v>0</v>
      </c>
      <c r="P53" s="460">
        <f t="shared" si="28"/>
        <v>0</v>
      </c>
    </row>
    <row r="54" spans="1:16" s="2" customFormat="1" ht="24" customHeight="1" x14ac:dyDescent="0.2">
      <c r="A54" s="82"/>
      <c r="B54" s="80">
        <f t="shared" si="29"/>
        <v>8.2999999999999989</v>
      </c>
      <c r="C54" s="64" t="s">
        <v>27</v>
      </c>
      <c r="D54" s="57" t="s">
        <v>49</v>
      </c>
      <c r="E54" s="58">
        <v>1</v>
      </c>
      <c r="F54" s="239">
        <v>273969.59999999998</v>
      </c>
      <c r="G54" s="240">
        <f t="shared" si="21"/>
        <v>273969.59999999998</v>
      </c>
      <c r="H54" s="241">
        <v>2500</v>
      </c>
      <c r="I54" s="242">
        <f t="shared" si="22"/>
        <v>2500</v>
      </c>
      <c r="J54" s="243">
        <f t="shared" si="23"/>
        <v>276469.59999999998</v>
      </c>
      <c r="K54" s="431"/>
      <c r="L54" s="457">
        <f t="shared" si="24"/>
        <v>273969.59999999998</v>
      </c>
      <c r="M54" s="459">
        <f t="shared" si="25"/>
        <v>0</v>
      </c>
      <c r="N54" s="458">
        <f t="shared" si="26"/>
        <v>2500</v>
      </c>
      <c r="O54" s="459">
        <f t="shared" si="27"/>
        <v>0</v>
      </c>
      <c r="P54" s="460">
        <f t="shared" si="28"/>
        <v>0</v>
      </c>
    </row>
    <row r="55" spans="1:16" s="2" customFormat="1" ht="24" customHeight="1" x14ac:dyDescent="0.2">
      <c r="A55" s="82"/>
      <c r="B55" s="80">
        <f t="shared" si="29"/>
        <v>8.3999999999999986</v>
      </c>
      <c r="C55" s="64" t="s">
        <v>28</v>
      </c>
      <c r="D55" s="57" t="s">
        <v>49</v>
      </c>
      <c r="E55" s="68">
        <v>1</v>
      </c>
      <c r="F55" s="239">
        <v>279633.59999999998</v>
      </c>
      <c r="G55" s="240">
        <f t="shared" si="21"/>
        <v>279633.59999999998</v>
      </c>
      <c r="H55" s="241">
        <v>2500</v>
      </c>
      <c r="I55" s="242">
        <f t="shared" si="22"/>
        <v>2500</v>
      </c>
      <c r="J55" s="243">
        <f t="shared" si="23"/>
        <v>282133.59999999998</v>
      </c>
      <c r="K55" s="431"/>
      <c r="L55" s="457">
        <f t="shared" si="24"/>
        <v>279633.59999999998</v>
      </c>
      <c r="M55" s="459">
        <f t="shared" si="25"/>
        <v>0</v>
      </c>
      <c r="N55" s="458">
        <f t="shared" si="26"/>
        <v>2500</v>
      </c>
      <c r="O55" s="459">
        <f t="shared" si="27"/>
        <v>0</v>
      </c>
      <c r="P55" s="460">
        <f t="shared" si="28"/>
        <v>0</v>
      </c>
    </row>
    <row r="56" spans="1:16" s="2" customFormat="1" ht="24" customHeight="1" x14ac:dyDescent="0.2">
      <c r="A56" s="82"/>
      <c r="B56" s="80">
        <f t="shared" si="29"/>
        <v>8.4999999999999982</v>
      </c>
      <c r="C56" s="64" t="s">
        <v>29</v>
      </c>
      <c r="D56" s="67" t="s">
        <v>49</v>
      </c>
      <c r="E56" s="68">
        <v>1</v>
      </c>
      <c r="F56" s="239">
        <v>279633.59999999998</v>
      </c>
      <c r="G56" s="240">
        <f t="shared" si="21"/>
        <v>279633.59999999998</v>
      </c>
      <c r="H56" s="241">
        <v>2500</v>
      </c>
      <c r="I56" s="242">
        <f t="shared" si="22"/>
        <v>2500</v>
      </c>
      <c r="J56" s="243">
        <f t="shared" si="23"/>
        <v>282133.59999999998</v>
      </c>
      <c r="K56" s="431"/>
      <c r="L56" s="457">
        <f t="shared" si="24"/>
        <v>279633.59999999998</v>
      </c>
      <c r="M56" s="459">
        <f t="shared" si="25"/>
        <v>0</v>
      </c>
      <c r="N56" s="458">
        <f t="shared" si="26"/>
        <v>2500</v>
      </c>
      <c r="O56" s="459">
        <f t="shared" si="27"/>
        <v>0</v>
      </c>
      <c r="P56" s="460">
        <f t="shared" si="28"/>
        <v>0</v>
      </c>
    </row>
    <row r="57" spans="1:16" s="2" customFormat="1" ht="24" customHeight="1" thickBot="1" x14ac:dyDescent="0.25">
      <c r="A57" s="176"/>
      <c r="B57" s="182">
        <f t="shared" si="29"/>
        <v>8.5999999999999979</v>
      </c>
      <c r="C57" s="158" t="s">
        <v>85</v>
      </c>
      <c r="D57" s="165" t="s">
        <v>49</v>
      </c>
      <c r="E57" s="150">
        <v>1</v>
      </c>
      <c r="F57" s="258">
        <v>279633.59999999998</v>
      </c>
      <c r="G57" s="259">
        <f t="shared" si="21"/>
        <v>279633.59999999998</v>
      </c>
      <c r="H57" s="260">
        <v>2500</v>
      </c>
      <c r="I57" s="261">
        <f t="shared" si="22"/>
        <v>2500</v>
      </c>
      <c r="J57" s="262">
        <f t="shared" si="23"/>
        <v>282133.59999999998</v>
      </c>
      <c r="K57" s="455"/>
      <c r="L57" s="477">
        <f t="shared" si="24"/>
        <v>279633.59999999998</v>
      </c>
      <c r="M57" s="478">
        <f t="shared" si="25"/>
        <v>0</v>
      </c>
      <c r="N57" s="479">
        <f t="shared" si="26"/>
        <v>2500</v>
      </c>
      <c r="O57" s="478">
        <f t="shared" si="27"/>
        <v>0</v>
      </c>
      <c r="P57" s="480">
        <f t="shared" si="28"/>
        <v>0</v>
      </c>
    </row>
    <row r="58" spans="1:16" s="2" customFormat="1" ht="24" customHeight="1" x14ac:dyDescent="0.2">
      <c r="A58" s="82"/>
      <c r="B58" s="80">
        <f t="shared" si="29"/>
        <v>8.6999999999999975</v>
      </c>
      <c r="C58" s="64" t="s">
        <v>86</v>
      </c>
      <c r="D58" s="57" t="s">
        <v>49</v>
      </c>
      <c r="E58" s="58">
        <v>1</v>
      </c>
      <c r="F58" s="239">
        <v>279633.59999999998</v>
      </c>
      <c r="G58" s="240">
        <f t="shared" si="21"/>
        <v>279633.59999999998</v>
      </c>
      <c r="H58" s="241">
        <v>2500</v>
      </c>
      <c r="I58" s="242">
        <f t="shared" si="22"/>
        <v>2500</v>
      </c>
      <c r="J58" s="243">
        <f t="shared" si="23"/>
        <v>282133.59999999998</v>
      </c>
      <c r="K58" s="456"/>
      <c r="L58" s="486">
        <f t="shared" si="24"/>
        <v>279633.59999999998</v>
      </c>
      <c r="M58" s="487">
        <f t="shared" si="25"/>
        <v>0</v>
      </c>
      <c r="N58" s="488">
        <f t="shared" si="26"/>
        <v>2500</v>
      </c>
      <c r="O58" s="487">
        <f t="shared" si="27"/>
        <v>0</v>
      </c>
      <c r="P58" s="489">
        <f t="shared" si="28"/>
        <v>0</v>
      </c>
    </row>
    <row r="59" spans="1:16" s="2" customFormat="1" ht="24" customHeight="1" x14ac:dyDescent="0.2">
      <c r="A59" s="82"/>
      <c r="B59" s="80">
        <f t="shared" si="29"/>
        <v>8.7999999999999972</v>
      </c>
      <c r="C59" s="64" t="s">
        <v>87</v>
      </c>
      <c r="D59" s="57" t="s">
        <v>49</v>
      </c>
      <c r="E59" s="68">
        <v>1</v>
      </c>
      <c r="F59" s="239">
        <v>279633.59999999998</v>
      </c>
      <c r="G59" s="240">
        <f t="shared" si="21"/>
        <v>279633.59999999998</v>
      </c>
      <c r="H59" s="241">
        <v>2500</v>
      </c>
      <c r="I59" s="242">
        <f t="shared" si="22"/>
        <v>2500</v>
      </c>
      <c r="J59" s="243">
        <f t="shared" si="23"/>
        <v>282133.59999999998</v>
      </c>
      <c r="K59" s="431"/>
      <c r="L59" s="457">
        <f t="shared" si="24"/>
        <v>279633.59999999998</v>
      </c>
      <c r="M59" s="459">
        <f t="shared" si="25"/>
        <v>0</v>
      </c>
      <c r="N59" s="458">
        <f t="shared" si="26"/>
        <v>2500</v>
      </c>
      <c r="O59" s="459">
        <f t="shared" si="27"/>
        <v>0</v>
      </c>
      <c r="P59" s="460">
        <f t="shared" si="28"/>
        <v>0</v>
      </c>
    </row>
    <row r="60" spans="1:16" s="2" customFormat="1" ht="24" customHeight="1" x14ac:dyDescent="0.2">
      <c r="A60" s="82"/>
      <c r="B60" s="80">
        <f t="shared" si="29"/>
        <v>8.8999999999999968</v>
      </c>
      <c r="C60" s="64" t="s">
        <v>88</v>
      </c>
      <c r="D60" s="57" t="s">
        <v>49</v>
      </c>
      <c r="E60" s="68">
        <v>1</v>
      </c>
      <c r="F60" s="239">
        <v>279633.59999999998</v>
      </c>
      <c r="G60" s="240">
        <f t="shared" si="21"/>
        <v>279633.59999999998</v>
      </c>
      <c r="H60" s="241">
        <v>2500</v>
      </c>
      <c r="I60" s="242">
        <f t="shared" si="22"/>
        <v>2500</v>
      </c>
      <c r="J60" s="243">
        <f t="shared" si="23"/>
        <v>282133.59999999998</v>
      </c>
      <c r="K60" s="431"/>
      <c r="L60" s="457">
        <f t="shared" si="24"/>
        <v>279633.59999999998</v>
      </c>
      <c r="M60" s="459">
        <f t="shared" si="25"/>
        <v>0</v>
      </c>
      <c r="N60" s="458">
        <f t="shared" si="26"/>
        <v>2500</v>
      </c>
      <c r="O60" s="459">
        <f t="shared" si="27"/>
        <v>0</v>
      </c>
      <c r="P60" s="460">
        <f t="shared" si="28"/>
        <v>0</v>
      </c>
    </row>
    <row r="61" spans="1:16" s="2" customFormat="1" ht="24" customHeight="1" x14ac:dyDescent="0.2">
      <c r="A61" s="82"/>
      <c r="B61" s="145">
        <f>B60-0.8</f>
        <v>8.0999999999999961</v>
      </c>
      <c r="C61" s="64" t="s">
        <v>89</v>
      </c>
      <c r="D61" s="67" t="s">
        <v>49</v>
      </c>
      <c r="E61" s="68">
        <v>1</v>
      </c>
      <c r="F61" s="239">
        <v>285297.59999999998</v>
      </c>
      <c r="G61" s="240">
        <f t="shared" si="21"/>
        <v>285297.59999999998</v>
      </c>
      <c r="H61" s="241">
        <v>2500</v>
      </c>
      <c r="I61" s="242">
        <f t="shared" si="22"/>
        <v>2500</v>
      </c>
      <c r="J61" s="243">
        <f t="shared" si="23"/>
        <v>287797.59999999998</v>
      </c>
      <c r="K61" s="431"/>
      <c r="L61" s="457">
        <f t="shared" si="24"/>
        <v>285297.59999999998</v>
      </c>
      <c r="M61" s="459">
        <f t="shared" si="25"/>
        <v>0</v>
      </c>
      <c r="N61" s="458">
        <f t="shared" si="26"/>
        <v>2500</v>
      </c>
      <c r="O61" s="459">
        <f t="shared" si="27"/>
        <v>0</v>
      </c>
      <c r="P61" s="460">
        <f t="shared" si="28"/>
        <v>0</v>
      </c>
    </row>
    <row r="62" spans="1:16" s="2" customFormat="1" ht="24" customHeight="1" x14ac:dyDescent="0.2">
      <c r="A62" s="82"/>
      <c r="B62" s="145">
        <f t="shared" ref="B62:B85" si="30">B61+0.01</f>
        <v>8.1099999999999959</v>
      </c>
      <c r="C62" s="64" t="s">
        <v>90</v>
      </c>
      <c r="D62" s="67" t="s">
        <v>33</v>
      </c>
      <c r="E62" s="68">
        <v>2</v>
      </c>
      <c r="F62" s="239">
        <v>279633.59999999998</v>
      </c>
      <c r="G62" s="240">
        <f t="shared" si="21"/>
        <v>559267.19999999995</v>
      </c>
      <c r="H62" s="241">
        <v>2500</v>
      </c>
      <c r="I62" s="242">
        <f t="shared" si="22"/>
        <v>5000</v>
      </c>
      <c r="J62" s="243">
        <f t="shared" si="23"/>
        <v>564267.19999999995</v>
      </c>
      <c r="K62" s="431"/>
      <c r="L62" s="457">
        <f t="shared" si="24"/>
        <v>279633.59999999998</v>
      </c>
      <c r="M62" s="459">
        <f t="shared" si="25"/>
        <v>0</v>
      </c>
      <c r="N62" s="458">
        <f t="shared" si="26"/>
        <v>2500</v>
      </c>
      <c r="O62" s="459">
        <f t="shared" si="27"/>
        <v>0</v>
      </c>
      <c r="P62" s="460">
        <f t="shared" si="28"/>
        <v>0</v>
      </c>
    </row>
    <row r="63" spans="1:16" s="2" customFormat="1" ht="24" customHeight="1" x14ac:dyDescent="0.2">
      <c r="A63" s="82"/>
      <c r="B63" s="145">
        <f t="shared" si="30"/>
        <v>8.1199999999999957</v>
      </c>
      <c r="C63" s="64" t="s">
        <v>91</v>
      </c>
      <c r="D63" s="67" t="s">
        <v>33</v>
      </c>
      <c r="E63" s="68">
        <v>3</v>
      </c>
      <c r="F63" s="239">
        <v>285297.59999999998</v>
      </c>
      <c r="G63" s="240">
        <f t="shared" si="21"/>
        <v>855892.79999999993</v>
      </c>
      <c r="H63" s="241">
        <v>2500</v>
      </c>
      <c r="I63" s="242">
        <f t="shared" si="22"/>
        <v>7500</v>
      </c>
      <c r="J63" s="243">
        <f t="shared" si="23"/>
        <v>863392.79999999993</v>
      </c>
      <c r="K63" s="431"/>
      <c r="L63" s="457">
        <f t="shared" si="24"/>
        <v>285297.59999999998</v>
      </c>
      <c r="M63" s="459">
        <f t="shared" si="25"/>
        <v>0</v>
      </c>
      <c r="N63" s="458">
        <f t="shared" si="26"/>
        <v>2500</v>
      </c>
      <c r="O63" s="459">
        <f t="shared" si="27"/>
        <v>0</v>
      </c>
      <c r="P63" s="460">
        <f t="shared" si="28"/>
        <v>0</v>
      </c>
    </row>
    <row r="64" spans="1:16" s="2" customFormat="1" ht="24" customHeight="1" x14ac:dyDescent="0.2">
      <c r="A64" s="82"/>
      <c r="B64" s="145">
        <f t="shared" si="30"/>
        <v>8.1299999999999955</v>
      </c>
      <c r="C64" s="64" t="s">
        <v>92</v>
      </c>
      <c r="D64" s="67" t="s">
        <v>49</v>
      </c>
      <c r="E64" s="68">
        <v>1</v>
      </c>
      <c r="F64" s="239">
        <v>285297.59999999998</v>
      </c>
      <c r="G64" s="240">
        <f t="shared" si="21"/>
        <v>285297.59999999998</v>
      </c>
      <c r="H64" s="241">
        <v>2500</v>
      </c>
      <c r="I64" s="242">
        <f t="shared" si="22"/>
        <v>2500</v>
      </c>
      <c r="J64" s="243">
        <f t="shared" si="23"/>
        <v>287797.59999999998</v>
      </c>
      <c r="K64" s="431"/>
      <c r="L64" s="457">
        <f t="shared" si="24"/>
        <v>285297.59999999998</v>
      </c>
      <c r="M64" s="459">
        <f t="shared" si="25"/>
        <v>0</v>
      </c>
      <c r="N64" s="458">
        <f t="shared" si="26"/>
        <v>2500</v>
      </c>
      <c r="O64" s="459">
        <f t="shared" si="27"/>
        <v>0</v>
      </c>
      <c r="P64" s="460">
        <f t="shared" si="28"/>
        <v>0</v>
      </c>
    </row>
    <row r="65" spans="1:16" s="2" customFormat="1" ht="24" customHeight="1" x14ac:dyDescent="0.2">
      <c r="A65" s="82"/>
      <c r="B65" s="145">
        <f t="shared" si="30"/>
        <v>8.1399999999999952</v>
      </c>
      <c r="C65" s="64" t="s">
        <v>93</v>
      </c>
      <c r="D65" s="67" t="s">
        <v>33</v>
      </c>
      <c r="E65" s="68">
        <v>4</v>
      </c>
      <c r="F65" s="239">
        <v>285297.59999999998</v>
      </c>
      <c r="G65" s="240">
        <f t="shared" si="21"/>
        <v>1141190.3999999999</v>
      </c>
      <c r="H65" s="241">
        <v>2500</v>
      </c>
      <c r="I65" s="242">
        <f t="shared" si="22"/>
        <v>10000</v>
      </c>
      <c r="J65" s="243">
        <f t="shared" si="23"/>
        <v>1151190.3999999999</v>
      </c>
      <c r="K65" s="431"/>
      <c r="L65" s="457">
        <f t="shared" si="24"/>
        <v>285297.59999999998</v>
      </c>
      <c r="M65" s="459">
        <f t="shared" si="25"/>
        <v>0</v>
      </c>
      <c r="N65" s="458">
        <f t="shared" si="26"/>
        <v>2500</v>
      </c>
      <c r="O65" s="459">
        <f t="shared" si="27"/>
        <v>0</v>
      </c>
      <c r="P65" s="460">
        <f t="shared" si="28"/>
        <v>0</v>
      </c>
    </row>
    <row r="66" spans="1:16" s="2" customFormat="1" ht="24" customHeight="1" x14ac:dyDescent="0.2">
      <c r="A66" s="82"/>
      <c r="B66" s="145">
        <f t="shared" si="30"/>
        <v>8.149999999999995</v>
      </c>
      <c r="C66" s="64" t="s">
        <v>94</v>
      </c>
      <c r="D66" s="67" t="s">
        <v>49</v>
      </c>
      <c r="E66" s="68">
        <v>1</v>
      </c>
      <c r="F66" s="239">
        <v>285297.59999999998</v>
      </c>
      <c r="G66" s="240">
        <f t="shared" si="21"/>
        <v>285297.59999999998</v>
      </c>
      <c r="H66" s="241">
        <v>2500</v>
      </c>
      <c r="I66" s="242">
        <f t="shared" si="22"/>
        <v>2500</v>
      </c>
      <c r="J66" s="243">
        <f t="shared" si="23"/>
        <v>287797.59999999998</v>
      </c>
      <c r="K66" s="431"/>
      <c r="L66" s="457">
        <f t="shared" si="24"/>
        <v>285297.59999999998</v>
      </c>
      <c r="M66" s="459">
        <f t="shared" si="25"/>
        <v>0</v>
      </c>
      <c r="N66" s="458">
        <f t="shared" si="26"/>
        <v>2500</v>
      </c>
      <c r="O66" s="459">
        <f t="shared" si="27"/>
        <v>0</v>
      </c>
      <c r="P66" s="460">
        <f t="shared" si="28"/>
        <v>0</v>
      </c>
    </row>
    <row r="67" spans="1:16" s="2" customFormat="1" ht="24" customHeight="1" x14ac:dyDescent="0.2">
      <c r="A67" s="82"/>
      <c r="B67" s="145">
        <f t="shared" si="30"/>
        <v>8.1599999999999948</v>
      </c>
      <c r="C67" s="64" t="s">
        <v>95</v>
      </c>
      <c r="D67" s="67" t="s">
        <v>49</v>
      </c>
      <c r="E67" s="68">
        <v>1</v>
      </c>
      <c r="F67" s="239">
        <v>285297.59999999998</v>
      </c>
      <c r="G67" s="240">
        <f t="shared" si="21"/>
        <v>285297.59999999998</v>
      </c>
      <c r="H67" s="241">
        <v>2500</v>
      </c>
      <c r="I67" s="242">
        <f t="shared" si="22"/>
        <v>2500</v>
      </c>
      <c r="J67" s="243">
        <f t="shared" si="23"/>
        <v>287797.59999999998</v>
      </c>
      <c r="K67" s="431"/>
      <c r="L67" s="457">
        <f t="shared" si="24"/>
        <v>285297.59999999998</v>
      </c>
      <c r="M67" s="459">
        <f t="shared" si="25"/>
        <v>0</v>
      </c>
      <c r="N67" s="458">
        <f t="shared" si="26"/>
        <v>2500</v>
      </c>
      <c r="O67" s="459">
        <f t="shared" si="27"/>
        <v>0</v>
      </c>
      <c r="P67" s="460">
        <f t="shared" si="28"/>
        <v>0</v>
      </c>
    </row>
    <row r="68" spans="1:16" s="2" customFormat="1" ht="24" customHeight="1" x14ac:dyDescent="0.2">
      <c r="A68" s="82"/>
      <c r="B68" s="145">
        <f t="shared" si="30"/>
        <v>8.1699999999999946</v>
      </c>
      <c r="C68" s="64" t="s">
        <v>96</v>
      </c>
      <c r="D68" s="67" t="s">
        <v>49</v>
      </c>
      <c r="E68" s="68">
        <v>1</v>
      </c>
      <c r="F68" s="239">
        <v>290961.59999999998</v>
      </c>
      <c r="G68" s="240">
        <f t="shared" si="21"/>
        <v>290961.59999999998</v>
      </c>
      <c r="H68" s="241">
        <v>2500</v>
      </c>
      <c r="I68" s="242">
        <f t="shared" si="22"/>
        <v>2500</v>
      </c>
      <c r="J68" s="243">
        <f t="shared" si="23"/>
        <v>293461.59999999998</v>
      </c>
      <c r="K68" s="431"/>
      <c r="L68" s="457">
        <f t="shared" si="24"/>
        <v>290961.59999999998</v>
      </c>
      <c r="M68" s="459">
        <f t="shared" si="25"/>
        <v>0</v>
      </c>
      <c r="N68" s="458">
        <f t="shared" si="26"/>
        <v>2500</v>
      </c>
      <c r="O68" s="459">
        <f t="shared" si="27"/>
        <v>0</v>
      </c>
      <c r="P68" s="460">
        <f t="shared" si="28"/>
        <v>0</v>
      </c>
    </row>
    <row r="69" spans="1:16" s="2" customFormat="1" ht="24" customHeight="1" x14ac:dyDescent="0.2">
      <c r="A69" s="82"/>
      <c r="B69" s="145">
        <f t="shared" si="30"/>
        <v>8.1799999999999944</v>
      </c>
      <c r="C69" s="64" t="s">
        <v>97</v>
      </c>
      <c r="D69" s="67" t="s">
        <v>33</v>
      </c>
      <c r="E69" s="68">
        <v>4</v>
      </c>
      <c r="F69" s="239">
        <v>290961.59999999998</v>
      </c>
      <c r="G69" s="240">
        <f t="shared" si="21"/>
        <v>1163846.3999999999</v>
      </c>
      <c r="H69" s="241">
        <v>2500</v>
      </c>
      <c r="I69" s="242">
        <f t="shared" si="22"/>
        <v>10000</v>
      </c>
      <c r="J69" s="243">
        <f t="shared" si="23"/>
        <v>1173846.3999999999</v>
      </c>
      <c r="K69" s="431"/>
      <c r="L69" s="457">
        <f t="shared" si="24"/>
        <v>290961.59999999998</v>
      </c>
      <c r="M69" s="459">
        <f t="shared" si="25"/>
        <v>0</v>
      </c>
      <c r="N69" s="458">
        <f t="shared" si="26"/>
        <v>2500</v>
      </c>
      <c r="O69" s="459">
        <f t="shared" si="27"/>
        <v>0</v>
      </c>
      <c r="P69" s="460">
        <f t="shared" si="28"/>
        <v>0</v>
      </c>
    </row>
    <row r="70" spans="1:16" s="2" customFormat="1" ht="24" customHeight="1" x14ac:dyDescent="0.2">
      <c r="A70" s="82"/>
      <c r="B70" s="145">
        <f t="shared" si="30"/>
        <v>8.1899999999999942</v>
      </c>
      <c r="C70" s="64" t="s">
        <v>98</v>
      </c>
      <c r="D70" s="67" t="s">
        <v>49</v>
      </c>
      <c r="E70" s="68">
        <v>1</v>
      </c>
      <c r="F70" s="239">
        <v>290961.59999999998</v>
      </c>
      <c r="G70" s="240">
        <f t="shared" si="21"/>
        <v>290961.59999999998</v>
      </c>
      <c r="H70" s="241">
        <v>2500</v>
      </c>
      <c r="I70" s="242">
        <f t="shared" si="22"/>
        <v>2500</v>
      </c>
      <c r="J70" s="243">
        <f t="shared" si="23"/>
        <v>293461.59999999998</v>
      </c>
      <c r="K70" s="431"/>
      <c r="L70" s="457">
        <f t="shared" si="24"/>
        <v>290961.59999999998</v>
      </c>
      <c r="M70" s="459">
        <f t="shared" si="25"/>
        <v>0</v>
      </c>
      <c r="N70" s="458">
        <f t="shared" si="26"/>
        <v>2500</v>
      </c>
      <c r="O70" s="459">
        <f t="shared" si="27"/>
        <v>0</v>
      </c>
      <c r="P70" s="460">
        <f t="shared" si="28"/>
        <v>0</v>
      </c>
    </row>
    <row r="71" spans="1:16" s="2" customFormat="1" ht="24" customHeight="1" x14ac:dyDescent="0.2">
      <c r="A71" s="82"/>
      <c r="B71" s="145">
        <f t="shared" si="30"/>
        <v>8.199999999999994</v>
      </c>
      <c r="C71" s="64" t="s">
        <v>99</v>
      </c>
      <c r="D71" s="57" t="s">
        <v>33</v>
      </c>
      <c r="E71" s="58">
        <v>2</v>
      </c>
      <c r="F71" s="239">
        <v>290961.59999999998</v>
      </c>
      <c r="G71" s="240">
        <f t="shared" si="21"/>
        <v>581923.19999999995</v>
      </c>
      <c r="H71" s="241">
        <v>2500</v>
      </c>
      <c r="I71" s="242">
        <f t="shared" si="22"/>
        <v>5000</v>
      </c>
      <c r="J71" s="243">
        <f t="shared" si="23"/>
        <v>586923.19999999995</v>
      </c>
      <c r="K71" s="431"/>
      <c r="L71" s="457">
        <f t="shared" si="24"/>
        <v>290961.59999999998</v>
      </c>
      <c r="M71" s="459">
        <f t="shared" si="25"/>
        <v>0</v>
      </c>
      <c r="N71" s="458">
        <f t="shared" si="26"/>
        <v>2500</v>
      </c>
      <c r="O71" s="459">
        <f t="shared" si="27"/>
        <v>0</v>
      </c>
      <c r="P71" s="460">
        <f t="shared" si="28"/>
        <v>0</v>
      </c>
    </row>
    <row r="72" spans="1:16" s="2" customFormat="1" ht="24" customHeight="1" x14ac:dyDescent="0.2">
      <c r="A72" s="82"/>
      <c r="B72" s="145">
        <f t="shared" si="30"/>
        <v>8.2099999999999937</v>
      </c>
      <c r="C72" s="81" t="s">
        <v>100</v>
      </c>
      <c r="D72" s="67" t="s">
        <v>49</v>
      </c>
      <c r="E72" s="68">
        <v>1</v>
      </c>
      <c r="F72" s="239">
        <v>290961.59999999998</v>
      </c>
      <c r="G72" s="240">
        <f t="shared" si="21"/>
        <v>290961.59999999998</v>
      </c>
      <c r="H72" s="241">
        <v>2500</v>
      </c>
      <c r="I72" s="242">
        <f t="shared" si="22"/>
        <v>2500</v>
      </c>
      <c r="J72" s="243">
        <f t="shared" si="23"/>
        <v>293461.59999999998</v>
      </c>
      <c r="K72" s="431"/>
      <c r="L72" s="457">
        <f t="shared" si="24"/>
        <v>290961.59999999998</v>
      </c>
      <c r="M72" s="459">
        <f t="shared" si="25"/>
        <v>0</v>
      </c>
      <c r="N72" s="458">
        <f t="shared" si="26"/>
        <v>2500</v>
      </c>
      <c r="O72" s="459">
        <f t="shared" si="27"/>
        <v>0</v>
      </c>
      <c r="P72" s="460">
        <f t="shared" si="28"/>
        <v>0</v>
      </c>
    </row>
    <row r="73" spans="1:16" s="2" customFormat="1" ht="24" customHeight="1" x14ac:dyDescent="0.2">
      <c r="A73" s="82"/>
      <c r="B73" s="145">
        <f t="shared" si="30"/>
        <v>8.2199999999999935</v>
      </c>
      <c r="C73" s="81" t="s">
        <v>107</v>
      </c>
      <c r="D73" s="67" t="s">
        <v>33</v>
      </c>
      <c r="E73" s="68">
        <v>2</v>
      </c>
      <c r="F73" s="239">
        <v>290961.59999999998</v>
      </c>
      <c r="G73" s="240">
        <f t="shared" si="21"/>
        <v>581923.19999999995</v>
      </c>
      <c r="H73" s="241">
        <v>2500</v>
      </c>
      <c r="I73" s="242">
        <f t="shared" si="22"/>
        <v>5000</v>
      </c>
      <c r="J73" s="243">
        <f t="shared" si="23"/>
        <v>586923.19999999995</v>
      </c>
      <c r="K73" s="431"/>
      <c r="L73" s="457">
        <f t="shared" si="24"/>
        <v>290961.59999999998</v>
      </c>
      <c r="M73" s="459">
        <f t="shared" si="25"/>
        <v>0</v>
      </c>
      <c r="N73" s="458">
        <f t="shared" si="26"/>
        <v>2500</v>
      </c>
      <c r="O73" s="459">
        <f t="shared" si="27"/>
        <v>0</v>
      </c>
      <c r="P73" s="460">
        <f t="shared" si="28"/>
        <v>0</v>
      </c>
    </row>
    <row r="74" spans="1:16" s="2" customFormat="1" ht="24" customHeight="1" x14ac:dyDescent="0.2">
      <c r="A74" s="82"/>
      <c r="B74" s="145">
        <f t="shared" si="30"/>
        <v>8.2299999999999933</v>
      </c>
      <c r="C74" s="64" t="s">
        <v>108</v>
      </c>
      <c r="D74" s="57" t="s">
        <v>49</v>
      </c>
      <c r="E74" s="58">
        <v>1</v>
      </c>
      <c r="F74" s="239">
        <v>290961.59999999998</v>
      </c>
      <c r="G74" s="240">
        <f t="shared" si="21"/>
        <v>290961.59999999998</v>
      </c>
      <c r="H74" s="241">
        <v>2500</v>
      </c>
      <c r="I74" s="242">
        <f t="shared" si="22"/>
        <v>2500</v>
      </c>
      <c r="J74" s="243">
        <f t="shared" si="23"/>
        <v>293461.59999999998</v>
      </c>
      <c r="K74" s="431"/>
      <c r="L74" s="457">
        <f t="shared" si="24"/>
        <v>290961.59999999998</v>
      </c>
      <c r="M74" s="459">
        <f t="shared" si="25"/>
        <v>0</v>
      </c>
      <c r="N74" s="458">
        <f t="shared" si="26"/>
        <v>2500</v>
      </c>
      <c r="O74" s="459">
        <f t="shared" si="27"/>
        <v>0</v>
      </c>
      <c r="P74" s="460">
        <f t="shared" si="28"/>
        <v>0</v>
      </c>
    </row>
    <row r="75" spans="1:16" s="2" customFormat="1" ht="24" customHeight="1" thickBot="1" x14ac:dyDescent="0.25">
      <c r="A75" s="176"/>
      <c r="B75" s="224">
        <f t="shared" si="30"/>
        <v>8.2399999999999931</v>
      </c>
      <c r="C75" s="158" t="s">
        <v>109</v>
      </c>
      <c r="D75" s="165" t="s">
        <v>49</v>
      </c>
      <c r="E75" s="150">
        <v>1</v>
      </c>
      <c r="F75" s="258">
        <v>290961.59999999998</v>
      </c>
      <c r="G75" s="259">
        <f t="shared" si="21"/>
        <v>290961.59999999998</v>
      </c>
      <c r="H75" s="260">
        <v>2500</v>
      </c>
      <c r="I75" s="261">
        <f t="shared" si="22"/>
        <v>2500</v>
      </c>
      <c r="J75" s="262">
        <f t="shared" si="23"/>
        <v>293461.59999999998</v>
      </c>
      <c r="K75" s="455"/>
      <c r="L75" s="477">
        <f t="shared" si="24"/>
        <v>290961.59999999998</v>
      </c>
      <c r="M75" s="478">
        <f t="shared" si="25"/>
        <v>0</v>
      </c>
      <c r="N75" s="479">
        <f t="shared" si="26"/>
        <v>2500</v>
      </c>
      <c r="O75" s="478">
        <f t="shared" si="27"/>
        <v>0</v>
      </c>
      <c r="P75" s="480">
        <f t="shared" si="28"/>
        <v>0</v>
      </c>
    </row>
    <row r="76" spans="1:16" s="2" customFormat="1" ht="24" customHeight="1" x14ac:dyDescent="0.2">
      <c r="A76" s="183"/>
      <c r="B76" s="225">
        <f t="shared" si="30"/>
        <v>8.2499999999999929</v>
      </c>
      <c r="C76" s="184" t="s">
        <v>71</v>
      </c>
      <c r="D76" s="185" t="s">
        <v>49</v>
      </c>
      <c r="E76" s="237">
        <v>1</v>
      </c>
      <c r="F76" s="239">
        <v>59472</v>
      </c>
      <c r="G76" s="240">
        <f t="shared" si="21"/>
        <v>59472</v>
      </c>
      <c r="H76" s="241">
        <v>2000</v>
      </c>
      <c r="I76" s="242">
        <f t="shared" si="22"/>
        <v>2000</v>
      </c>
      <c r="J76" s="243">
        <f t="shared" si="23"/>
        <v>61472</v>
      </c>
      <c r="K76" s="468"/>
      <c r="L76" s="486">
        <f t="shared" si="24"/>
        <v>59472</v>
      </c>
      <c r="M76" s="487">
        <f t="shared" si="25"/>
        <v>0</v>
      </c>
      <c r="N76" s="488">
        <f t="shared" si="26"/>
        <v>2000</v>
      </c>
      <c r="O76" s="487">
        <f t="shared" si="27"/>
        <v>0</v>
      </c>
      <c r="P76" s="489">
        <f t="shared" si="28"/>
        <v>0</v>
      </c>
    </row>
    <row r="77" spans="1:16" s="2" customFormat="1" ht="24" customHeight="1" x14ac:dyDescent="0.2">
      <c r="A77" s="82"/>
      <c r="B77" s="145">
        <f t="shared" si="30"/>
        <v>8.2599999999999927</v>
      </c>
      <c r="C77" s="81" t="s">
        <v>72</v>
      </c>
      <c r="D77" s="67" t="s">
        <v>49</v>
      </c>
      <c r="E77" s="68">
        <v>1</v>
      </c>
      <c r="F77" s="239">
        <v>59472</v>
      </c>
      <c r="G77" s="240">
        <f t="shared" si="21"/>
        <v>59472</v>
      </c>
      <c r="H77" s="241">
        <v>2000</v>
      </c>
      <c r="I77" s="242">
        <f t="shared" si="22"/>
        <v>2000</v>
      </c>
      <c r="J77" s="243">
        <f t="shared" si="23"/>
        <v>61472</v>
      </c>
      <c r="K77" s="465"/>
      <c r="L77" s="457">
        <f t="shared" si="24"/>
        <v>59472</v>
      </c>
      <c r="M77" s="459">
        <f t="shared" si="25"/>
        <v>0</v>
      </c>
      <c r="N77" s="458">
        <f t="shared" si="26"/>
        <v>2000</v>
      </c>
      <c r="O77" s="459">
        <f t="shared" si="27"/>
        <v>0</v>
      </c>
      <c r="P77" s="460">
        <f t="shared" si="28"/>
        <v>0</v>
      </c>
    </row>
    <row r="78" spans="1:16" s="2" customFormat="1" ht="24" customHeight="1" x14ac:dyDescent="0.2">
      <c r="A78" s="82"/>
      <c r="B78" s="145">
        <f t="shared" si="30"/>
        <v>8.2699999999999925</v>
      </c>
      <c r="C78" s="81" t="s">
        <v>73</v>
      </c>
      <c r="D78" s="67" t="s">
        <v>49</v>
      </c>
      <c r="E78" s="68">
        <v>1</v>
      </c>
      <c r="F78" s="239">
        <v>59472</v>
      </c>
      <c r="G78" s="240">
        <f t="shared" si="21"/>
        <v>59472</v>
      </c>
      <c r="H78" s="241">
        <v>2000</v>
      </c>
      <c r="I78" s="242">
        <f t="shared" si="22"/>
        <v>2000</v>
      </c>
      <c r="J78" s="243">
        <f t="shared" si="23"/>
        <v>61472</v>
      </c>
      <c r="K78" s="465"/>
      <c r="L78" s="457">
        <f t="shared" si="24"/>
        <v>59472</v>
      </c>
      <c r="M78" s="459">
        <f t="shared" si="25"/>
        <v>0</v>
      </c>
      <c r="N78" s="458">
        <f t="shared" si="26"/>
        <v>2000</v>
      </c>
      <c r="O78" s="459">
        <f t="shared" si="27"/>
        <v>0</v>
      </c>
      <c r="P78" s="460">
        <f t="shared" si="28"/>
        <v>0</v>
      </c>
    </row>
    <row r="79" spans="1:16" s="2" customFormat="1" ht="24" customHeight="1" x14ac:dyDescent="0.2">
      <c r="A79" s="82"/>
      <c r="B79" s="145">
        <f t="shared" si="30"/>
        <v>8.2799999999999923</v>
      </c>
      <c r="C79" s="81" t="s">
        <v>74</v>
      </c>
      <c r="D79" s="67" t="s">
        <v>49</v>
      </c>
      <c r="E79" s="68">
        <v>1</v>
      </c>
      <c r="F79" s="239">
        <v>59472</v>
      </c>
      <c r="G79" s="240">
        <f t="shared" si="21"/>
        <v>59472</v>
      </c>
      <c r="H79" s="241">
        <v>2000</v>
      </c>
      <c r="I79" s="242">
        <f t="shared" si="22"/>
        <v>2000</v>
      </c>
      <c r="J79" s="243">
        <f t="shared" si="23"/>
        <v>61472</v>
      </c>
      <c r="K79" s="465"/>
      <c r="L79" s="457">
        <f t="shared" si="24"/>
        <v>59472</v>
      </c>
      <c r="M79" s="459">
        <f t="shared" si="25"/>
        <v>0</v>
      </c>
      <c r="N79" s="458">
        <f t="shared" si="26"/>
        <v>2000</v>
      </c>
      <c r="O79" s="459">
        <f t="shared" si="27"/>
        <v>0</v>
      </c>
      <c r="P79" s="460">
        <f t="shared" si="28"/>
        <v>0</v>
      </c>
    </row>
    <row r="80" spans="1:16" s="2" customFormat="1" ht="24" customHeight="1" x14ac:dyDescent="0.2">
      <c r="A80" s="82"/>
      <c r="B80" s="145">
        <f t="shared" si="30"/>
        <v>8.289999999999992</v>
      </c>
      <c r="C80" s="81" t="s">
        <v>75</v>
      </c>
      <c r="D80" s="67" t="s">
        <v>49</v>
      </c>
      <c r="E80" s="68">
        <v>1</v>
      </c>
      <c r="F80" s="239">
        <v>59472</v>
      </c>
      <c r="G80" s="240">
        <f t="shared" si="21"/>
        <v>59472</v>
      </c>
      <c r="H80" s="241">
        <v>2000</v>
      </c>
      <c r="I80" s="242">
        <f t="shared" si="22"/>
        <v>2000</v>
      </c>
      <c r="J80" s="243">
        <f t="shared" si="23"/>
        <v>61472</v>
      </c>
      <c r="K80" s="465"/>
      <c r="L80" s="457">
        <f t="shared" si="24"/>
        <v>59472</v>
      </c>
      <c r="M80" s="459">
        <f t="shared" si="25"/>
        <v>0</v>
      </c>
      <c r="N80" s="458">
        <f t="shared" si="26"/>
        <v>2000</v>
      </c>
      <c r="O80" s="459">
        <f t="shared" si="27"/>
        <v>0</v>
      </c>
      <c r="P80" s="460">
        <f t="shared" si="28"/>
        <v>0</v>
      </c>
    </row>
    <row r="81" spans="1:17" s="2" customFormat="1" ht="24" customHeight="1" x14ac:dyDescent="0.2">
      <c r="A81" s="82"/>
      <c r="B81" s="145">
        <f t="shared" si="30"/>
        <v>8.2999999999999918</v>
      </c>
      <c r="C81" s="81" t="s">
        <v>101</v>
      </c>
      <c r="D81" s="67" t="s">
        <v>49</v>
      </c>
      <c r="E81" s="68">
        <v>1</v>
      </c>
      <c r="F81" s="239">
        <v>59472</v>
      </c>
      <c r="G81" s="240">
        <f t="shared" si="21"/>
        <v>59472</v>
      </c>
      <c r="H81" s="241">
        <v>2000</v>
      </c>
      <c r="I81" s="242">
        <f t="shared" si="22"/>
        <v>2000</v>
      </c>
      <c r="J81" s="243">
        <f t="shared" si="23"/>
        <v>61472</v>
      </c>
      <c r="K81" s="465"/>
      <c r="L81" s="457">
        <f t="shared" si="24"/>
        <v>59472</v>
      </c>
      <c r="M81" s="459">
        <f t="shared" si="25"/>
        <v>0</v>
      </c>
      <c r="N81" s="458">
        <f t="shared" si="26"/>
        <v>2000</v>
      </c>
      <c r="O81" s="459">
        <f t="shared" si="27"/>
        <v>0</v>
      </c>
      <c r="P81" s="460">
        <f t="shared" si="28"/>
        <v>0</v>
      </c>
    </row>
    <row r="82" spans="1:17" s="2" customFormat="1" ht="24" customHeight="1" x14ac:dyDescent="0.2">
      <c r="A82" s="82"/>
      <c r="B82" s="145">
        <f t="shared" si="30"/>
        <v>8.3099999999999916</v>
      </c>
      <c r="C82" s="81" t="s">
        <v>102</v>
      </c>
      <c r="D82" s="67" t="s">
        <v>49</v>
      </c>
      <c r="E82" s="68">
        <v>1</v>
      </c>
      <c r="F82" s="239">
        <v>62304</v>
      </c>
      <c r="G82" s="240">
        <f t="shared" si="21"/>
        <v>62304</v>
      </c>
      <c r="H82" s="241">
        <v>2000</v>
      </c>
      <c r="I82" s="242">
        <f t="shared" si="22"/>
        <v>2000</v>
      </c>
      <c r="J82" s="243">
        <f t="shared" si="23"/>
        <v>64304</v>
      </c>
      <c r="K82" s="465"/>
      <c r="L82" s="457">
        <f t="shared" si="24"/>
        <v>62304</v>
      </c>
      <c r="M82" s="459">
        <f t="shared" si="25"/>
        <v>0</v>
      </c>
      <c r="N82" s="458">
        <f t="shared" si="26"/>
        <v>2000</v>
      </c>
      <c r="O82" s="459">
        <f t="shared" si="27"/>
        <v>0</v>
      </c>
      <c r="P82" s="460">
        <f t="shared" si="28"/>
        <v>0</v>
      </c>
    </row>
    <row r="83" spans="1:17" s="2" customFormat="1" ht="24" customHeight="1" x14ac:dyDescent="0.2">
      <c r="A83" s="82"/>
      <c r="B83" s="145">
        <f t="shared" si="30"/>
        <v>8.3199999999999914</v>
      </c>
      <c r="C83" s="81" t="s">
        <v>103</v>
      </c>
      <c r="D83" s="67" t="s">
        <v>49</v>
      </c>
      <c r="E83" s="68">
        <v>1</v>
      </c>
      <c r="F83" s="239">
        <v>67968</v>
      </c>
      <c r="G83" s="240">
        <f t="shared" si="21"/>
        <v>67968</v>
      </c>
      <c r="H83" s="241">
        <v>2000</v>
      </c>
      <c r="I83" s="242">
        <f t="shared" si="22"/>
        <v>2000</v>
      </c>
      <c r="J83" s="243">
        <f t="shared" si="23"/>
        <v>69968</v>
      </c>
      <c r="K83" s="465"/>
      <c r="L83" s="457">
        <f t="shared" si="24"/>
        <v>67968</v>
      </c>
      <c r="M83" s="459">
        <f t="shared" si="25"/>
        <v>0</v>
      </c>
      <c r="N83" s="458">
        <f t="shared" si="26"/>
        <v>2000</v>
      </c>
      <c r="O83" s="459">
        <f t="shared" si="27"/>
        <v>0</v>
      </c>
      <c r="P83" s="460">
        <f t="shared" si="28"/>
        <v>0</v>
      </c>
    </row>
    <row r="84" spans="1:17" s="2" customFormat="1" ht="24" customHeight="1" x14ac:dyDescent="0.2">
      <c r="A84" s="82"/>
      <c r="B84" s="145">
        <f t="shared" si="30"/>
        <v>8.3299999999999912</v>
      </c>
      <c r="C84" s="81" t="s">
        <v>104</v>
      </c>
      <c r="D84" s="67" t="s">
        <v>49</v>
      </c>
      <c r="E84" s="68">
        <v>1</v>
      </c>
      <c r="F84" s="239">
        <v>67968</v>
      </c>
      <c r="G84" s="240">
        <f>F84*E84</f>
        <v>67968</v>
      </c>
      <c r="H84" s="241">
        <v>2000</v>
      </c>
      <c r="I84" s="242">
        <f>H84*E84</f>
        <v>2000</v>
      </c>
      <c r="J84" s="243">
        <f>I84+G84</f>
        <v>69968</v>
      </c>
      <c r="K84" s="465"/>
      <c r="L84" s="457">
        <f t="shared" si="24"/>
        <v>67968</v>
      </c>
      <c r="M84" s="459">
        <f t="shared" si="25"/>
        <v>0</v>
      </c>
      <c r="N84" s="458">
        <f t="shared" si="26"/>
        <v>2000</v>
      </c>
      <c r="O84" s="459">
        <f t="shared" si="27"/>
        <v>0</v>
      </c>
      <c r="P84" s="460">
        <f t="shared" si="28"/>
        <v>0</v>
      </c>
    </row>
    <row r="85" spans="1:17" s="2" customFormat="1" ht="24" customHeight="1" x14ac:dyDescent="0.2">
      <c r="A85" s="82"/>
      <c r="B85" s="145">
        <f t="shared" si="30"/>
        <v>8.339999999999991</v>
      </c>
      <c r="C85" s="81" t="s">
        <v>105</v>
      </c>
      <c r="D85" s="67" t="s">
        <v>49</v>
      </c>
      <c r="E85" s="68">
        <v>1</v>
      </c>
      <c r="F85" s="239">
        <v>67968</v>
      </c>
      <c r="G85" s="240">
        <f t="shared" si="21"/>
        <v>67968</v>
      </c>
      <c r="H85" s="241">
        <v>2000</v>
      </c>
      <c r="I85" s="242">
        <f t="shared" si="22"/>
        <v>2000</v>
      </c>
      <c r="J85" s="243">
        <f t="shared" si="23"/>
        <v>69968</v>
      </c>
      <c r="K85" s="465"/>
      <c r="L85" s="457">
        <f t="shared" si="24"/>
        <v>67968</v>
      </c>
      <c r="M85" s="459">
        <f t="shared" si="25"/>
        <v>0</v>
      </c>
      <c r="N85" s="458">
        <f t="shared" si="26"/>
        <v>2000</v>
      </c>
      <c r="O85" s="459">
        <f t="shared" si="27"/>
        <v>0</v>
      </c>
      <c r="P85" s="460">
        <f t="shared" si="28"/>
        <v>0</v>
      </c>
    </row>
    <row r="86" spans="1:17" s="1" customFormat="1" ht="89.25" x14ac:dyDescent="0.2">
      <c r="A86" s="103">
        <f>A51+1</f>
        <v>9</v>
      </c>
      <c r="B86" s="104"/>
      <c r="C86" s="140" t="s">
        <v>81</v>
      </c>
      <c r="D86" s="141" t="s">
        <v>30</v>
      </c>
      <c r="E86" s="107">
        <v>1475</v>
      </c>
      <c r="F86" s="271">
        <v>5200</v>
      </c>
      <c r="G86" s="272">
        <f>F86*E86</f>
        <v>7670000</v>
      </c>
      <c r="H86" s="273">
        <v>650</v>
      </c>
      <c r="I86" s="274">
        <f>H86*E86</f>
        <v>958750</v>
      </c>
      <c r="J86" s="275">
        <f>I86+G86</f>
        <v>8628750</v>
      </c>
      <c r="K86" s="465">
        <v>849</v>
      </c>
      <c r="L86" s="461">
        <f t="shared" si="24"/>
        <v>5200</v>
      </c>
      <c r="M86" s="462">
        <f t="shared" si="25"/>
        <v>4414800</v>
      </c>
      <c r="N86" s="463">
        <f t="shared" si="26"/>
        <v>650</v>
      </c>
      <c r="O86" s="462">
        <f t="shared" si="27"/>
        <v>551850</v>
      </c>
      <c r="P86" s="464">
        <f t="shared" si="28"/>
        <v>4966650</v>
      </c>
      <c r="Q86" s="1" t="s">
        <v>205</v>
      </c>
    </row>
    <row r="87" spans="1:17" s="1" customFormat="1" ht="51" x14ac:dyDescent="0.2">
      <c r="A87" s="103">
        <f>A86+1</f>
        <v>10</v>
      </c>
      <c r="B87" s="104"/>
      <c r="C87" s="140" t="s">
        <v>48</v>
      </c>
      <c r="D87" s="141" t="s">
        <v>30</v>
      </c>
      <c r="E87" s="107">
        <v>1475</v>
      </c>
      <c r="F87" s="271">
        <v>4800</v>
      </c>
      <c r="G87" s="272">
        <f>F87*E87</f>
        <v>7080000</v>
      </c>
      <c r="H87" s="273">
        <v>600</v>
      </c>
      <c r="I87" s="274">
        <f>H87*E87</f>
        <v>885000</v>
      </c>
      <c r="J87" s="275">
        <f>I87+G87</f>
        <v>7965000</v>
      </c>
      <c r="K87" s="465">
        <v>1024</v>
      </c>
      <c r="L87" s="461">
        <f t="shared" si="24"/>
        <v>4800</v>
      </c>
      <c r="M87" s="462">
        <f t="shared" si="25"/>
        <v>4915200</v>
      </c>
      <c r="N87" s="463">
        <f t="shared" si="26"/>
        <v>600</v>
      </c>
      <c r="O87" s="462">
        <f t="shared" si="27"/>
        <v>614400</v>
      </c>
      <c r="P87" s="464">
        <f t="shared" si="28"/>
        <v>5529600</v>
      </c>
      <c r="Q87" s="1" t="s">
        <v>206</v>
      </c>
    </row>
    <row r="88" spans="1:17" s="1" customFormat="1" ht="51.75" thickBot="1" x14ac:dyDescent="0.25">
      <c r="A88" s="170">
        <f>A87+1</f>
        <v>11</v>
      </c>
      <c r="B88" s="171"/>
      <c r="C88" s="172" t="s">
        <v>50</v>
      </c>
      <c r="D88" s="173" t="s">
        <v>30</v>
      </c>
      <c r="E88" s="174">
        <v>120</v>
      </c>
      <c r="F88" s="271">
        <v>4750</v>
      </c>
      <c r="G88" s="272">
        <f>F88*E88</f>
        <v>570000</v>
      </c>
      <c r="H88" s="273">
        <v>600</v>
      </c>
      <c r="I88" s="274">
        <f>H88*E88</f>
        <v>72000</v>
      </c>
      <c r="J88" s="275">
        <f>I88+G88</f>
        <v>642000</v>
      </c>
      <c r="K88" s="467">
        <v>111</v>
      </c>
      <c r="L88" s="490">
        <f t="shared" si="24"/>
        <v>4750</v>
      </c>
      <c r="M88" s="491">
        <f t="shared" si="25"/>
        <v>527250</v>
      </c>
      <c r="N88" s="492">
        <f t="shared" si="26"/>
        <v>600</v>
      </c>
      <c r="O88" s="491">
        <f t="shared" si="27"/>
        <v>66600</v>
      </c>
      <c r="P88" s="493">
        <f t="shared" si="28"/>
        <v>593850</v>
      </c>
      <c r="Q88" s="1" t="s">
        <v>207</v>
      </c>
    </row>
    <row r="89" spans="1:17" s="1" customFormat="1" ht="76.5" x14ac:dyDescent="0.2">
      <c r="A89" s="175">
        <f>A88+1</f>
        <v>12</v>
      </c>
      <c r="B89" s="226"/>
      <c r="C89" s="227" t="s">
        <v>31</v>
      </c>
      <c r="D89" s="168"/>
      <c r="E89" s="169"/>
      <c r="F89" s="228"/>
      <c r="G89" s="205"/>
      <c r="H89" s="204"/>
      <c r="I89" s="205"/>
      <c r="J89" s="229"/>
      <c r="K89" s="450"/>
      <c r="L89" s="451"/>
      <c r="M89" s="452"/>
      <c r="N89" s="453"/>
      <c r="O89" s="452"/>
      <c r="P89" s="454"/>
    </row>
    <row r="90" spans="1:17" s="2" customFormat="1" ht="21.95" customHeight="1" x14ac:dyDescent="0.2">
      <c r="A90" s="82"/>
      <c r="B90" s="83">
        <f>A89+0.1</f>
        <v>12.1</v>
      </c>
      <c r="C90" s="84" t="s">
        <v>32</v>
      </c>
      <c r="D90" s="85"/>
      <c r="E90" s="53"/>
      <c r="F90" s="86"/>
      <c r="G90" s="87"/>
      <c r="H90" s="88"/>
      <c r="I90" s="87"/>
      <c r="J90" s="207"/>
      <c r="K90" s="421"/>
      <c r="L90" s="434"/>
      <c r="M90" s="441"/>
      <c r="N90" s="437"/>
      <c r="O90" s="441"/>
      <c r="P90" s="422"/>
    </row>
    <row r="91" spans="1:17" s="2" customFormat="1" ht="21.95" customHeight="1" x14ac:dyDescent="0.2">
      <c r="A91" s="82"/>
      <c r="B91" s="83" t="s">
        <v>15</v>
      </c>
      <c r="C91" s="89" t="s">
        <v>60</v>
      </c>
      <c r="D91" s="90" t="s">
        <v>33</v>
      </c>
      <c r="E91" s="58">
        <v>13</v>
      </c>
      <c r="F91" s="271">
        <v>6075</v>
      </c>
      <c r="G91" s="272">
        <f t="shared" ref="G91" si="31">F91*E91</f>
        <v>78975</v>
      </c>
      <c r="H91" s="273">
        <v>750</v>
      </c>
      <c r="I91" s="274">
        <f t="shared" ref="I91" si="32">H91*E91</f>
        <v>9750</v>
      </c>
      <c r="J91" s="275">
        <f t="shared" ref="J91" si="33">I91+G91</f>
        <v>88725</v>
      </c>
      <c r="K91" s="421"/>
      <c r="L91" s="457">
        <f t="shared" ref="L91:L97" si="34">F91</f>
        <v>6075</v>
      </c>
      <c r="M91" s="459">
        <f t="shared" ref="M91:M97" si="35">L91*K91</f>
        <v>0</v>
      </c>
      <c r="N91" s="458">
        <f t="shared" ref="N91:N97" si="36">H91</f>
        <v>750</v>
      </c>
      <c r="O91" s="459">
        <f t="shared" ref="O91:O97" si="37">N91*K91</f>
        <v>0</v>
      </c>
      <c r="P91" s="460">
        <f t="shared" ref="P91:P97" si="38">O91+M91</f>
        <v>0</v>
      </c>
    </row>
    <row r="92" spans="1:17" s="2" customFormat="1" ht="21.95" customHeight="1" x14ac:dyDescent="0.2">
      <c r="A92" s="82"/>
      <c r="B92" s="83" t="s">
        <v>34</v>
      </c>
      <c r="C92" s="143" t="s">
        <v>61</v>
      </c>
      <c r="D92" s="144" t="s">
        <v>33</v>
      </c>
      <c r="E92" s="68">
        <v>39</v>
      </c>
      <c r="F92" s="271">
        <v>7290</v>
      </c>
      <c r="G92" s="272">
        <f>F92*E92</f>
        <v>284310</v>
      </c>
      <c r="H92" s="273">
        <v>750</v>
      </c>
      <c r="I92" s="274">
        <f>H92*E92</f>
        <v>29250</v>
      </c>
      <c r="J92" s="275">
        <f>I92+G92</f>
        <v>313560</v>
      </c>
      <c r="K92" s="431"/>
      <c r="L92" s="457">
        <f t="shared" si="34"/>
        <v>7290</v>
      </c>
      <c r="M92" s="459">
        <f t="shared" si="35"/>
        <v>0</v>
      </c>
      <c r="N92" s="458">
        <f t="shared" si="36"/>
        <v>750</v>
      </c>
      <c r="O92" s="459">
        <f t="shared" si="37"/>
        <v>0</v>
      </c>
      <c r="P92" s="460">
        <f t="shared" si="38"/>
        <v>0</v>
      </c>
    </row>
    <row r="93" spans="1:17" s="2" customFormat="1" ht="21.95" customHeight="1" x14ac:dyDescent="0.2">
      <c r="A93" s="82"/>
      <c r="B93" s="83" t="s">
        <v>64</v>
      </c>
      <c r="C93" s="89" t="s">
        <v>62</v>
      </c>
      <c r="D93" s="90" t="s">
        <v>33</v>
      </c>
      <c r="E93" s="58">
        <v>7</v>
      </c>
      <c r="F93" s="271">
        <v>8500</v>
      </c>
      <c r="G93" s="272">
        <f t="shared" ref="G93:G97" si="39">F93*E93</f>
        <v>59500</v>
      </c>
      <c r="H93" s="273">
        <v>1000</v>
      </c>
      <c r="I93" s="274">
        <f t="shared" ref="I93:I97" si="40">H93*E93</f>
        <v>7000</v>
      </c>
      <c r="J93" s="275">
        <f t="shared" ref="J93:J97" si="41">I93+G93</f>
        <v>66500</v>
      </c>
      <c r="K93" s="431"/>
      <c r="L93" s="457">
        <f t="shared" si="34"/>
        <v>8500</v>
      </c>
      <c r="M93" s="459">
        <f t="shared" si="35"/>
        <v>0</v>
      </c>
      <c r="N93" s="458">
        <f t="shared" si="36"/>
        <v>1000</v>
      </c>
      <c r="O93" s="459">
        <f t="shared" si="37"/>
        <v>0</v>
      </c>
      <c r="P93" s="460">
        <f t="shared" si="38"/>
        <v>0</v>
      </c>
    </row>
    <row r="94" spans="1:17" s="2" customFormat="1" ht="21.95" customHeight="1" x14ac:dyDescent="0.2">
      <c r="A94" s="82"/>
      <c r="B94" s="83" t="s">
        <v>65</v>
      </c>
      <c r="C94" s="89" t="s">
        <v>63</v>
      </c>
      <c r="D94" s="90" t="s">
        <v>33</v>
      </c>
      <c r="E94" s="58">
        <v>24</v>
      </c>
      <c r="F94" s="271">
        <v>9250</v>
      </c>
      <c r="G94" s="272">
        <f t="shared" si="39"/>
        <v>222000</v>
      </c>
      <c r="H94" s="273">
        <v>1000</v>
      </c>
      <c r="I94" s="274">
        <f t="shared" si="40"/>
        <v>24000</v>
      </c>
      <c r="J94" s="275">
        <f t="shared" si="41"/>
        <v>246000</v>
      </c>
      <c r="K94" s="431"/>
      <c r="L94" s="457">
        <f t="shared" si="34"/>
        <v>9250</v>
      </c>
      <c r="M94" s="459">
        <f t="shared" si="35"/>
        <v>0</v>
      </c>
      <c r="N94" s="458">
        <f t="shared" si="36"/>
        <v>1000</v>
      </c>
      <c r="O94" s="459">
        <f t="shared" si="37"/>
        <v>0</v>
      </c>
      <c r="P94" s="460">
        <f t="shared" si="38"/>
        <v>0</v>
      </c>
    </row>
    <row r="95" spans="1:17" s="2" customFormat="1" ht="21.95" customHeight="1" x14ac:dyDescent="0.2">
      <c r="A95" s="82"/>
      <c r="B95" s="83" t="s">
        <v>110</v>
      </c>
      <c r="C95" s="89" t="s">
        <v>111</v>
      </c>
      <c r="D95" s="90" t="s">
        <v>49</v>
      </c>
      <c r="E95" s="58">
        <v>1</v>
      </c>
      <c r="F95" s="271">
        <v>105000</v>
      </c>
      <c r="G95" s="272">
        <f t="shared" si="39"/>
        <v>105000</v>
      </c>
      <c r="H95" s="273">
        <v>1000</v>
      </c>
      <c r="I95" s="274">
        <f t="shared" si="40"/>
        <v>1000</v>
      </c>
      <c r="J95" s="275">
        <f t="shared" si="41"/>
        <v>106000</v>
      </c>
      <c r="K95" s="431"/>
      <c r="L95" s="457">
        <f t="shared" si="34"/>
        <v>105000</v>
      </c>
      <c r="M95" s="459">
        <f t="shared" si="35"/>
        <v>0</v>
      </c>
      <c r="N95" s="458">
        <f t="shared" si="36"/>
        <v>1000</v>
      </c>
      <c r="O95" s="459">
        <f t="shared" si="37"/>
        <v>0</v>
      </c>
      <c r="P95" s="460">
        <f t="shared" si="38"/>
        <v>0</v>
      </c>
    </row>
    <row r="96" spans="1:17" s="2" customFormat="1" ht="21.95" customHeight="1" x14ac:dyDescent="0.2">
      <c r="A96" s="82"/>
      <c r="B96" s="83">
        <f>B90+0.1</f>
        <v>12.2</v>
      </c>
      <c r="C96" s="143" t="s">
        <v>59</v>
      </c>
      <c r="D96" s="144" t="s">
        <v>30</v>
      </c>
      <c r="E96" s="68">
        <v>2</v>
      </c>
      <c r="F96" s="271">
        <v>39500</v>
      </c>
      <c r="G96" s="272">
        <f t="shared" si="39"/>
        <v>79000</v>
      </c>
      <c r="H96" s="273">
        <v>6000</v>
      </c>
      <c r="I96" s="274">
        <f t="shared" si="40"/>
        <v>12000</v>
      </c>
      <c r="J96" s="275">
        <f t="shared" si="41"/>
        <v>91000</v>
      </c>
      <c r="K96" s="431"/>
      <c r="L96" s="457">
        <f t="shared" si="34"/>
        <v>39500</v>
      </c>
      <c r="M96" s="459">
        <f t="shared" si="35"/>
        <v>0</v>
      </c>
      <c r="N96" s="458">
        <f t="shared" si="36"/>
        <v>6000</v>
      </c>
      <c r="O96" s="459">
        <f t="shared" si="37"/>
        <v>0</v>
      </c>
      <c r="P96" s="460">
        <f t="shared" si="38"/>
        <v>0</v>
      </c>
    </row>
    <row r="97" spans="1:16" s="2" customFormat="1" ht="21.95" customHeight="1" x14ac:dyDescent="0.2">
      <c r="A97" s="82"/>
      <c r="B97" s="83">
        <f>B96+0.1</f>
        <v>12.299999999999999</v>
      </c>
      <c r="C97" s="89" t="s">
        <v>35</v>
      </c>
      <c r="D97" s="90" t="s">
        <v>30</v>
      </c>
      <c r="E97" s="58">
        <v>2</v>
      </c>
      <c r="F97" s="271">
        <v>18000</v>
      </c>
      <c r="G97" s="272">
        <f t="shared" si="39"/>
        <v>36000</v>
      </c>
      <c r="H97" s="273">
        <v>4000</v>
      </c>
      <c r="I97" s="274">
        <f t="shared" si="40"/>
        <v>8000</v>
      </c>
      <c r="J97" s="275">
        <f t="shared" si="41"/>
        <v>44000</v>
      </c>
      <c r="K97" s="431"/>
      <c r="L97" s="457">
        <f t="shared" si="34"/>
        <v>18000</v>
      </c>
      <c r="M97" s="459">
        <f t="shared" si="35"/>
        <v>0</v>
      </c>
      <c r="N97" s="458">
        <f t="shared" si="36"/>
        <v>4000</v>
      </c>
      <c r="O97" s="459">
        <f t="shared" si="37"/>
        <v>0</v>
      </c>
      <c r="P97" s="460">
        <f t="shared" si="38"/>
        <v>0</v>
      </c>
    </row>
    <row r="98" spans="1:16" s="2" customFormat="1" ht="21.95" customHeight="1" x14ac:dyDescent="0.2">
      <c r="A98" s="82"/>
      <c r="B98" s="83">
        <f>B97+0.1</f>
        <v>12.399999999999999</v>
      </c>
      <c r="C98" s="91" t="s">
        <v>36</v>
      </c>
      <c r="D98" s="92"/>
      <c r="E98" s="93"/>
      <c r="F98" s="94"/>
      <c r="G98" s="95"/>
      <c r="H98" s="96"/>
      <c r="I98" s="95"/>
      <c r="J98" s="208"/>
      <c r="K98" s="421"/>
      <c r="L98" s="434"/>
      <c r="M98" s="441"/>
      <c r="N98" s="437"/>
      <c r="O98" s="441"/>
      <c r="P98" s="422"/>
    </row>
    <row r="99" spans="1:16" s="2" customFormat="1" ht="21.95" customHeight="1" x14ac:dyDescent="0.2">
      <c r="A99" s="82"/>
      <c r="B99" s="83" t="s">
        <v>15</v>
      </c>
      <c r="C99" s="89" t="s">
        <v>66</v>
      </c>
      <c r="D99" s="90" t="s">
        <v>23</v>
      </c>
      <c r="E99" s="58">
        <v>7</v>
      </c>
      <c r="F99" s="271">
        <v>4450</v>
      </c>
      <c r="G99" s="272">
        <f t="shared" ref="G99:G100" si="42">F99*E99</f>
        <v>31150</v>
      </c>
      <c r="H99" s="273">
        <v>750</v>
      </c>
      <c r="I99" s="274">
        <f t="shared" ref="I99:I100" si="43">H99*E99</f>
        <v>5250</v>
      </c>
      <c r="J99" s="275">
        <f t="shared" ref="J99:J100" si="44">I99+G99</f>
        <v>36400</v>
      </c>
      <c r="K99" s="421"/>
      <c r="L99" s="457">
        <f t="shared" ref="L99:L102" si="45">F99</f>
        <v>4450</v>
      </c>
      <c r="M99" s="459">
        <f t="shared" ref="M99:M102" si="46">L99*K99</f>
        <v>0</v>
      </c>
      <c r="N99" s="458">
        <f t="shared" ref="N99:N102" si="47">H99</f>
        <v>750</v>
      </c>
      <c r="O99" s="459">
        <f t="shared" ref="O99:O102" si="48">N99*K99</f>
        <v>0</v>
      </c>
      <c r="P99" s="460">
        <f t="shared" ref="P99:P102" si="49">O99+M99</f>
        <v>0</v>
      </c>
    </row>
    <row r="100" spans="1:16" s="2" customFormat="1" ht="21.95" customHeight="1" x14ac:dyDescent="0.2">
      <c r="A100" s="82"/>
      <c r="B100" s="83" t="s">
        <v>34</v>
      </c>
      <c r="C100" s="89" t="s">
        <v>67</v>
      </c>
      <c r="D100" s="90" t="s">
        <v>23</v>
      </c>
      <c r="E100" s="58">
        <v>120</v>
      </c>
      <c r="F100" s="271">
        <v>5250</v>
      </c>
      <c r="G100" s="272">
        <f t="shared" si="42"/>
        <v>630000</v>
      </c>
      <c r="H100" s="273">
        <v>750</v>
      </c>
      <c r="I100" s="274">
        <f t="shared" si="43"/>
        <v>90000</v>
      </c>
      <c r="J100" s="275">
        <f t="shared" si="44"/>
        <v>720000</v>
      </c>
      <c r="K100" s="431"/>
      <c r="L100" s="457">
        <f t="shared" si="45"/>
        <v>5250</v>
      </c>
      <c r="M100" s="459">
        <f t="shared" si="46"/>
        <v>0</v>
      </c>
      <c r="N100" s="458">
        <f t="shared" si="47"/>
        <v>750</v>
      </c>
      <c r="O100" s="459">
        <f t="shared" si="48"/>
        <v>0</v>
      </c>
      <c r="P100" s="460">
        <f t="shared" si="49"/>
        <v>0</v>
      </c>
    </row>
    <row r="101" spans="1:16" s="2" customFormat="1" ht="21.95" customHeight="1" x14ac:dyDescent="0.2">
      <c r="A101" s="82"/>
      <c r="B101" s="83">
        <f>B98+0.1</f>
        <v>12.499999999999998</v>
      </c>
      <c r="C101" s="91" t="s">
        <v>68</v>
      </c>
      <c r="D101" s="92"/>
      <c r="E101" s="93"/>
      <c r="F101" s="94"/>
      <c r="G101" s="95"/>
      <c r="H101" s="96"/>
      <c r="I101" s="95"/>
      <c r="J101" s="208"/>
      <c r="K101" s="421"/>
      <c r="L101" s="457">
        <f t="shared" si="45"/>
        <v>0</v>
      </c>
      <c r="M101" s="459">
        <f t="shared" si="46"/>
        <v>0</v>
      </c>
      <c r="N101" s="458">
        <f t="shared" si="47"/>
        <v>0</v>
      </c>
      <c r="O101" s="459">
        <f t="shared" si="48"/>
        <v>0</v>
      </c>
      <c r="P101" s="460">
        <f t="shared" si="49"/>
        <v>0</v>
      </c>
    </row>
    <row r="102" spans="1:16" s="2" customFormat="1" ht="21.95" customHeight="1" x14ac:dyDescent="0.2">
      <c r="A102" s="82"/>
      <c r="B102" s="83" t="s">
        <v>15</v>
      </c>
      <c r="C102" s="89" t="s">
        <v>69</v>
      </c>
      <c r="D102" s="90" t="s">
        <v>23</v>
      </c>
      <c r="E102" s="58">
        <v>10</v>
      </c>
      <c r="F102" s="271">
        <v>6945</v>
      </c>
      <c r="G102" s="272">
        <f t="shared" ref="G102" si="50">F102*E102</f>
        <v>69450</v>
      </c>
      <c r="H102" s="273">
        <v>750</v>
      </c>
      <c r="I102" s="274">
        <f t="shared" ref="I102" si="51">H102*E102</f>
        <v>7500</v>
      </c>
      <c r="J102" s="275">
        <f t="shared" ref="J102" si="52">I102+G102</f>
        <v>76950</v>
      </c>
      <c r="K102" s="427"/>
      <c r="L102" s="457">
        <f t="shared" si="45"/>
        <v>6945</v>
      </c>
      <c r="M102" s="459">
        <f t="shared" si="46"/>
        <v>0</v>
      </c>
      <c r="N102" s="458">
        <f t="shared" si="47"/>
        <v>750</v>
      </c>
      <c r="O102" s="459">
        <f t="shared" si="48"/>
        <v>0</v>
      </c>
      <c r="P102" s="460">
        <f t="shared" si="49"/>
        <v>0</v>
      </c>
    </row>
    <row r="103" spans="1:16" s="1" customFormat="1" ht="51" x14ac:dyDescent="0.2">
      <c r="A103" s="76">
        <f>A89+1</f>
        <v>13</v>
      </c>
      <c r="B103" s="97"/>
      <c r="C103" s="98" t="s">
        <v>37</v>
      </c>
      <c r="D103" s="42"/>
      <c r="E103" s="43"/>
      <c r="F103" s="99"/>
      <c r="G103" s="100"/>
      <c r="H103" s="101"/>
      <c r="I103" s="100"/>
      <c r="J103" s="47"/>
      <c r="K103" s="419"/>
      <c r="L103" s="433"/>
      <c r="M103" s="440"/>
      <c r="N103" s="436"/>
      <c r="O103" s="440"/>
      <c r="P103" s="420"/>
    </row>
    <row r="104" spans="1:16" s="2" customFormat="1" ht="21.95" customHeight="1" thickBot="1" x14ac:dyDescent="0.25">
      <c r="A104" s="176"/>
      <c r="B104" s="177">
        <f>A103+0.1</f>
        <v>13.1</v>
      </c>
      <c r="C104" s="178" t="s">
        <v>56</v>
      </c>
      <c r="D104" s="179" t="s">
        <v>23</v>
      </c>
      <c r="E104" s="166">
        <v>150</v>
      </c>
      <c r="F104" s="271">
        <v>1850</v>
      </c>
      <c r="G104" s="272">
        <f t="shared" ref="G104" si="53">F104*E104</f>
        <v>277500</v>
      </c>
      <c r="H104" s="273">
        <v>400</v>
      </c>
      <c r="I104" s="274">
        <f t="shared" ref="I104" si="54">H104*E104</f>
        <v>60000</v>
      </c>
      <c r="J104" s="275">
        <f t="shared" ref="J104" si="55">I104+G104</f>
        <v>337500</v>
      </c>
      <c r="K104" s="426"/>
      <c r="L104" s="477">
        <f>F104</f>
        <v>1850</v>
      </c>
      <c r="M104" s="478">
        <f>L104*K104</f>
        <v>0</v>
      </c>
      <c r="N104" s="479">
        <f>H104</f>
        <v>400</v>
      </c>
      <c r="O104" s="478">
        <f>N104*K104</f>
        <v>0</v>
      </c>
      <c r="P104" s="480">
        <f>O104+M104</f>
        <v>0</v>
      </c>
    </row>
    <row r="105" spans="1:16" s="1" customFormat="1" ht="62.25" customHeight="1" x14ac:dyDescent="0.2">
      <c r="A105" s="230">
        <f>A103+1</f>
        <v>14</v>
      </c>
      <c r="B105" s="226"/>
      <c r="C105" s="227" t="s">
        <v>38</v>
      </c>
      <c r="D105" s="168"/>
      <c r="E105" s="169"/>
      <c r="F105" s="228"/>
      <c r="G105" s="205"/>
      <c r="H105" s="204"/>
      <c r="I105" s="205"/>
      <c r="J105" s="229"/>
      <c r="K105" s="450"/>
      <c r="L105" s="451"/>
      <c r="M105" s="452"/>
      <c r="N105" s="453"/>
      <c r="O105" s="452"/>
      <c r="P105" s="454"/>
    </row>
    <row r="106" spans="1:16" s="2" customFormat="1" ht="30.75" customHeight="1" x14ac:dyDescent="0.2">
      <c r="A106" s="82"/>
      <c r="B106" s="83">
        <f>A105+0.1</f>
        <v>14.1</v>
      </c>
      <c r="C106" s="89" t="s">
        <v>56</v>
      </c>
      <c r="D106" s="109" t="s">
        <v>33</v>
      </c>
      <c r="E106" s="110">
        <v>125</v>
      </c>
      <c r="F106" s="271">
        <v>3000</v>
      </c>
      <c r="G106" s="272">
        <f t="shared" ref="G106:G107" si="56">F106*E106</f>
        <v>375000</v>
      </c>
      <c r="H106" s="273">
        <v>750</v>
      </c>
      <c r="I106" s="274">
        <f t="shared" ref="I106:I107" si="57">H106*E106</f>
        <v>93750</v>
      </c>
      <c r="J106" s="275">
        <f t="shared" ref="J106:J107" si="58">I106+G106</f>
        <v>468750</v>
      </c>
      <c r="K106" s="466">
        <v>125</v>
      </c>
      <c r="L106" s="461">
        <f>F106</f>
        <v>3000</v>
      </c>
      <c r="M106" s="462">
        <f>L106*K106</f>
        <v>375000</v>
      </c>
      <c r="N106" s="463">
        <f>H106</f>
        <v>750</v>
      </c>
      <c r="O106" s="462">
        <f>N106*K106</f>
        <v>93750</v>
      </c>
      <c r="P106" s="464">
        <f>O106+M106</f>
        <v>468750</v>
      </c>
    </row>
    <row r="107" spans="1:16" s="1" customFormat="1" ht="63.75" customHeight="1" x14ac:dyDescent="0.2">
      <c r="A107" s="103">
        <f>A105+1</f>
        <v>15</v>
      </c>
      <c r="B107" s="104"/>
      <c r="C107" s="105" t="s">
        <v>51</v>
      </c>
      <c r="D107" s="106" t="s">
        <v>30</v>
      </c>
      <c r="E107" s="107">
        <v>1</v>
      </c>
      <c r="F107" s="271">
        <v>35000</v>
      </c>
      <c r="G107" s="272">
        <f t="shared" si="56"/>
        <v>35000</v>
      </c>
      <c r="H107" s="273">
        <v>4500</v>
      </c>
      <c r="I107" s="274">
        <f t="shared" si="57"/>
        <v>4500</v>
      </c>
      <c r="J107" s="275">
        <f t="shared" si="58"/>
        <v>39500</v>
      </c>
      <c r="K107" s="465"/>
      <c r="L107" s="461">
        <f>F107</f>
        <v>35000</v>
      </c>
      <c r="M107" s="462">
        <f>L107*K107</f>
        <v>0</v>
      </c>
      <c r="N107" s="463">
        <f>H107</f>
        <v>4500</v>
      </c>
      <c r="O107" s="462">
        <f>N107*K107</f>
        <v>0</v>
      </c>
      <c r="P107" s="464">
        <f>O107+M107</f>
        <v>0</v>
      </c>
    </row>
    <row r="108" spans="1:16" s="1" customFormat="1" ht="49.5" customHeight="1" x14ac:dyDescent="0.2">
      <c r="A108" s="76">
        <v>16</v>
      </c>
      <c r="B108" s="97"/>
      <c r="C108" s="102" t="s">
        <v>84</v>
      </c>
      <c r="D108" s="61"/>
      <c r="E108" s="62"/>
      <c r="F108" s="99"/>
      <c r="G108" s="100"/>
      <c r="H108" s="101"/>
      <c r="I108" s="100"/>
      <c r="J108" s="47"/>
      <c r="K108" s="419"/>
      <c r="L108" s="433"/>
      <c r="M108" s="440"/>
      <c r="N108" s="436"/>
      <c r="O108" s="440"/>
      <c r="P108" s="420"/>
    </row>
    <row r="109" spans="1:16" s="2" customFormat="1" ht="30.75" customHeight="1" x14ac:dyDescent="0.2">
      <c r="A109" s="82"/>
      <c r="B109" s="83">
        <f>A108+0.1</f>
        <v>16.100000000000001</v>
      </c>
      <c r="C109" s="89" t="s">
        <v>82</v>
      </c>
      <c r="D109" s="90" t="s">
        <v>49</v>
      </c>
      <c r="E109" s="58">
        <v>1</v>
      </c>
      <c r="F109" s="271">
        <v>7000</v>
      </c>
      <c r="G109" s="272">
        <f t="shared" ref="G109:G113" si="59">F109*E109</f>
        <v>7000</v>
      </c>
      <c r="H109" s="273">
        <v>1000</v>
      </c>
      <c r="I109" s="274">
        <f t="shared" ref="I109:I113" si="60">H109*E109</f>
        <v>1000</v>
      </c>
      <c r="J109" s="275">
        <f t="shared" ref="J109:J113" si="61">I109+G109</f>
        <v>8000</v>
      </c>
      <c r="K109" s="466"/>
      <c r="L109" s="461">
        <f>F109</f>
        <v>7000</v>
      </c>
      <c r="M109" s="462">
        <f>L109*K109</f>
        <v>0</v>
      </c>
      <c r="N109" s="463">
        <f>H109</f>
        <v>1000</v>
      </c>
      <c r="O109" s="462">
        <f>N109*K109</f>
        <v>0</v>
      </c>
      <c r="P109" s="464">
        <f>O109+M109</f>
        <v>0</v>
      </c>
    </row>
    <row r="110" spans="1:16" s="1" customFormat="1" ht="69.75" customHeight="1" thickBot="1" x14ac:dyDescent="0.25">
      <c r="A110" s="170">
        <f>A108+1</f>
        <v>17</v>
      </c>
      <c r="B110" s="171"/>
      <c r="C110" s="283" t="s">
        <v>83</v>
      </c>
      <c r="D110" s="284" t="s">
        <v>30</v>
      </c>
      <c r="E110" s="174">
        <v>1</v>
      </c>
      <c r="F110" s="276">
        <v>32000</v>
      </c>
      <c r="G110" s="277">
        <f t="shared" si="59"/>
        <v>32000</v>
      </c>
      <c r="H110" s="278">
        <v>4500</v>
      </c>
      <c r="I110" s="279">
        <f t="shared" si="60"/>
        <v>4500</v>
      </c>
      <c r="J110" s="280">
        <f t="shared" si="61"/>
        <v>36500</v>
      </c>
      <c r="K110" s="467"/>
      <c r="L110" s="490">
        <f>F110</f>
        <v>32000</v>
      </c>
      <c r="M110" s="491">
        <f>L110*K110</f>
        <v>0</v>
      </c>
      <c r="N110" s="492">
        <f>H110</f>
        <v>4500</v>
      </c>
      <c r="O110" s="491">
        <f>N110*K110</f>
        <v>0</v>
      </c>
      <c r="P110" s="493">
        <f>O110+M110</f>
        <v>0</v>
      </c>
    </row>
    <row r="111" spans="1:16" s="1" customFormat="1" ht="87" customHeight="1" x14ac:dyDescent="0.2">
      <c r="A111" s="103">
        <f>A110+1</f>
        <v>18</v>
      </c>
      <c r="B111" s="104"/>
      <c r="C111" s="191" t="s">
        <v>39</v>
      </c>
      <c r="D111" s="109" t="s">
        <v>13</v>
      </c>
      <c r="E111" s="110">
        <v>1</v>
      </c>
      <c r="F111" s="271">
        <v>65000</v>
      </c>
      <c r="G111" s="272">
        <f t="shared" si="59"/>
        <v>65000</v>
      </c>
      <c r="H111" s="273">
        <v>35000</v>
      </c>
      <c r="I111" s="274">
        <f t="shared" si="60"/>
        <v>35000</v>
      </c>
      <c r="J111" s="275">
        <f t="shared" si="61"/>
        <v>100000</v>
      </c>
      <c r="K111" s="466">
        <v>0.8</v>
      </c>
      <c r="L111" s="461">
        <f>F111</f>
        <v>65000</v>
      </c>
      <c r="M111" s="462">
        <f>L111*K111</f>
        <v>52000</v>
      </c>
      <c r="N111" s="463">
        <f>H111</f>
        <v>35000</v>
      </c>
      <c r="O111" s="462">
        <f>N111*K111</f>
        <v>28000</v>
      </c>
      <c r="P111" s="464">
        <f>O111+M111</f>
        <v>80000</v>
      </c>
    </row>
    <row r="112" spans="1:16" s="2" customFormat="1" ht="98.25" customHeight="1" x14ac:dyDescent="0.2">
      <c r="A112" s="103">
        <f t="shared" ref="A112:A113" si="62">A111+1</f>
        <v>19</v>
      </c>
      <c r="B112" s="97"/>
      <c r="C112" s="108" t="s">
        <v>40</v>
      </c>
      <c r="D112" s="109" t="s">
        <v>13</v>
      </c>
      <c r="E112" s="110">
        <v>1</v>
      </c>
      <c r="F112" s="271">
        <v>0</v>
      </c>
      <c r="G112" s="272">
        <f t="shared" si="59"/>
        <v>0</v>
      </c>
      <c r="H112" s="273">
        <v>80000</v>
      </c>
      <c r="I112" s="274">
        <f t="shared" si="60"/>
        <v>80000</v>
      </c>
      <c r="J112" s="275">
        <f t="shared" si="61"/>
        <v>80000</v>
      </c>
      <c r="K112" s="465"/>
      <c r="L112" s="461">
        <f>F112</f>
        <v>0</v>
      </c>
      <c r="M112" s="462">
        <f>L112*K112</f>
        <v>0</v>
      </c>
      <c r="N112" s="463">
        <f>H112</f>
        <v>80000</v>
      </c>
      <c r="O112" s="462">
        <f>N112*K112</f>
        <v>0</v>
      </c>
      <c r="P112" s="464">
        <f>O112+M112</f>
        <v>0</v>
      </c>
    </row>
    <row r="113" spans="1:16" s="2" customFormat="1" ht="94.5" customHeight="1" thickBot="1" x14ac:dyDescent="0.25">
      <c r="A113" s="103">
        <f t="shared" si="62"/>
        <v>20</v>
      </c>
      <c r="B113" s="97"/>
      <c r="C113" s="546" t="s">
        <v>41</v>
      </c>
      <c r="D113" s="547" t="s">
        <v>13</v>
      </c>
      <c r="E113" s="62">
        <v>1</v>
      </c>
      <c r="F113" s="548">
        <v>15000</v>
      </c>
      <c r="G113" s="549">
        <f t="shared" si="59"/>
        <v>15000</v>
      </c>
      <c r="H113" s="550">
        <v>20000</v>
      </c>
      <c r="I113" s="551">
        <f t="shared" si="60"/>
        <v>20000</v>
      </c>
      <c r="J113" s="552">
        <f t="shared" si="61"/>
        <v>35000</v>
      </c>
      <c r="K113" s="553"/>
      <c r="L113" s="554">
        <f>F113</f>
        <v>15000</v>
      </c>
      <c r="M113" s="555">
        <f>L113*K113</f>
        <v>0</v>
      </c>
      <c r="N113" s="556">
        <f>H113</f>
        <v>20000</v>
      </c>
      <c r="O113" s="555">
        <f>N113*K113</f>
        <v>0</v>
      </c>
      <c r="P113" s="557">
        <f>O113+M113</f>
        <v>0</v>
      </c>
    </row>
    <row r="114" spans="1:16" s="2" customFormat="1" ht="30.75" customHeight="1" thickTop="1" thickBot="1" x14ac:dyDescent="0.25">
      <c r="A114" s="11"/>
      <c r="B114" s="111"/>
      <c r="C114" s="12" t="s">
        <v>0</v>
      </c>
      <c r="D114" s="112"/>
      <c r="E114" s="113"/>
      <c r="F114" s="560"/>
      <c r="G114" s="562">
        <f>SUM(G11:G113)</f>
        <v>35926663</v>
      </c>
      <c r="H114" s="563"/>
      <c r="I114" s="562">
        <f>SUM(I11:I113)</f>
        <v>2838800</v>
      </c>
      <c r="J114" s="559">
        <f>SUM(J11:J113)</f>
        <v>38765463</v>
      </c>
      <c r="K114" s="558"/>
      <c r="L114" s="561"/>
      <c r="M114" s="562">
        <f>SUM(M11:M113)</f>
        <v>10284250</v>
      </c>
      <c r="N114" s="561"/>
      <c r="O114" s="562">
        <f>SUM(O11:O113)</f>
        <v>1354600</v>
      </c>
      <c r="P114" s="559">
        <f>SUM(P11:P113)</f>
        <v>11638850</v>
      </c>
    </row>
    <row r="115" spans="1:16" s="2" customFormat="1" ht="8.25" customHeight="1" x14ac:dyDescent="0.2">
      <c r="A115" s="114"/>
      <c r="B115" s="115"/>
      <c r="C115" s="116"/>
      <c r="D115" s="117"/>
      <c r="E115" s="118"/>
      <c r="F115" s="119"/>
      <c r="G115" s="119"/>
      <c r="H115" s="119"/>
      <c r="I115" s="119"/>
      <c r="J115" s="119"/>
    </row>
    <row r="116" spans="1:16" s="1" customFormat="1" ht="12.75" x14ac:dyDescent="0.2">
      <c r="A116" s="16"/>
      <c r="B116" s="10"/>
      <c r="D116" s="120"/>
      <c r="E116" s="121"/>
      <c r="F116" s="122"/>
      <c r="G116" s="122"/>
      <c r="H116" s="122"/>
      <c r="I116" s="122"/>
      <c r="J116" s="122"/>
    </row>
    <row r="117" spans="1:16" s="13" customFormat="1" ht="15" customHeight="1" x14ac:dyDescent="0.2">
      <c r="A117" s="14"/>
      <c r="B117" s="591"/>
      <c r="C117" s="592"/>
      <c r="D117" s="592"/>
      <c r="E117" s="592"/>
      <c r="F117" s="592"/>
      <c r="G117" s="592"/>
      <c r="H117" s="592"/>
      <c r="I117" s="592"/>
      <c r="J117" s="592"/>
    </row>
    <row r="118" spans="1:16" s="13" customFormat="1" ht="24.95" customHeight="1" x14ac:dyDescent="0.2">
      <c r="A118" s="14"/>
      <c r="B118" s="591"/>
      <c r="C118" s="591"/>
      <c r="D118" s="591"/>
      <c r="E118" s="591"/>
      <c r="F118" s="591"/>
      <c r="G118" s="591"/>
      <c r="H118" s="591"/>
      <c r="I118" s="591"/>
      <c r="J118" s="591"/>
    </row>
    <row r="119" spans="1:16" s="13" customFormat="1" ht="30" customHeight="1" x14ac:dyDescent="0.2">
      <c r="A119" s="14"/>
      <c r="B119" s="591"/>
      <c r="C119" s="591"/>
      <c r="D119" s="591"/>
      <c r="E119" s="591"/>
      <c r="F119" s="591"/>
      <c r="G119" s="591"/>
      <c r="H119" s="591"/>
      <c r="I119" s="591"/>
      <c r="J119" s="591"/>
    </row>
    <row r="120" spans="1:16" s="13" customFormat="1" ht="24.95" customHeight="1" x14ac:dyDescent="0.2">
      <c r="A120" s="238"/>
      <c r="B120" s="590" t="s">
        <v>204</v>
      </c>
      <c r="C120" s="590"/>
      <c r="D120" s="590"/>
      <c r="E120" s="590"/>
      <c r="F120" s="590"/>
      <c r="G120" s="590"/>
      <c r="H120" s="590"/>
      <c r="I120" s="590"/>
      <c r="J120" s="590"/>
    </row>
  </sheetData>
  <mergeCells count="15">
    <mergeCell ref="A8:B9"/>
    <mergeCell ref="C8:C9"/>
    <mergeCell ref="K8:K9"/>
    <mergeCell ref="B120:J120"/>
    <mergeCell ref="B119:J119"/>
    <mergeCell ref="F8:G8"/>
    <mergeCell ref="H8:I8"/>
    <mergeCell ref="B117:J117"/>
    <mergeCell ref="B118:J118"/>
    <mergeCell ref="K7:P7"/>
    <mergeCell ref="D7:J7"/>
    <mergeCell ref="L8:M8"/>
    <mergeCell ref="N8:O8"/>
    <mergeCell ref="D8:D9"/>
    <mergeCell ref="E8:E9"/>
  </mergeCells>
  <printOptions horizontalCentered="1"/>
  <pageMargins left="0.5" right="0.25" top="0.63" bottom="0.5" header="0.32" footer="0.25"/>
  <pageSetup paperSize="9" scale="78" orientation="landscape" r:id="rId1"/>
  <headerFooter scaleWithDoc="0" alignWithMargins="0">
    <oddFooter>&amp;L&amp;8SEM Engineers&amp;C&amp;8PIONEER SERVICES&amp;R&amp;8Page &amp;P of  &amp;N</oddFooter>
  </headerFooter>
  <rowBreaks count="8" manualBreakCount="8">
    <brk id="22" max="16383" man="1"/>
    <brk id="34" max="16383" man="1"/>
    <brk id="45" max="16383" man="1"/>
    <brk id="57" max="16383" man="1"/>
    <brk id="75" max="16383" man="1"/>
    <brk id="88" max="16383" man="1"/>
    <brk id="104" max="16383" man="1"/>
    <brk id="11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6"/>
  <sheetViews>
    <sheetView showGridLines="0" topLeftCell="A4" zoomScale="130" zoomScaleNormal="130" zoomScaleSheetLayoutView="70" workbookViewId="0">
      <selection activeCell="L12" sqref="L12"/>
    </sheetView>
  </sheetViews>
  <sheetFormatPr defaultColWidth="8.875" defaultRowHeight="14.25" x14ac:dyDescent="0.2"/>
  <cols>
    <col min="1" max="1" width="4.375" style="416" customWidth="1"/>
    <col min="2" max="2" width="2.5" style="416" bestFit="1" customWidth="1"/>
    <col min="3" max="3" width="42" style="295" customWidth="1"/>
    <col min="4" max="5" width="4.625" style="416" customWidth="1"/>
    <col min="6" max="6" width="7.625" style="416" customWidth="1"/>
    <col min="7" max="7" width="10.625" style="416" customWidth="1"/>
    <col min="8" max="8" width="7.625" style="416" customWidth="1"/>
    <col min="9" max="10" width="10.625" style="416" customWidth="1"/>
    <col min="11" max="11" width="4.625" style="295" customWidth="1"/>
    <col min="12" max="12" width="7.625" style="295" customWidth="1"/>
    <col min="13" max="13" width="10.625" style="295" customWidth="1"/>
    <col min="14" max="14" width="7.625" style="295" customWidth="1"/>
    <col min="15" max="16" width="10.625" style="295" customWidth="1"/>
    <col min="17" max="256" width="8.875" style="295"/>
    <col min="257" max="257" width="4.375" style="295" customWidth="1"/>
    <col min="258" max="258" width="3.625" style="295" customWidth="1"/>
    <col min="259" max="259" width="42" style="295" customWidth="1"/>
    <col min="260" max="261" width="7.625" style="295" customWidth="1"/>
    <col min="262" max="262" width="10.625" style="295" customWidth="1"/>
    <col min="263" max="263" width="12.625" style="295" customWidth="1"/>
    <col min="264" max="264" width="10.625" style="295" customWidth="1"/>
    <col min="265" max="265" width="12.625" style="295" customWidth="1"/>
    <col min="266" max="266" width="14.625" style="295" customWidth="1"/>
    <col min="267" max="512" width="8.875" style="295"/>
    <col min="513" max="513" width="4.375" style="295" customWidth="1"/>
    <col min="514" max="514" width="3.625" style="295" customWidth="1"/>
    <col min="515" max="515" width="42" style="295" customWidth="1"/>
    <col min="516" max="517" width="7.625" style="295" customWidth="1"/>
    <col min="518" max="518" width="10.625" style="295" customWidth="1"/>
    <col min="519" max="519" width="12.625" style="295" customWidth="1"/>
    <col min="520" max="520" width="10.625" style="295" customWidth="1"/>
    <col min="521" max="521" width="12.625" style="295" customWidth="1"/>
    <col min="522" max="522" width="14.625" style="295" customWidth="1"/>
    <col min="523" max="768" width="8.875" style="295"/>
    <col min="769" max="769" width="4.375" style="295" customWidth="1"/>
    <col min="770" max="770" width="3.625" style="295" customWidth="1"/>
    <col min="771" max="771" width="42" style="295" customWidth="1"/>
    <col min="772" max="773" width="7.625" style="295" customWidth="1"/>
    <col min="774" max="774" width="10.625" style="295" customWidth="1"/>
    <col min="775" max="775" width="12.625" style="295" customWidth="1"/>
    <col min="776" max="776" width="10.625" style="295" customWidth="1"/>
    <col min="777" max="777" width="12.625" style="295" customWidth="1"/>
    <col min="778" max="778" width="14.625" style="295" customWidth="1"/>
    <col min="779" max="1024" width="8.875" style="295"/>
    <col min="1025" max="1025" width="4.375" style="295" customWidth="1"/>
    <col min="1026" max="1026" width="3.625" style="295" customWidth="1"/>
    <col min="1027" max="1027" width="42" style="295" customWidth="1"/>
    <col min="1028" max="1029" width="7.625" style="295" customWidth="1"/>
    <col min="1030" max="1030" width="10.625" style="295" customWidth="1"/>
    <col min="1031" max="1031" width="12.625" style="295" customWidth="1"/>
    <col min="1032" max="1032" width="10.625" style="295" customWidth="1"/>
    <col min="1033" max="1033" width="12.625" style="295" customWidth="1"/>
    <col min="1034" max="1034" width="14.625" style="295" customWidth="1"/>
    <col min="1035" max="1280" width="8.875" style="295"/>
    <col min="1281" max="1281" width="4.375" style="295" customWidth="1"/>
    <col min="1282" max="1282" width="3.625" style="295" customWidth="1"/>
    <col min="1283" max="1283" width="42" style="295" customWidth="1"/>
    <col min="1284" max="1285" width="7.625" style="295" customWidth="1"/>
    <col min="1286" max="1286" width="10.625" style="295" customWidth="1"/>
    <col min="1287" max="1287" width="12.625" style="295" customWidth="1"/>
    <col min="1288" max="1288" width="10.625" style="295" customWidth="1"/>
    <col min="1289" max="1289" width="12.625" style="295" customWidth="1"/>
    <col min="1290" max="1290" width="14.625" style="295" customWidth="1"/>
    <col min="1291" max="1536" width="8.875" style="295"/>
    <col min="1537" max="1537" width="4.375" style="295" customWidth="1"/>
    <col min="1538" max="1538" width="3.625" style="295" customWidth="1"/>
    <col min="1539" max="1539" width="42" style="295" customWidth="1"/>
    <col min="1540" max="1541" width="7.625" style="295" customWidth="1"/>
    <col min="1542" max="1542" width="10.625" style="295" customWidth="1"/>
    <col min="1543" max="1543" width="12.625" style="295" customWidth="1"/>
    <col min="1544" max="1544" width="10.625" style="295" customWidth="1"/>
    <col min="1545" max="1545" width="12.625" style="295" customWidth="1"/>
    <col min="1546" max="1546" width="14.625" style="295" customWidth="1"/>
    <col min="1547" max="1792" width="8.875" style="295"/>
    <col min="1793" max="1793" width="4.375" style="295" customWidth="1"/>
    <col min="1794" max="1794" width="3.625" style="295" customWidth="1"/>
    <col min="1795" max="1795" width="42" style="295" customWidth="1"/>
    <col min="1796" max="1797" width="7.625" style="295" customWidth="1"/>
    <col min="1798" max="1798" width="10.625" style="295" customWidth="1"/>
    <col min="1799" max="1799" width="12.625" style="295" customWidth="1"/>
    <col min="1800" max="1800" width="10.625" style="295" customWidth="1"/>
    <col min="1801" max="1801" width="12.625" style="295" customWidth="1"/>
    <col min="1802" max="1802" width="14.625" style="295" customWidth="1"/>
    <col min="1803" max="2048" width="8.875" style="295"/>
    <col min="2049" max="2049" width="4.375" style="295" customWidth="1"/>
    <col min="2050" max="2050" width="3.625" style="295" customWidth="1"/>
    <col min="2051" max="2051" width="42" style="295" customWidth="1"/>
    <col min="2052" max="2053" width="7.625" style="295" customWidth="1"/>
    <col min="2054" max="2054" width="10.625" style="295" customWidth="1"/>
    <col min="2055" max="2055" width="12.625" style="295" customWidth="1"/>
    <col min="2056" max="2056" width="10.625" style="295" customWidth="1"/>
    <col min="2057" max="2057" width="12.625" style="295" customWidth="1"/>
    <col min="2058" max="2058" width="14.625" style="295" customWidth="1"/>
    <col min="2059" max="2304" width="8.875" style="295"/>
    <col min="2305" max="2305" width="4.375" style="295" customWidth="1"/>
    <col min="2306" max="2306" width="3.625" style="295" customWidth="1"/>
    <col min="2307" max="2307" width="42" style="295" customWidth="1"/>
    <col min="2308" max="2309" width="7.625" style="295" customWidth="1"/>
    <col min="2310" max="2310" width="10.625" style="295" customWidth="1"/>
    <col min="2311" max="2311" width="12.625" style="295" customWidth="1"/>
    <col min="2312" max="2312" width="10.625" style="295" customWidth="1"/>
    <col min="2313" max="2313" width="12.625" style="295" customWidth="1"/>
    <col min="2314" max="2314" width="14.625" style="295" customWidth="1"/>
    <col min="2315" max="2560" width="8.875" style="295"/>
    <col min="2561" max="2561" width="4.375" style="295" customWidth="1"/>
    <col min="2562" max="2562" width="3.625" style="295" customWidth="1"/>
    <col min="2563" max="2563" width="42" style="295" customWidth="1"/>
    <col min="2564" max="2565" width="7.625" style="295" customWidth="1"/>
    <col min="2566" max="2566" width="10.625" style="295" customWidth="1"/>
    <col min="2567" max="2567" width="12.625" style="295" customWidth="1"/>
    <col min="2568" max="2568" width="10.625" style="295" customWidth="1"/>
    <col min="2569" max="2569" width="12.625" style="295" customWidth="1"/>
    <col min="2570" max="2570" width="14.625" style="295" customWidth="1"/>
    <col min="2571" max="2816" width="8.875" style="295"/>
    <col min="2817" max="2817" width="4.375" style="295" customWidth="1"/>
    <col min="2818" max="2818" width="3.625" style="295" customWidth="1"/>
    <col min="2819" max="2819" width="42" style="295" customWidth="1"/>
    <col min="2820" max="2821" width="7.625" style="295" customWidth="1"/>
    <col min="2822" max="2822" width="10.625" style="295" customWidth="1"/>
    <col min="2823" max="2823" width="12.625" style="295" customWidth="1"/>
    <col min="2824" max="2824" width="10.625" style="295" customWidth="1"/>
    <col min="2825" max="2825" width="12.625" style="295" customWidth="1"/>
    <col min="2826" max="2826" width="14.625" style="295" customWidth="1"/>
    <col min="2827" max="3072" width="8.875" style="295"/>
    <col min="3073" max="3073" width="4.375" style="295" customWidth="1"/>
    <col min="3074" max="3074" width="3.625" style="295" customWidth="1"/>
    <col min="3075" max="3075" width="42" style="295" customWidth="1"/>
    <col min="3076" max="3077" width="7.625" style="295" customWidth="1"/>
    <col min="3078" max="3078" width="10.625" style="295" customWidth="1"/>
    <col min="3079" max="3079" width="12.625" style="295" customWidth="1"/>
    <col min="3080" max="3080" width="10.625" style="295" customWidth="1"/>
    <col min="3081" max="3081" width="12.625" style="295" customWidth="1"/>
    <col min="3082" max="3082" width="14.625" style="295" customWidth="1"/>
    <col min="3083" max="3328" width="8.875" style="295"/>
    <col min="3329" max="3329" width="4.375" style="295" customWidth="1"/>
    <col min="3330" max="3330" width="3.625" style="295" customWidth="1"/>
    <col min="3331" max="3331" width="42" style="295" customWidth="1"/>
    <col min="3332" max="3333" width="7.625" style="295" customWidth="1"/>
    <col min="3334" max="3334" width="10.625" style="295" customWidth="1"/>
    <col min="3335" max="3335" width="12.625" style="295" customWidth="1"/>
    <col min="3336" max="3336" width="10.625" style="295" customWidth="1"/>
    <col min="3337" max="3337" width="12.625" style="295" customWidth="1"/>
    <col min="3338" max="3338" width="14.625" style="295" customWidth="1"/>
    <col min="3339" max="3584" width="8.875" style="295"/>
    <col min="3585" max="3585" width="4.375" style="295" customWidth="1"/>
    <col min="3586" max="3586" width="3.625" style="295" customWidth="1"/>
    <col min="3587" max="3587" width="42" style="295" customWidth="1"/>
    <col min="3588" max="3589" width="7.625" style="295" customWidth="1"/>
    <col min="3590" max="3590" width="10.625" style="295" customWidth="1"/>
    <col min="3591" max="3591" width="12.625" style="295" customWidth="1"/>
    <col min="3592" max="3592" width="10.625" style="295" customWidth="1"/>
    <col min="3593" max="3593" width="12.625" style="295" customWidth="1"/>
    <col min="3594" max="3594" width="14.625" style="295" customWidth="1"/>
    <col min="3595" max="3840" width="8.875" style="295"/>
    <col min="3841" max="3841" width="4.375" style="295" customWidth="1"/>
    <col min="3842" max="3842" width="3.625" style="295" customWidth="1"/>
    <col min="3843" max="3843" width="42" style="295" customWidth="1"/>
    <col min="3844" max="3845" width="7.625" style="295" customWidth="1"/>
    <col min="3846" max="3846" width="10.625" style="295" customWidth="1"/>
    <col min="3847" max="3847" width="12.625" style="295" customWidth="1"/>
    <col min="3848" max="3848" width="10.625" style="295" customWidth="1"/>
    <col min="3849" max="3849" width="12.625" style="295" customWidth="1"/>
    <col min="3850" max="3850" width="14.625" style="295" customWidth="1"/>
    <col min="3851" max="4096" width="8.875" style="295"/>
    <col min="4097" max="4097" width="4.375" style="295" customWidth="1"/>
    <col min="4098" max="4098" width="3.625" style="295" customWidth="1"/>
    <col min="4099" max="4099" width="42" style="295" customWidth="1"/>
    <col min="4100" max="4101" width="7.625" style="295" customWidth="1"/>
    <col min="4102" max="4102" width="10.625" style="295" customWidth="1"/>
    <col min="4103" max="4103" width="12.625" style="295" customWidth="1"/>
    <col min="4104" max="4104" width="10.625" style="295" customWidth="1"/>
    <col min="4105" max="4105" width="12.625" style="295" customWidth="1"/>
    <col min="4106" max="4106" width="14.625" style="295" customWidth="1"/>
    <col min="4107" max="4352" width="8.875" style="295"/>
    <col min="4353" max="4353" width="4.375" style="295" customWidth="1"/>
    <col min="4354" max="4354" width="3.625" style="295" customWidth="1"/>
    <col min="4355" max="4355" width="42" style="295" customWidth="1"/>
    <col min="4356" max="4357" width="7.625" style="295" customWidth="1"/>
    <col min="4358" max="4358" width="10.625" style="295" customWidth="1"/>
    <col min="4359" max="4359" width="12.625" style="295" customWidth="1"/>
    <col min="4360" max="4360" width="10.625" style="295" customWidth="1"/>
    <col min="4361" max="4361" width="12.625" style="295" customWidth="1"/>
    <col min="4362" max="4362" width="14.625" style="295" customWidth="1"/>
    <col min="4363" max="4608" width="8.875" style="295"/>
    <col min="4609" max="4609" width="4.375" style="295" customWidth="1"/>
    <col min="4610" max="4610" width="3.625" style="295" customWidth="1"/>
    <col min="4611" max="4611" width="42" style="295" customWidth="1"/>
    <col min="4612" max="4613" width="7.625" style="295" customWidth="1"/>
    <col min="4614" max="4614" width="10.625" style="295" customWidth="1"/>
    <col min="4615" max="4615" width="12.625" style="295" customWidth="1"/>
    <col min="4616" max="4616" width="10.625" style="295" customWidth="1"/>
    <col min="4617" max="4617" width="12.625" style="295" customWidth="1"/>
    <col min="4618" max="4618" width="14.625" style="295" customWidth="1"/>
    <col min="4619" max="4864" width="8.875" style="295"/>
    <col min="4865" max="4865" width="4.375" style="295" customWidth="1"/>
    <col min="4866" max="4866" width="3.625" style="295" customWidth="1"/>
    <col min="4867" max="4867" width="42" style="295" customWidth="1"/>
    <col min="4868" max="4869" width="7.625" style="295" customWidth="1"/>
    <col min="4870" max="4870" width="10.625" style="295" customWidth="1"/>
    <col min="4871" max="4871" width="12.625" style="295" customWidth="1"/>
    <col min="4872" max="4872" width="10.625" style="295" customWidth="1"/>
    <col min="4873" max="4873" width="12.625" style="295" customWidth="1"/>
    <col min="4874" max="4874" width="14.625" style="295" customWidth="1"/>
    <col min="4875" max="5120" width="8.875" style="295"/>
    <col min="5121" max="5121" width="4.375" style="295" customWidth="1"/>
    <col min="5122" max="5122" width="3.625" style="295" customWidth="1"/>
    <col min="5123" max="5123" width="42" style="295" customWidth="1"/>
    <col min="5124" max="5125" width="7.625" style="295" customWidth="1"/>
    <col min="5126" max="5126" width="10.625" style="295" customWidth="1"/>
    <col min="5127" max="5127" width="12.625" style="295" customWidth="1"/>
    <col min="5128" max="5128" width="10.625" style="295" customWidth="1"/>
    <col min="5129" max="5129" width="12.625" style="295" customWidth="1"/>
    <col min="5130" max="5130" width="14.625" style="295" customWidth="1"/>
    <col min="5131" max="5376" width="8.875" style="295"/>
    <col min="5377" max="5377" width="4.375" style="295" customWidth="1"/>
    <col min="5378" max="5378" width="3.625" style="295" customWidth="1"/>
    <col min="5379" max="5379" width="42" style="295" customWidth="1"/>
    <col min="5380" max="5381" width="7.625" style="295" customWidth="1"/>
    <col min="5382" max="5382" width="10.625" style="295" customWidth="1"/>
    <col min="5383" max="5383" width="12.625" style="295" customWidth="1"/>
    <col min="5384" max="5384" width="10.625" style="295" customWidth="1"/>
    <col min="5385" max="5385" width="12.625" style="295" customWidth="1"/>
    <col min="5386" max="5386" width="14.625" style="295" customWidth="1"/>
    <col min="5387" max="5632" width="8.875" style="295"/>
    <col min="5633" max="5633" width="4.375" style="295" customWidth="1"/>
    <col min="5634" max="5634" width="3.625" style="295" customWidth="1"/>
    <col min="5635" max="5635" width="42" style="295" customWidth="1"/>
    <col min="5636" max="5637" width="7.625" style="295" customWidth="1"/>
    <col min="5638" max="5638" width="10.625" style="295" customWidth="1"/>
    <col min="5639" max="5639" width="12.625" style="295" customWidth="1"/>
    <col min="5640" max="5640" width="10.625" style="295" customWidth="1"/>
    <col min="5641" max="5641" width="12.625" style="295" customWidth="1"/>
    <col min="5642" max="5642" width="14.625" style="295" customWidth="1"/>
    <col min="5643" max="5888" width="8.875" style="295"/>
    <col min="5889" max="5889" width="4.375" style="295" customWidth="1"/>
    <col min="5890" max="5890" width="3.625" style="295" customWidth="1"/>
    <col min="5891" max="5891" width="42" style="295" customWidth="1"/>
    <col min="5892" max="5893" width="7.625" style="295" customWidth="1"/>
    <col min="5894" max="5894" width="10.625" style="295" customWidth="1"/>
    <col min="5895" max="5895" width="12.625" style="295" customWidth="1"/>
    <col min="5896" max="5896" width="10.625" style="295" customWidth="1"/>
    <col min="5897" max="5897" width="12.625" style="295" customWidth="1"/>
    <col min="5898" max="5898" width="14.625" style="295" customWidth="1"/>
    <col min="5899" max="6144" width="8.875" style="295"/>
    <col min="6145" max="6145" width="4.375" style="295" customWidth="1"/>
    <col min="6146" max="6146" width="3.625" style="295" customWidth="1"/>
    <col min="6147" max="6147" width="42" style="295" customWidth="1"/>
    <col min="6148" max="6149" width="7.625" style="295" customWidth="1"/>
    <col min="6150" max="6150" width="10.625" style="295" customWidth="1"/>
    <col min="6151" max="6151" width="12.625" style="295" customWidth="1"/>
    <col min="6152" max="6152" width="10.625" style="295" customWidth="1"/>
    <col min="6153" max="6153" width="12.625" style="295" customWidth="1"/>
    <col min="6154" max="6154" width="14.625" style="295" customWidth="1"/>
    <col min="6155" max="6400" width="8.875" style="295"/>
    <col min="6401" max="6401" width="4.375" style="295" customWidth="1"/>
    <col min="6402" max="6402" width="3.625" style="295" customWidth="1"/>
    <col min="6403" max="6403" width="42" style="295" customWidth="1"/>
    <col min="6404" max="6405" width="7.625" style="295" customWidth="1"/>
    <col min="6406" max="6406" width="10.625" style="295" customWidth="1"/>
    <col min="6407" max="6407" width="12.625" style="295" customWidth="1"/>
    <col min="6408" max="6408" width="10.625" style="295" customWidth="1"/>
    <col min="6409" max="6409" width="12.625" style="295" customWidth="1"/>
    <col min="6410" max="6410" width="14.625" style="295" customWidth="1"/>
    <col min="6411" max="6656" width="8.875" style="295"/>
    <col min="6657" max="6657" width="4.375" style="295" customWidth="1"/>
    <col min="6658" max="6658" width="3.625" style="295" customWidth="1"/>
    <col min="6659" max="6659" width="42" style="295" customWidth="1"/>
    <col min="6660" max="6661" width="7.625" style="295" customWidth="1"/>
    <col min="6662" max="6662" width="10.625" style="295" customWidth="1"/>
    <col min="6663" max="6663" width="12.625" style="295" customWidth="1"/>
    <col min="6664" max="6664" width="10.625" style="295" customWidth="1"/>
    <col min="6665" max="6665" width="12.625" style="295" customWidth="1"/>
    <col min="6666" max="6666" width="14.625" style="295" customWidth="1"/>
    <col min="6667" max="6912" width="8.875" style="295"/>
    <col min="6913" max="6913" width="4.375" style="295" customWidth="1"/>
    <col min="6914" max="6914" width="3.625" style="295" customWidth="1"/>
    <col min="6915" max="6915" width="42" style="295" customWidth="1"/>
    <col min="6916" max="6917" width="7.625" style="295" customWidth="1"/>
    <col min="6918" max="6918" width="10.625" style="295" customWidth="1"/>
    <col min="6919" max="6919" width="12.625" style="295" customWidth="1"/>
    <col min="6920" max="6920" width="10.625" style="295" customWidth="1"/>
    <col min="6921" max="6921" width="12.625" style="295" customWidth="1"/>
    <col min="6922" max="6922" width="14.625" style="295" customWidth="1"/>
    <col min="6923" max="7168" width="8.875" style="295"/>
    <col min="7169" max="7169" width="4.375" style="295" customWidth="1"/>
    <col min="7170" max="7170" width="3.625" style="295" customWidth="1"/>
    <col min="7171" max="7171" width="42" style="295" customWidth="1"/>
    <col min="7172" max="7173" width="7.625" style="295" customWidth="1"/>
    <col min="7174" max="7174" width="10.625" style="295" customWidth="1"/>
    <col min="7175" max="7175" width="12.625" style="295" customWidth="1"/>
    <col min="7176" max="7176" width="10.625" style="295" customWidth="1"/>
    <col min="7177" max="7177" width="12.625" style="295" customWidth="1"/>
    <col min="7178" max="7178" width="14.625" style="295" customWidth="1"/>
    <col min="7179" max="7424" width="8.875" style="295"/>
    <col min="7425" max="7425" width="4.375" style="295" customWidth="1"/>
    <col min="7426" max="7426" width="3.625" style="295" customWidth="1"/>
    <col min="7427" max="7427" width="42" style="295" customWidth="1"/>
    <col min="7428" max="7429" width="7.625" style="295" customWidth="1"/>
    <col min="7430" max="7430" width="10.625" style="295" customWidth="1"/>
    <col min="7431" max="7431" width="12.625" style="295" customWidth="1"/>
    <col min="7432" max="7432" width="10.625" style="295" customWidth="1"/>
    <col min="7433" max="7433" width="12.625" style="295" customWidth="1"/>
    <col min="7434" max="7434" width="14.625" style="295" customWidth="1"/>
    <col min="7435" max="7680" width="8.875" style="295"/>
    <col min="7681" max="7681" width="4.375" style="295" customWidth="1"/>
    <col min="7682" max="7682" width="3.625" style="295" customWidth="1"/>
    <col min="7683" max="7683" width="42" style="295" customWidth="1"/>
    <col min="7684" max="7685" width="7.625" style="295" customWidth="1"/>
    <col min="7686" max="7686" width="10.625" style="295" customWidth="1"/>
    <col min="7687" max="7687" width="12.625" style="295" customWidth="1"/>
    <col min="7688" max="7688" width="10.625" style="295" customWidth="1"/>
    <col min="7689" max="7689" width="12.625" style="295" customWidth="1"/>
    <col min="7690" max="7690" width="14.625" style="295" customWidth="1"/>
    <col min="7691" max="7936" width="8.875" style="295"/>
    <col min="7937" max="7937" width="4.375" style="295" customWidth="1"/>
    <col min="7938" max="7938" width="3.625" style="295" customWidth="1"/>
    <col min="7939" max="7939" width="42" style="295" customWidth="1"/>
    <col min="7940" max="7941" width="7.625" style="295" customWidth="1"/>
    <col min="7942" max="7942" width="10.625" style="295" customWidth="1"/>
    <col min="7943" max="7943" width="12.625" style="295" customWidth="1"/>
    <col min="7944" max="7944" width="10.625" style="295" customWidth="1"/>
    <col min="7945" max="7945" width="12.625" style="295" customWidth="1"/>
    <col min="7946" max="7946" width="14.625" style="295" customWidth="1"/>
    <col min="7947" max="8192" width="8.875" style="295"/>
    <col min="8193" max="8193" width="4.375" style="295" customWidth="1"/>
    <col min="8194" max="8194" width="3.625" style="295" customWidth="1"/>
    <col min="8195" max="8195" width="42" style="295" customWidth="1"/>
    <col min="8196" max="8197" width="7.625" style="295" customWidth="1"/>
    <col min="8198" max="8198" width="10.625" style="295" customWidth="1"/>
    <col min="8199" max="8199" width="12.625" style="295" customWidth="1"/>
    <col min="8200" max="8200" width="10.625" style="295" customWidth="1"/>
    <col min="8201" max="8201" width="12.625" style="295" customWidth="1"/>
    <col min="8202" max="8202" width="14.625" style="295" customWidth="1"/>
    <col min="8203" max="8448" width="8.875" style="295"/>
    <col min="8449" max="8449" width="4.375" style="295" customWidth="1"/>
    <col min="8450" max="8450" width="3.625" style="295" customWidth="1"/>
    <col min="8451" max="8451" width="42" style="295" customWidth="1"/>
    <col min="8452" max="8453" width="7.625" style="295" customWidth="1"/>
    <col min="8454" max="8454" width="10.625" style="295" customWidth="1"/>
    <col min="8455" max="8455" width="12.625" style="295" customWidth="1"/>
    <col min="8456" max="8456" width="10.625" style="295" customWidth="1"/>
    <col min="8457" max="8457" width="12.625" style="295" customWidth="1"/>
    <col min="8458" max="8458" width="14.625" style="295" customWidth="1"/>
    <col min="8459" max="8704" width="8.875" style="295"/>
    <col min="8705" max="8705" width="4.375" style="295" customWidth="1"/>
    <col min="8706" max="8706" width="3.625" style="295" customWidth="1"/>
    <col min="8707" max="8707" width="42" style="295" customWidth="1"/>
    <col min="8708" max="8709" width="7.625" style="295" customWidth="1"/>
    <col min="8710" max="8710" width="10.625" style="295" customWidth="1"/>
    <col min="8711" max="8711" width="12.625" style="295" customWidth="1"/>
    <col min="8712" max="8712" width="10.625" style="295" customWidth="1"/>
    <col min="8713" max="8713" width="12.625" style="295" customWidth="1"/>
    <col min="8714" max="8714" width="14.625" style="295" customWidth="1"/>
    <col min="8715" max="8960" width="8.875" style="295"/>
    <col min="8961" max="8961" width="4.375" style="295" customWidth="1"/>
    <col min="8962" max="8962" width="3.625" style="295" customWidth="1"/>
    <col min="8963" max="8963" width="42" style="295" customWidth="1"/>
    <col min="8964" max="8965" width="7.625" style="295" customWidth="1"/>
    <col min="8966" max="8966" width="10.625" style="295" customWidth="1"/>
    <col min="8967" max="8967" width="12.625" style="295" customWidth="1"/>
    <col min="8968" max="8968" width="10.625" style="295" customWidth="1"/>
    <col min="8969" max="8969" width="12.625" style="295" customWidth="1"/>
    <col min="8970" max="8970" width="14.625" style="295" customWidth="1"/>
    <col min="8971" max="9216" width="8.875" style="295"/>
    <col min="9217" max="9217" width="4.375" style="295" customWidth="1"/>
    <col min="9218" max="9218" width="3.625" style="295" customWidth="1"/>
    <col min="9219" max="9219" width="42" style="295" customWidth="1"/>
    <col min="9220" max="9221" width="7.625" style="295" customWidth="1"/>
    <col min="9222" max="9222" width="10.625" style="295" customWidth="1"/>
    <col min="9223" max="9223" width="12.625" style="295" customWidth="1"/>
    <col min="9224" max="9224" width="10.625" style="295" customWidth="1"/>
    <col min="9225" max="9225" width="12.625" style="295" customWidth="1"/>
    <col min="9226" max="9226" width="14.625" style="295" customWidth="1"/>
    <col min="9227" max="9472" width="8.875" style="295"/>
    <col min="9473" max="9473" width="4.375" style="295" customWidth="1"/>
    <col min="9474" max="9474" width="3.625" style="295" customWidth="1"/>
    <col min="9475" max="9475" width="42" style="295" customWidth="1"/>
    <col min="9476" max="9477" width="7.625" style="295" customWidth="1"/>
    <col min="9478" max="9478" width="10.625" style="295" customWidth="1"/>
    <col min="9479" max="9479" width="12.625" style="295" customWidth="1"/>
    <col min="9480" max="9480" width="10.625" style="295" customWidth="1"/>
    <col min="9481" max="9481" width="12.625" style="295" customWidth="1"/>
    <col min="9482" max="9482" width="14.625" style="295" customWidth="1"/>
    <col min="9483" max="9728" width="8.875" style="295"/>
    <col min="9729" max="9729" width="4.375" style="295" customWidth="1"/>
    <col min="9730" max="9730" width="3.625" style="295" customWidth="1"/>
    <col min="9731" max="9731" width="42" style="295" customWidth="1"/>
    <col min="9732" max="9733" width="7.625" style="295" customWidth="1"/>
    <col min="9734" max="9734" width="10.625" style="295" customWidth="1"/>
    <col min="9735" max="9735" width="12.625" style="295" customWidth="1"/>
    <col min="9736" max="9736" width="10.625" style="295" customWidth="1"/>
    <col min="9737" max="9737" width="12.625" style="295" customWidth="1"/>
    <col min="9738" max="9738" width="14.625" style="295" customWidth="1"/>
    <col min="9739" max="9984" width="8.875" style="295"/>
    <col min="9985" max="9985" width="4.375" style="295" customWidth="1"/>
    <col min="9986" max="9986" width="3.625" style="295" customWidth="1"/>
    <col min="9987" max="9987" width="42" style="295" customWidth="1"/>
    <col min="9988" max="9989" width="7.625" style="295" customWidth="1"/>
    <col min="9990" max="9990" width="10.625" style="295" customWidth="1"/>
    <col min="9991" max="9991" width="12.625" style="295" customWidth="1"/>
    <col min="9992" max="9992" width="10.625" style="295" customWidth="1"/>
    <col min="9993" max="9993" width="12.625" style="295" customWidth="1"/>
    <col min="9994" max="9994" width="14.625" style="295" customWidth="1"/>
    <col min="9995" max="10240" width="8.875" style="295"/>
    <col min="10241" max="10241" width="4.375" style="295" customWidth="1"/>
    <col min="10242" max="10242" width="3.625" style="295" customWidth="1"/>
    <col min="10243" max="10243" width="42" style="295" customWidth="1"/>
    <col min="10244" max="10245" width="7.625" style="295" customWidth="1"/>
    <col min="10246" max="10246" width="10.625" style="295" customWidth="1"/>
    <col min="10247" max="10247" width="12.625" style="295" customWidth="1"/>
    <col min="10248" max="10248" width="10.625" style="295" customWidth="1"/>
    <col min="10249" max="10249" width="12.625" style="295" customWidth="1"/>
    <col min="10250" max="10250" width="14.625" style="295" customWidth="1"/>
    <col min="10251" max="10496" width="8.875" style="295"/>
    <col min="10497" max="10497" width="4.375" style="295" customWidth="1"/>
    <col min="10498" max="10498" width="3.625" style="295" customWidth="1"/>
    <col min="10499" max="10499" width="42" style="295" customWidth="1"/>
    <col min="10500" max="10501" width="7.625" style="295" customWidth="1"/>
    <col min="10502" max="10502" width="10.625" style="295" customWidth="1"/>
    <col min="10503" max="10503" width="12.625" style="295" customWidth="1"/>
    <col min="10504" max="10504" width="10.625" style="295" customWidth="1"/>
    <col min="10505" max="10505" width="12.625" style="295" customWidth="1"/>
    <col min="10506" max="10506" width="14.625" style="295" customWidth="1"/>
    <col min="10507" max="10752" width="8.875" style="295"/>
    <col min="10753" max="10753" width="4.375" style="295" customWidth="1"/>
    <col min="10754" max="10754" width="3.625" style="295" customWidth="1"/>
    <col min="10755" max="10755" width="42" style="295" customWidth="1"/>
    <col min="10756" max="10757" width="7.625" style="295" customWidth="1"/>
    <col min="10758" max="10758" width="10.625" style="295" customWidth="1"/>
    <col min="10759" max="10759" width="12.625" style="295" customWidth="1"/>
    <col min="10760" max="10760" width="10.625" style="295" customWidth="1"/>
    <col min="10761" max="10761" width="12.625" style="295" customWidth="1"/>
    <col min="10762" max="10762" width="14.625" style="295" customWidth="1"/>
    <col min="10763" max="11008" width="8.875" style="295"/>
    <col min="11009" max="11009" width="4.375" style="295" customWidth="1"/>
    <col min="11010" max="11010" width="3.625" style="295" customWidth="1"/>
    <col min="11011" max="11011" width="42" style="295" customWidth="1"/>
    <col min="11012" max="11013" width="7.625" style="295" customWidth="1"/>
    <col min="11014" max="11014" width="10.625" style="295" customWidth="1"/>
    <col min="11015" max="11015" width="12.625" style="295" customWidth="1"/>
    <col min="11016" max="11016" width="10.625" style="295" customWidth="1"/>
    <col min="11017" max="11017" width="12.625" style="295" customWidth="1"/>
    <col min="11018" max="11018" width="14.625" style="295" customWidth="1"/>
    <col min="11019" max="11264" width="8.875" style="295"/>
    <col min="11265" max="11265" width="4.375" style="295" customWidth="1"/>
    <col min="11266" max="11266" width="3.625" style="295" customWidth="1"/>
    <col min="11267" max="11267" width="42" style="295" customWidth="1"/>
    <col min="11268" max="11269" width="7.625" style="295" customWidth="1"/>
    <col min="11270" max="11270" width="10.625" style="295" customWidth="1"/>
    <col min="11271" max="11271" width="12.625" style="295" customWidth="1"/>
    <col min="11272" max="11272" width="10.625" style="295" customWidth="1"/>
    <col min="11273" max="11273" width="12.625" style="295" customWidth="1"/>
    <col min="11274" max="11274" width="14.625" style="295" customWidth="1"/>
    <col min="11275" max="11520" width="8.875" style="295"/>
    <col min="11521" max="11521" width="4.375" style="295" customWidth="1"/>
    <col min="11522" max="11522" width="3.625" style="295" customWidth="1"/>
    <col min="11523" max="11523" width="42" style="295" customWidth="1"/>
    <col min="11524" max="11525" width="7.625" style="295" customWidth="1"/>
    <col min="11526" max="11526" width="10.625" style="295" customWidth="1"/>
    <col min="11527" max="11527" width="12.625" style="295" customWidth="1"/>
    <col min="11528" max="11528" width="10.625" style="295" customWidth="1"/>
    <col min="11529" max="11529" width="12.625" style="295" customWidth="1"/>
    <col min="11530" max="11530" width="14.625" style="295" customWidth="1"/>
    <col min="11531" max="11776" width="8.875" style="295"/>
    <col min="11777" max="11777" width="4.375" style="295" customWidth="1"/>
    <col min="11778" max="11778" width="3.625" style="295" customWidth="1"/>
    <col min="11779" max="11779" width="42" style="295" customWidth="1"/>
    <col min="11780" max="11781" width="7.625" style="295" customWidth="1"/>
    <col min="11782" max="11782" width="10.625" style="295" customWidth="1"/>
    <col min="11783" max="11783" width="12.625" style="295" customWidth="1"/>
    <col min="11784" max="11784" width="10.625" style="295" customWidth="1"/>
    <col min="11785" max="11785" width="12.625" style="295" customWidth="1"/>
    <col min="11786" max="11786" width="14.625" style="295" customWidth="1"/>
    <col min="11787" max="12032" width="8.875" style="295"/>
    <col min="12033" max="12033" width="4.375" style="295" customWidth="1"/>
    <col min="12034" max="12034" width="3.625" style="295" customWidth="1"/>
    <col min="12035" max="12035" width="42" style="295" customWidth="1"/>
    <col min="12036" max="12037" width="7.625" style="295" customWidth="1"/>
    <col min="12038" max="12038" width="10.625" style="295" customWidth="1"/>
    <col min="12039" max="12039" width="12.625" style="295" customWidth="1"/>
    <col min="12040" max="12040" width="10.625" style="295" customWidth="1"/>
    <col min="12041" max="12041" width="12.625" style="295" customWidth="1"/>
    <col min="12042" max="12042" width="14.625" style="295" customWidth="1"/>
    <col min="12043" max="12288" width="8.875" style="295"/>
    <col min="12289" max="12289" width="4.375" style="295" customWidth="1"/>
    <col min="12290" max="12290" width="3.625" style="295" customWidth="1"/>
    <col min="12291" max="12291" width="42" style="295" customWidth="1"/>
    <col min="12292" max="12293" width="7.625" style="295" customWidth="1"/>
    <col min="12294" max="12294" width="10.625" style="295" customWidth="1"/>
    <col min="12295" max="12295" width="12.625" style="295" customWidth="1"/>
    <col min="12296" max="12296" width="10.625" style="295" customWidth="1"/>
    <col min="12297" max="12297" width="12.625" style="295" customWidth="1"/>
    <col min="12298" max="12298" width="14.625" style="295" customWidth="1"/>
    <col min="12299" max="12544" width="8.875" style="295"/>
    <col min="12545" max="12545" width="4.375" style="295" customWidth="1"/>
    <col min="12546" max="12546" width="3.625" style="295" customWidth="1"/>
    <col min="12547" max="12547" width="42" style="295" customWidth="1"/>
    <col min="12548" max="12549" width="7.625" style="295" customWidth="1"/>
    <col min="12550" max="12550" width="10.625" style="295" customWidth="1"/>
    <col min="12551" max="12551" width="12.625" style="295" customWidth="1"/>
    <col min="12552" max="12552" width="10.625" style="295" customWidth="1"/>
    <col min="12553" max="12553" width="12.625" style="295" customWidth="1"/>
    <col min="12554" max="12554" width="14.625" style="295" customWidth="1"/>
    <col min="12555" max="12800" width="8.875" style="295"/>
    <col min="12801" max="12801" width="4.375" style="295" customWidth="1"/>
    <col min="12802" max="12802" width="3.625" style="295" customWidth="1"/>
    <col min="12803" max="12803" width="42" style="295" customWidth="1"/>
    <col min="12804" max="12805" width="7.625" style="295" customWidth="1"/>
    <col min="12806" max="12806" width="10.625" style="295" customWidth="1"/>
    <col min="12807" max="12807" width="12.625" style="295" customWidth="1"/>
    <col min="12808" max="12808" width="10.625" style="295" customWidth="1"/>
    <col min="12809" max="12809" width="12.625" style="295" customWidth="1"/>
    <col min="12810" max="12810" width="14.625" style="295" customWidth="1"/>
    <col min="12811" max="13056" width="8.875" style="295"/>
    <col min="13057" max="13057" width="4.375" style="295" customWidth="1"/>
    <col min="13058" max="13058" width="3.625" style="295" customWidth="1"/>
    <col min="13059" max="13059" width="42" style="295" customWidth="1"/>
    <col min="13060" max="13061" width="7.625" style="295" customWidth="1"/>
    <col min="13062" max="13062" width="10.625" style="295" customWidth="1"/>
    <col min="13063" max="13063" width="12.625" style="295" customWidth="1"/>
    <col min="13064" max="13064" width="10.625" style="295" customWidth="1"/>
    <col min="13065" max="13065" width="12.625" style="295" customWidth="1"/>
    <col min="13066" max="13066" width="14.625" style="295" customWidth="1"/>
    <col min="13067" max="13312" width="8.875" style="295"/>
    <col min="13313" max="13313" width="4.375" style="295" customWidth="1"/>
    <col min="13314" max="13314" width="3.625" style="295" customWidth="1"/>
    <col min="13315" max="13315" width="42" style="295" customWidth="1"/>
    <col min="13316" max="13317" width="7.625" style="295" customWidth="1"/>
    <col min="13318" max="13318" width="10.625" style="295" customWidth="1"/>
    <col min="13319" max="13319" width="12.625" style="295" customWidth="1"/>
    <col min="13320" max="13320" width="10.625" style="295" customWidth="1"/>
    <col min="13321" max="13321" width="12.625" style="295" customWidth="1"/>
    <col min="13322" max="13322" width="14.625" style="295" customWidth="1"/>
    <col min="13323" max="13568" width="8.875" style="295"/>
    <col min="13569" max="13569" width="4.375" style="295" customWidth="1"/>
    <col min="13570" max="13570" width="3.625" style="295" customWidth="1"/>
    <col min="13571" max="13571" width="42" style="295" customWidth="1"/>
    <col min="13572" max="13573" width="7.625" style="295" customWidth="1"/>
    <col min="13574" max="13574" width="10.625" style="295" customWidth="1"/>
    <col min="13575" max="13575" width="12.625" style="295" customWidth="1"/>
    <col min="13576" max="13576" width="10.625" style="295" customWidth="1"/>
    <col min="13577" max="13577" width="12.625" style="295" customWidth="1"/>
    <col min="13578" max="13578" width="14.625" style="295" customWidth="1"/>
    <col min="13579" max="13824" width="8.875" style="295"/>
    <col min="13825" max="13825" width="4.375" style="295" customWidth="1"/>
    <col min="13826" max="13826" width="3.625" style="295" customWidth="1"/>
    <col min="13827" max="13827" width="42" style="295" customWidth="1"/>
    <col min="13828" max="13829" width="7.625" style="295" customWidth="1"/>
    <col min="13830" max="13830" width="10.625" style="295" customWidth="1"/>
    <col min="13831" max="13831" width="12.625" style="295" customWidth="1"/>
    <col min="13832" max="13832" width="10.625" style="295" customWidth="1"/>
    <col min="13833" max="13833" width="12.625" style="295" customWidth="1"/>
    <col min="13834" max="13834" width="14.625" style="295" customWidth="1"/>
    <col min="13835" max="14080" width="8.875" style="295"/>
    <col min="14081" max="14081" width="4.375" style="295" customWidth="1"/>
    <col min="14082" max="14082" width="3.625" style="295" customWidth="1"/>
    <col min="14083" max="14083" width="42" style="295" customWidth="1"/>
    <col min="14084" max="14085" width="7.625" style="295" customWidth="1"/>
    <col min="14086" max="14086" width="10.625" style="295" customWidth="1"/>
    <col min="14087" max="14087" width="12.625" style="295" customWidth="1"/>
    <col min="14088" max="14088" width="10.625" style="295" customWidth="1"/>
    <col min="14089" max="14089" width="12.625" style="295" customWidth="1"/>
    <col min="14090" max="14090" width="14.625" style="295" customWidth="1"/>
    <col min="14091" max="14336" width="8.875" style="295"/>
    <col min="14337" max="14337" width="4.375" style="295" customWidth="1"/>
    <col min="14338" max="14338" width="3.625" style="295" customWidth="1"/>
    <col min="14339" max="14339" width="42" style="295" customWidth="1"/>
    <col min="14340" max="14341" width="7.625" style="295" customWidth="1"/>
    <col min="14342" max="14342" width="10.625" style="295" customWidth="1"/>
    <col min="14343" max="14343" width="12.625" style="295" customWidth="1"/>
    <col min="14344" max="14344" width="10.625" style="295" customWidth="1"/>
    <col min="14345" max="14345" width="12.625" style="295" customWidth="1"/>
    <col min="14346" max="14346" width="14.625" style="295" customWidth="1"/>
    <col min="14347" max="14592" width="8.875" style="295"/>
    <col min="14593" max="14593" width="4.375" style="295" customWidth="1"/>
    <col min="14594" max="14594" width="3.625" style="295" customWidth="1"/>
    <col min="14595" max="14595" width="42" style="295" customWidth="1"/>
    <col min="14596" max="14597" width="7.625" style="295" customWidth="1"/>
    <col min="14598" max="14598" width="10.625" style="295" customWidth="1"/>
    <col min="14599" max="14599" width="12.625" style="295" customWidth="1"/>
    <col min="14600" max="14600" width="10.625" style="295" customWidth="1"/>
    <col min="14601" max="14601" width="12.625" style="295" customWidth="1"/>
    <col min="14602" max="14602" width="14.625" style="295" customWidth="1"/>
    <col min="14603" max="14848" width="8.875" style="295"/>
    <col min="14849" max="14849" width="4.375" style="295" customWidth="1"/>
    <col min="14850" max="14850" width="3.625" style="295" customWidth="1"/>
    <col min="14851" max="14851" width="42" style="295" customWidth="1"/>
    <col min="14852" max="14853" width="7.625" style="295" customWidth="1"/>
    <col min="14854" max="14854" width="10.625" style="295" customWidth="1"/>
    <col min="14855" max="14855" width="12.625" style="295" customWidth="1"/>
    <col min="14856" max="14856" width="10.625" style="295" customWidth="1"/>
    <col min="14857" max="14857" width="12.625" style="295" customWidth="1"/>
    <col min="14858" max="14858" width="14.625" style="295" customWidth="1"/>
    <col min="14859" max="15104" width="8.875" style="295"/>
    <col min="15105" max="15105" width="4.375" style="295" customWidth="1"/>
    <col min="15106" max="15106" width="3.625" style="295" customWidth="1"/>
    <col min="15107" max="15107" width="42" style="295" customWidth="1"/>
    <col min="15108" max="15109" width="7.625" style="295" customWidth="1"/>
    <col min="15110" max="15110" width="10.625" style="295" customWidth="1"/>
    <col min="15111" max="15111" width="12.625" style="295" customWidth="1"/>
    <col min="15112" max="15112" width="10.625" style="295" customWidth="1"/>
    <col min="15113" max="15113" width="12.625" style="295" customWidth="1"/>
    <col min="15114" max="15114" width="14.625" style="295" customWidth="1"/>
    <col min="15115" max="15360" width="8.875" style="295"/>
    <col min="15361" max="15361" width="4.375" style="295" customWidth="1"/>
    <col min="15362" max="15362" width="3.625" style="295" customWidth="1"/>
    <col min="15363" max="15363" width="42" style="295" customWidth="1"/>
    <col min="15364" max="15365" width="7.625" style="295" customWidth="1"/>
    <col min="15366" max="15366" width="10.625" style="295" customWidth="1"/>
    <col min="15367" max="15367" width="12.625" style="295" customWidth="1"/>
    <col min="15368" max="15368" width="10.625" style="295" customWidth="1"/>
    <col min="15369" max="15369" width="12.625" style="295" customWidth="1"/>
    <col min="15370" max="15370" width="14.625" style="295" customWidth="1"/>
    <col min="15371" max="15616" width="8.875" style="295"/>
    <col min="15617" max="15617" width="4.375" style="295" customWidth="1"/>
    <col min="15618" max="15618" width="3.625" style="295" customWidth="1"/>
    <col min="15619" max="15619" width="42" style="295" customWidth="1"/>
    <col min="15620" max="15621" width="7.625" style="295" customWidth="1"/>
    <col min="15622" max="15622" width="10.625" style="295" customWidth="1"/>
    <col min="15623" max="15623" width="12.625" style="295" customWidth="1"/>
    <col min="15624" max="15624" width="10.625" style="295" customWidth="1"/>
    <col min="15625" max="15625" width="12.625" style="295" customWidth="1"/>
    <col min="15626" max="15626" width="14.625" style="295" customWidth="1"/>
    <col min="15627" max="15872" width="8.875" style="295"/>
    <col min="15873" max="15873" width="4.375" style="295" customWidth="1"/>
    <col min="15874" max="15874" width="3.625" style="295" customWidth="1"/>
    <col min="15875" max="15875" width="42" style="295" customWidth="1"/>
    <col min="15876" max="15877" width="7.625" style="295" customWidth="1"/>
    <col min="15878" max="15878" width="10.625" style="295" customWidth="1"/>
    <col min="15879" max="15879" width="12.625" style="295" customWidth="1"/>
    <col min="15880" max="15880" width="10.625" style="295" customWidth="1"/>
    <col min="15881" max="15881" width="12.625" style="295" customWidth="1"/>
    <col min="15882" max="15882" width="14.625" style="295" customWidth="1"/>
    <col min="15883" max="16128" width="8.875" style="295"/>
    <col min="16129" max="16129" width="4.375" style="295" customWidth="1"/>
    <col min="16130" max="16130" width="3.625" style="295" customWidth="1"/>
    <col min="16131" max="16131" width="42" style="295" customWidth="1"/>
    <col min="16132" max="16133" width="7.625" style="295" customWidth="1"/>
    <col min="16134" max="16134" width="10.625" style="295" customWidth="1"/>
    <col min="16135" max="16135" width="12.625" style="295" customWidth="1"/>
    <col min="16136" max="16136" width="10.625" style="295" customWidth="1"/>
    <col min="16137" max="16137" width="12.625" style="295" customWidth="1"/>
    <col min="16138" max="16138" width="14.625" style="295" customWidth="1"/>
    <col min="16139" max="16384" width="8.875" style="295"/>
  </cols>
  <sheetData>
    <row r="1" spans="1:16" s="289" customFormat="1" ht="16.5" customHeight="1" x14ac:dyDescent="0.3">
      <c r="A1" s="285" t="s">
        <v>196</v>
      </c>
      <c r="B1" s="285"/>
      <c r="C1" s="286"/>
      <c r="D1" s="287"/>
      <c r="E1" s="288"/>
      <c r="F1" s="288"/>
      <c r="G1" s="288"/>
      <c r="H1" s="288"/>
      <c r="I1" s="288"/>
      <c r="J1" s="288"/>
    </row>
    <row r="2" spans="1:16" s="289" customFormat="1" ht="12.75" customHeight="1" x14ac:dyDescent="0.2">
      <c r="A2" s="290" t="s">
        <v>112</v>
      </c>
      <c r="B2" s="290"/>
      <c r="C2" s="291"/>
      <c r="D2" s="292"/>
      <c r="E2" s="288"/>
      <c r="F2" s="288"/>
      <c r="G2" s="288"/>
      <c r="H2" s="288"/>
      <c r="I2" s="288"/>
      <c r="J2" s="288"/>
    </row>
    <row r="3" spans="1:16" s="289" customFormat="1" ht="6.75" customHeight="1" x14ac:dyDescent="0.25">
      <c r="A3" s="291"/>
      <c r="B3" s="291"/>
      <c r="C3" s="291"/>
      <c r="D3" s="293"/>
      <c r="E3" s="288"/>
      <c r="F3" s="288"/>
      <c r="G3" s="288"/>
      <c r="H3" s="288"/>
      <c r="I3" s="288"/>
      <c r="J3" s="288"/>
    </row>
    <row r="4" spans="1:16" ht="15.75" x14ac:dyDescent="0.25">
      <c r="A4" s="285" t="s">
        <v>113</v>
      </c>
      <c r="B4" s="285"/>
      <c r="C4" s="7"/>
      <c r="D4" s="8"/>
      <c r="E4" s="288"/>
      <c r="F4" s="288"/>
      <c r="G4" s="288"/>
      <c r="H4" s="288"/>
      <c r="I4" s="8"/>
      <c r="J4" s="294"/>
    </row>
    <row r="5" spans="1:16" ht="16.5" thickBot="1" x14ac:dyDescent="0.3">
      <c r="A5" s="296" t="s">
        <v>114</v>
      </c>
      <c r="B5" s="297"/>
      <c r="C5" s="7"/>
      <c r="D5" s="8"/>
      <c r="E5" s="288"/>
      <c r="F5" s="8"/>
      <c r="G5" s="298"/>
      <c r="H5" s="298"/>
      <c r="I5" s="298"/>
      <c r="J5" s="299"/>
    </row>
    <row r="6" spans="1:16" ht="20.100000000000001" customHeight="1" thickBot="1" x14ac:dyDescent="0.25">
      <c r="A6" s="296"/>
      <c r="B6" s="296"/>
      <c r="C6" s="291"/>
      <c r="D6" s="598" t="s">
        <v>195</v>
      </c>
      <c r="E6" s="599"/>
      <c r="F6" s="599"/>
      <c r="G6" s="599"/>
      <c r="H6" s="599"/>
      <c r="I6" s="599"/>
      <c r="J6" s="600"/>
      <c r="K6" s="598" t="s">
        <v>196</v>
      </c>
      <c r="L6" s="599"/>
      <c r="M6" s="599"/>
      <c r="N6" s="599"/>
      <c r="O6" s="599"/>
      <c r="P6" s="600"/>
    </row>
    <row r="7" spans="1:16" ht="15" customHeight="1" x14ac:dyDescent="0.2">
      <c r="A7" s="584" t="s">
        <v>115</v>
      </c>
      <c r="B7" s="603"/>
      <c r="C7" s="580" t="s">
        <v>116</v>
      </c>
      <c r="D7" s="605" t="s">
        <v>117</v>
      </c>
      <c r="E7" s="593" t="s">
        <v>121</v>
      </c>
      <c r="F7" s="595" t="s">
        <v>118</v>
      </c>
      <c r="G7" s="596"/>
      <c r="H7" s="595" t="s">
        <v>119</v>
      </c>
      <c r="I7" s="597"/>
      <c r="J7" s="494" t="s">
        <v>120</v>
      </c>
      <c r="K7" s="593" t="s">
        <v>121</v>
      </c>
      <c r="L7" s="595" t="s">
        <v>118</v>
      </c>
      <c r="M7" s="596"/>
      <c r="N7" s="595" t="s">
        <v>119</v>
      </c>
      <c r="O7" s="597"/>
      <c r="P7" s="494" t="s">
        <v>120</v>
      </c>
    </row>
    <row r="8" spans="1:16" s="304" customFormat="1" ht="15" customHeight="1" thickBot="1" x14ac:dyDescent="0.25">
      <c r="A8" s="586"/>
      <c r="B8" s="604"/>
      <c r="C8" s="581"/>
      <c r="D8" s="581"/>
      <c r="E8" s="594"/>
      <c r="F8" s="301" t="s">
        <v>122</v>
      </c>
      <c r="G8" s="302" t="s">
        <v>123</v>
      </c>
      <c r="H8" s="301" t="s">
        <v>122</v>
      </c>
      <c r="I8" s="302" t="s">
        <v>123</v>
      </c>
      <c r="J8" s="303" t="s">
        <v>124</v>
      </c>
      <c r="K8" s="594"/>
      <c r="L8" s="301" t="s">
        <v>122</v>
      </c>
      <c r="M8" s="302" t="s">
        <v>123</v>
      </c>
      <c r="N8" s="301" t="s">
        <v>122</v>
      </c>
      <c r="O8" s="302" t="s">
        <v>123</v>
      </c>
      <c r="P8" s="303" t="s">
        <v>124</v>
      </c>
    </row>
    <row r="9" spans="1:16" ht="18" customHeight="1" thickTop="1" x14ac:dyDescent="0.2">
      <c r="A9" s="601"/>
      <c r="B9" s="602"/>
      <c r="C9" s="305" t="s">
        <v>125</v>
      </c>
      <c r="D9" s="306"/>
      <c r="E9" s="307"/>
      <c r="F9" s="307"/>
      <c r="G9" s="307"/>
      <c r="H9" s="307"/>
      <c r="I9" s="307"/>
      <c r="J9" s="308"/>
      <c r="K9" s="499"/>
      <c r="L9" s="501"/>
      <c r="M9" s="501"/>
      <c r="N9" s="501"/>
      <c r="O9" s="501"/>
      <c r="P9" s="516"/>
    </row>
    <row r="10" spans="1:16" ht="28.5" customHeight="1" x14ac:dyDescent="0.2">
      <c r="A10" s="49">
        <v>1</v>
      </c>
      <c r="B10" s="309"/>
      <c r="C10" s="310" t="s">
        <v>126</v>
      </c>
      <c r="D10" s="311"/>
      <c r="E10" s="42"/>
      <c r="F10" s="312"/>
      <c r="G10" s="313"/>
      <c r="H10" s="312"/>
      <c r="I10" s="313"/>
      <c r="J10" s="314"/>
      <c r="K10" s="500"/>
      <c r="L10" s="502"/>
      <c r="M10" s="502"/>
      <c r="N10" s="502"/>
      <c r="O10" s="502"/>
      <c r="P10" s="517"/>
    </row>
    <row r="11" spans="1:16" ht="51" x14ac:dyDescent="0.2">
      <c r="A11" s="59"/>
      <c r="B11" s="315"/>
      <c r="C11" s="316" t="s">
        <v>127</v>
      </c>
      <c r="D11" s="311"/>
      <c r="E11" s="317"/>
      <c r="F11" s="312"/>
      <c r="G11" s="312"/>
      <c r="H11" s="312"/>
      <c r="I11" s="312"/>
      <c r="J11" s="314"/>
      <c r="K11" s="500"/>
      <c r="L11" s="502"/>
      <c r="M11" s="502"/>
      <c r="N11" s="502"/>
      <c r="O11" s="502"/>
      <c r="P11" s="517"/>
    </row>
    <row r="12" spans="1:16" ht="18" customHeight="1" x14ac:dyDescent="0.2">
      <c r="A12" s="319"/>
      <c r="B12" s="315" t="s">
        <v>128</v>
      </c>
      <c r="C12" s="320" t="s">
        <v>129</v>
      </c>
      <c r="D12" s="321" t="s">
        <v>130</v>
      </c>
      <c r="E12" s="322">
        <v>19</v>
      </c>
      <c r="F12" s="323">
        <v>145250</v>
      </c>
      <c r="G12" s="323">
        <f>F12*E12</f>
        <v>2759750</v>
      </c>
      <c r="H12" s="323">
        <v>4000</v>
      </c>
      <c r="I12" s="323">
        <f>H12*E12</f>
        <v>76000</v>
      </c>
      <c r="J12" s="324">
        <f>I12+G12</f>
        <v>2835750</v>
      </c>
      <c r="K12" s="503"/>
      <c r="L12" s="523">
        <f>F12</f>
        <v>145250</v>
      </c>
      <c r="M12" s="504"/>
      <c r="N12" s="504"/>
      <c r="O12" s="504"/>
      <c r="P12" s="518"/>
    </row>
    <row r="13" spans="1:16" ht="18" customHeight="1" x14ac:dyDescent="0.2">
      <c r="A13" s="319"/>
      <c r="B13" s="315" t="s">
        <v>131</v>
      </c>
      <c r="C13" s="320" t="s">
        <v>129</v>
      </c>
      <c r="D13" s="321" t="s">
        <v>130</v>
      </c>
      <c r="E13" s="322">
        <v>63</v>
      </c>
      <c r="F13" s="323">
        <v>90243</v>
      </c>
      <c r="G13" s="323">
        <f>F13*E13</f>
        <v>5685309</v>
      </c>
      <c r="H13" s="323">
        <v>2500</v>
      </c>
      <c r="I13" s="323">
        <f>H13*E13</f>
        <v>157500</v>
      </c>
      <c r="J13" s="324">
        <f>I13+G13</f>
        <v>5842809</v>
      </c>
      <c r="K13" s="505"/>
      <c r="L13" s="506"/>
      <c r="M13" s="506"/>
      <c r="N13" s="506"/>
      <c r="O13" s="506"/>
      <c r="P13" s="519"/>
    </row>
    <row r="14" spans="1:16" ht="38.25" x14ac:dyDescent="0.2">
      <c r="A14" s="319"/>
      <c r="B14" s="315" t="s">
        <v>132</v>
      </c>
      <c r="C14" s="325" t="s">
        <v>133</v>
      </c>
      <c r="D14" s="326" t="s">
        <v>33</v>
      </c>
      <c r="E14" s="327">
        <v>2</v>
      </c>
      <c r="F14" s="323">
        <v>188429</v>
      </c>
      <c r="G14" s="323">
        <f>F14*E14</f>
        <v>376858</v>
      </c>
      <c r="H14" s="323">
        <v>5000</v>
      </c>
      <c r="I14" s="323">
        <f>H14*E14</f>
        <v>10000</v>
      </c>
      <c r="J14" s="324">
        <f>I14+G14</f>
        <v>386858</v>
      </c>
      <c r="K14" s="505"/>
      <c r="L14" s="506"/>
      <c r="M14" s="506"/>
      <c r="N14" s="506"/>
      <c r="O14" s="506"/>
      <c r="P14" s="519"/>
    </row>
    <row r="15" spans="1:16" ht="114.75" x14ac:dyDescent="0.2">
      <c r="A15" s="59">
        <f>A10+1</f>
        <v>2</v>
      </c>
      <c r="B15" s="315"/>
      <c r="C15" s="320" t="s">
        <v>134</v>
      </c>
      <c r="D15" s="328"/>
      <c r="E15" s="329"/>
      <c r="F15" s="330"/>
      <c r="G15" s="331"/>
      <c r="H15" s="330"/>
      <c r="I15" s="331"/>
      <c r="J15" s="332"/>
      <c r="K15" s="500"/>
      <c r="L15" s="502"/>
      <c r="M15" s="502"/>
      <c r="N15" s="502"/>
      <c r="O15" s="502"/>
      <c r="P15" s="517"/>
    </row>
    <row r="16" spans="1:16" ht="15" customHeight="1" x14ac:dyDescent="0.2">
      <c r="A16" s="49"/>
      <c r="B16" s="333" t="s">
        <v>15</v>
      </c>
      <c r="C16" s="334" t="s">
        <v>135</v>
      </c>
      <c r="D16" s="321" t="s">
        <v>23</v>
      </c>
      <c r="E16" s="322">
        <v>6</v>
      </c>
      <c r="F16" s="323">
        <v>1700</v>
      </c>
      <c r="G16" s="323">
        <f>F16*E16</f>
        <v>10200</v>
      </c>
      <c r="H16" s="323">
        <v>400</v>
      </c>
      <c r="I16" s="323">
        <f>H16*E16</f>
        <v>2400</v>
      </c>
      <c r="J16" s="324">
        <f>I16+G16</f>
        <v>12600</v>
      </c>
      <c r="K16" s="503"/>
      <c r="L16" s="504"/>
      <c r="M16" s="504"/>
      <c r="N16" s="504"/>
      <c r="O16" s="504"/>
      <c r="P16" s="518"/>
    </row>
    <row r="17" spans="1:16" ht="15" customHeight="1" x14ac:dyDescent="0.2">
      <c r="A17" s="49"/>
      <c r="B17" s="333" t="s">
        <v>34</v>
      </c>
      <c r="C17" s="334" t="s">
        <v>136</v>
      </c>
      <c r="D17" s="321" t="s">
        <v>23</v>
      </c>
      <c r="E17" s="322">
        <v>4</v>
      </c>
      <c r="F17" s="323">
        <v>2490</v>
      </c>
      <c r="G17" s="323">
        <f>F17*E17</f>
        <v>9960</v>
      </c>
      <c r="H17" s="323">
        <v>600</v>
      </c>
      <c r="I17" s="323">
        <f>H17*E17</f>
        <v>2400</v>
      </c>
      <c r="J17" s="324">
        <f>I17+G17</f>
        <v>12360</v>
      </c>
      <c r="K17" s="505"/>
      <c r="L17" s="506"/>
      <c r="M17" s="506"/>
      <c r="N17" s="506"/>
      <c r="O17" s="506"/>
      <c r="P17" s="519"/>
    </row>
    <row r="18" spans="1:16" ht="15" customHeight="1" thickBot="1" x14ac:dyDescent="0.25">
      <c r="A18" s="335"/>
      <c r="B18" s="336" t="s">
        <v>64</v>
      </c>
      <c r="C18" s="337" t="s">
        <v>137</v>
      </c>
      <c r="D18" s="338" t="s">
        <v>23</v>
      </c>
      <c r="E18" s="339">
        <v>6</v>
      </c>
      <c r="F18" s="323">
        <v>3211</v>
      </c>
      <c r="G18" s="323">
        <f>F18*E18</f>
        <v>19266</v>
      </c>
      <c r="H18" s="323">
        <v>700</v>
      </c>
      <c r="I18" s="323">
        <f>H18*E18</f>
        <v>4200</v>
      </c>
      <c r="J18" s="324">
        <f>I18+G18</f>
        <v>23466</v>
      </c>
      <c r="K18" s="505"/>
      <c r="L18" s="506"/>
      <c r="M18" s="506"/>
      <c r="N18" s="506"/>
      <c r="O18" s="506"/>
      <c r="P18" s="519"/>
    </row>
    <row r="19" spans="1:16" ht="15" customHeight="1" x14ac:dyDescent="0.2">
      <c r="A19" s="59">
        <f>A15+1</f>
        <v>3</v>
      </c>
      <c r="B19" s="309"/>
      <c r="C19" s="310" t="s">
        <v>138</v>
      </c>
      <c r="D19" s="311"/>
      <c r="E19" s="42"/>
      <c r="F19" s="312"/>
      <c r="G19" s="313"/>
      <c r="H19" s="312"/>
      <c r="I19" s="313"/>
      <c r="J19" s="314"/>
      <c r="K19" s="500"/>
      <c r="L19" s="502"/>
      <c r="M19" s="502"/>
      <c r="N19" s="502"/>
      <c r="O19" s="502"/>
      <c r="P19" s="517"/>
    </row>
    <row r="20" spans="1:16" ht="38.25" x14ac:dyDescent="0.2">
      <c r="A20" s="59"/>
      <c r="B20" s="315"/>
      <c r="C20" s="316" t="s">
        <v>139</v>
      </c>
      <c r="D20" s="311"/>
      <c r="E20" s="317"/>
      <c r="F20" s="312"/>
      <c r="G20" s="312"/>
      <c r="H20" s="312"/>
      <c r="I20" s="312"/>
      <c r="J20" s="314"/>
      <c r="K20" s="500"/>
      <c r="L20" s="502"/>
      <c r="M20" s="502"/>
      <c r="N20" s="502"/>
      <c r="O20" s="502"/>
      <c r="P20" s="517"/>
    </row>
    <row r="21" spans="1:16" ht="16.5" customHeight="1" x14ac:dyDescent="0.2">
      <c r="A21" s="319"/>
      <c r="B21" s="315"/>
      <c r="C21" s="320" t="s">
        <v>140</v>
      </c>
      <c r="D21" s="311"/>
      <c r="E21" s="317"/>
      <c r="F21" s="312"/>
      <c r="G21" s="312"/>
      <c r="H21" s="312"/>
      <c r="I21" s="312"/>
      <c r="J21" s="314"/>
      <c r="K21" s="500"/>
      <c r="L21" s="502"/>
      <c r="M21" s="502"/>
      <c r="N21" s="502"/>
      <c r="O21" s="502"/>
      <c r="P21" s="517"/>
    </row>
    <row r="22" spans="1:16" ht="18" customHeight="1" x14ac:dyDescent="0.2">
      <c r="A22" s="319"/>
      <c r="B22" s="333" t="s">
        <v>15</v>
      </c>
      <c r="C22" s="334" t="s">
        <v>141</v>
      </c>
      <c r="D22" s="321" t="s">
        <v>33</v>
      </c>
      <c r="E22" s="322">
        <v>1</v>
      </c>
      <c r="F22" s="323">
        <v>7000</v>
      </c>
      <c r="G22" s="323">
        <f>F22*E22</f>
        <v>7000</v>
      </c>
      <c r="H22" s="323">
        <v>1500</v>
      </c>
      <c r="I22" s="323">
        <f>H22*E22</f>
        <v>1500</v>
      </c>
      <c r="J22" s="324">
        <f>I22+G22</f>
        <v>8500</v>
      </c>
      <c r="K22" s="500"/>
      <c r="L22" s="502"/>
      <c r="M22" s="502"/>
      <c r="N22" s="502"/>
      <c r="O22" s="502"/>
      <c r="P22" s="517"/>
    </row>
    <row r="23" spans="1:16" ht="18" customHeight="1" x14ac:dyDescent="0.2">
      <c r="A23" s="319"/>
      <c r="B23" s="333" t="s">
        <v>34</v>
      </c>
      <c r="C23" s="334" t="s">
        <v>142</v>
      </c>
      <c r="D23" s="321" t="s">
        <v>33</v>
      </c>
      <c r="E23" s="322">
        <v>2</v>
      </c>
      <c r="F23" s="323">
        <v>9500</v>
      </c>
      <c r="G23" s="323">
        <f>F23*E23</f>
        <v>19000</v>
      </c>
      <c r="H23" s="323">
        <v>1500</v>
      </c>
      <c r="I23" s="323">
        <f>H23*E23</f>
        <v>3000</v>
      </c>
      <c r="J23" s="324">
        <f>I23+G23</f>
        <v>22000</v>
      </c>
      <c r="K23" s="505"/>
      <c r="L23" s="506"/>
      <c r="M23" s="506"/>
      <c r="N23" s="506"/>
      <c r="O23" s="506"/>
      <c r="P23" s="519"/>
    </row>
    <row r="24" spans="1:16" ht="15" customHeight="1" x14ac:dyDescent="0.2">
      <c r="A24" s="59">
        <f>A19+1</f>
        <v>4</v>
      </c>
      <c r="B24" s="309"/>
      <c r="C24" s="310" t="s">
        <v>143</v>
      </c>
      <c r="D24" s="311"/>
      <c r="E24" s="42"/>
      <c r="F24" s="312"/>
      <c r="G24" s="313"/>
      <c r="H24" s="312"/>
      <c r="I24" s="313"/>
      <c r="J24" s="314"/>
      <c r="K24" s="500"/>
      <c r="L24" s="502"/>
      <c r="M24" s="502"/>
      <c r="N24" s="502"/>
      <c r="O24" s="502"/>
      <c r="P24" s="517"/>
    </row>
    <row r="25" spans="1:16" ht="63.75" x14ac:dyDescent="0.2">
      <c r="A25" s="59"/>
      <c r="B25" s="315"/>
      <c r="C25" s="316" t="s">
        <v>144</v>
      </c>
      <c r="D25" s="311"/>
      <c r="E25" s="317"/>
      <c r="F25" s="312"/>
      <c r="G25" s="312"/>
      <c r="H25" s="312"/>
      <c r="I25" s="312"/>
      <c r="J25" s="314"/>
      <c r="K25" s="500"/>
      <c r="L25" s="502"/>
      <c r="M25" s="502"/>
      <c r="N25" s="502"/>
      <c r="O25" s="502"/>
      <c r="P25" s="517"/>
    </row>
    <row r="26" spans="1:16" ht="25.5" x14ac:dyDescent="0.2">
      <c r="A26" s="319"/>
      <c r="B26" s="315" t="s">
        <v>15</v>
      </c>
      <c r="C26" s="340" t="s">
        <v>145</v>
      </c>
      <c r="D26" s="321" t="s">
        <v>33</v>
      </c>
      <c r="E26" s="322">
        <v>2</v>
      </c>
      <c r="F26" s="323">
        <v>188500</v>
      </c>
      <c r="G26" s="323">
        <f t="shared" ref="G26:G31" si="0">F26*E26</f>
        <v>377000</v>
      </c>
      <c r="H26" s="323">
        <v>35000</v>
      </c>
      <c r="I26" s="323">
        <f t="shared" ref="I26:I31" si="1">H26*E26</f>
        <v>70000</v>
      </c>
      <c r="J26" s="324">
        <f t="shared" ref="J26:J31" si="2">I26+G26</f>
        <v>447000</v>
      </c>
      <c r="K26" s="500"/>
      <c r="L26" s="502"/>
      <c r="M26" s="502"/>
      <c r="N26" s="502"/>
      <c r="O26" s="502"/>
      <c r="P26" s="517"/>
    </row>
    <row r="27" spans="1:16" ht="18" customHeight="1" x14ac:dyDescent="0.2">
      <c r="A27" s="319"/>
      <c r="B27" s="315" t="s">
        <v>34</v>
      </c>
      <c r="C27" s="325" t="s">
        <v>146</v>
      </c>
      <c r="D27" s="321" t="s">
        <v>33</v>
      </c>
      <c r="E27" s="322">
        <v>4</v>
      </c>
      <c r="F27" s="323">
        <v>10000</v>
      </c>
      <c r="G27" s="323">
        <f t="shared" si="0"/>
        <v>40000</v>
      </c>
      <c r="H27" s="323">
        <v>1500</v>
      </c>
      <c r="I27" s="323">
        <f t="shared" si="1"/>
        <v>6000</v>
      </c>
      <c r="J27" s="324">
        <f t="shared" si="2"/>
        <v>46000</v>
      </c>
      <c r="K27" s="505"/>
      <c r="L27" s="506"/>
      <c r="M27" s="506"/>
      <c r="N27" s="506"/>
      <c r="O27" s="506"/>
      <c r="P27" s="519"/>
    </row>
    <row r="28" spans="1:16" ht="18" customHeight="1" x14ac:dyDescent="0.2">
      <c r="A28" s="319"/>
      <c r="B28" s="315" t="s">
        <v>64</v>
      </c>
      <c r="C28" s="325" t="s">
        <v>147</v>
      </c>
      <c r="D28" s="321" t="s">
        <v>33</v>
      </c>
      <c r="E28" s="322">
        <v>4</v>
      </c>
      <c r="F28" s="323">
        <v>12500</v>
      </c>
      <c r="G28" s="323">
        <f t="shared" si="0"/>
        <v>50000</v>
      </c>
      <c r="H28" s="323">
        <v>1500</v>
      </c>
      <c r="I28" s="323">
        <f t="shared" si="1"/>
        <v>6000</v>
      </c>
      <c r="J28" s="324">
        <f t="shared" si="2"/>
        <v>56000</v>
      </c>
      <c r="K28" s="505"/>
      <c r="L28" s="506"/>
      <c r="M28" s="506"/>
      <c r="N28" s="506"/>
      <c r="O28" s="506"/>
      <c r="P28" s="519"/>
    </row>
    <row r="29" spans="1:16" ht="18" customHeight="1" x14ac:dyDescent="0.2">
      <c r="A29" s="319"/>
      <c r="B29" s="315" t="s">
        <v>65</v>
      </c>
      <c r="C29" s="325" t="s">
        <v>148</v>
      </c>
      <c r="D29" s="321" t="s">
        <v>33</v>
      </c>
      <c r="E29" s="322">
        <v>2</v>
      </c>
      <c r="F29" s="323">
        <v>13700</v>
      </c>
      <c r="G29" s="323">
        <f t="shared" si="0"/>
        <v>27400</v>
      </c>
      <c r="H29" s="323">
        <v>1500</v>
      </c>
      <c r="I29" s="323">
        <f t="shared" si="1"/>
        <v>3000</v>
      </c>
      <c r="J29" s="324">
        <f t="shared" si="2"/>
        <v>30400</v>
      </c>
      <c r="K29" s="505"/>
      <c r="L29" s="506"/>
      <c r="M29" s="506"/>
      <c r="N29" s="506"/>
      <c r="O29" s="506"/>
      <c r="P29" s="519"/>
    </row>
    <row r="30" spans="1:16" ht="18" customHeight="1" x14ac:dyDescent="0.2">
      <c r="A30" s="319"/>
      <c r="B30" s="315" t="s">
        <v>110</v>
      </c>
      <c r="C30" s="325" t="s">
        <v>149</v>
      </c>
      <c r="D30" s="321" t="s">
        <v>33</v>
      </c>
      <c r="E30" s="322">
        <v>2</v>
      </c>
      <c r="F30" s="323">
        <v>18900</v>
      </c>
      <c r="G30" s="323">
        <f t="shared" si="0"/>
        <v>37800</v>
      </c>
      <c r="H30" s="323">
        <v>1500</v>
      </c>
      <c r="I30" s="323">
        <f t="shared" si="1"/>
        <v>3000</v>
      </c>
      <c r="J30" s="324">
        <f t="shared" si="2"/>
        <v>40800</v>
      </c>
      <c r="K30" s="505"/>
      <c r="L30" s="506"/>
      <c r="M30" s="506"/>
      <c r="N30" s="506"/>
      <c r="O30" s="506"/>
      <c r="P30" s="519"/>
    </row>
    <row r="31" spans="1:16" ht="27" customHeight="1" x14ac:dyDescent="0.2">
      <c r="A31" s="59">
        <f>A24+1</f>
        <v>5</v>
      </c>
      <c r="B31" s="309"/>
      <c r="C31" s="341" t="s">
        <v>150</v>
      </c>
      <c r="D31" s="326" t="s">
        <v>49</v>
      </c>
      <c r="E31" s="327">
        <v>2</v>
      </c>
      <c r="F31" s="323">
        <v>15000</v>
      </c>
      <c r="G31" s="323">
        <f t="shared" si="0"/>
        <v>30000</v>
      </c>
      <c r="H31" s="323">
        <v>1500</v>
      </c>
      <c r="I31" s="323">
        <f t="shared" si="1"/>
        <v>3000</v>
      </c>
      <c r="J31" s="324">
        <f t="shared" si="2"/>
        <v>33000</v>
      </c>
      <c r="K31" s="505"/>
      <c r="L31" s="506"/>
      <c r="M31" s="506"/>
      <c r="N31" s="506"/>
      <c r="O31" s="506"/>
      <c r="P31" s="519"/>
    </row>
    <row r="32" spans="1:16" ht="20.25" customHeight="1" x14ac:dyDescent="0.2">
      <c r="A32" s="59">
        <f>A31+1</f>
        <v>6</v>
      </c>
      <c r="B32" s="309"/>
      <c r="C32" s="310" t="s">
        <v>151</v>
      </c>
      <c r="D32" s="311"/>
      <c r="E32" s="42"/>
      <c r="F32" s="312"/>
      <c r="G32" s="313"/>
      <c r="H32" s="312"/>
      <c r="I32" s="313"/>
      <c r="J32" s="314"/>
      <c r="K32" s="500"/>
      <c r="L32" s="502"/>
      <c r="M32" s="502"/>
      <c r="N32" s="502"/>
      <c r="O32" s="502"/>
      <c r="P32" s="517"/>
    </row>
    <row r="33" spans="1:16" ht="38.25" x14ac:dyDescent="0.2">
      <c r="A33" s="59"/>
      <c r="B33" s="315"/>
      <c r="C33" s="316" t="s">
        <v>152</v>
      </c>
      <c r="D33" s="311"/>
      <c r="E33" s="317"/>
      <c r="F33" s="312"/>
      <c r="G33" s="312"/>
      <c r="H33" s="312"/>
      <c r="I33" s="312"/>
      <c r="J33" s="314"/>
      <c r="K33" s="500"/>
      <c r="L33" s="502"/>
      <c r="M33" s="502"/>
      <c r="N33" s="502"/>
      <c r="O33" s="502"/>
      <c r="P33" s="517"/>
    </row>
    <row r="34" spans="1:16" ht="18" customHeight="1" thickBot="1" x14ac:dyDescent="0.25">
      <c r="A34" s="342"/>
      <c r="B34" s="343" t="s">
        <v>15</v>
      </c>
      <c r="C34" s="344" t="s">
        <v>153</v>
      </c>
      <c r="D34" s="338" t="s">
        <v>33</v>
      </c>
      <c r="E34" s="339">
        <v>2</v>
      </c>
      <c r="F34" s="323">
        <v>45000</v>
      </c>
      <c r="G34" s="323">
        <f t="shared" ref="G34:G39" si="3">F34*E34</f>
        <v>90000</v>
      </c>
      <c r="H34" s="323">
        <v>2000</v>
      </c>
      <c r="I34" s="323">
        <f t="shared" ref="I34:I39" si="4">H34*E34</f>
        <v>4000</v>
      </c>
      <c r="J34" s="324">
        <f t="shared" ref="J34:J39" si="5">I34+G34</f>
        <v>94000</v>
      </c>
      <c r="K34" s="503"/>
      <c r="L34" s="504"/>
      <c r="M34" s="504"/>
      <c r="N34" s="504"/>
      <c r="O34" s="504"/>
      <c r="P34" s="518"/>
    </row>
    <row r="35" spans="1:16" ht="25.5" x14ac:dyDescent="0.2">
      <c r="A35" s="319"/>
      <c r="B35" s="315" t="s">
        <v>34</v>
      </c>
      <c r="C35" s="316" t="s">
        <v>154</v>
      </c>
      <c r="D35" s="321" t="s">
        <v>33</v>
      </c>
      <c r="E35" s="322">
        <v>2</v>
      </c>
      <c r="F35" s="323">
        <v>50000</v>
      </c>
      <c r="G35" s="323">
        <f t="shared" si="3"/>
        <v>100000</v>
      </c>
      <c r="H35" s="323">
        <v>5000</v>
      </c>
      <c r="I35" s="323">
        <f t="shared" si="4"/>
        <v>10000</v>
      </c>
      <c r="J35" s="324">
        <f t="shared" si="5"/>
        <v>110000</v>
      </c>
      <c r="K35" s="505"/>
      <c r="L35" s="506"/>
      <c r="M35" s="506"/>
      <c r="N35" s="506"/>
      <c r="O35" s="506"/>
      <c r="P35" s="519"/>
    </row>
    <row r="36" spans="1:16" ht="25.5" x14ac:dyDescent="0.2">
      <c r="A36" s="319"/>
      <c r="B36" s="315" t="s">
        <v>64</v>
      </c>
      <c r="C36" s="345" t="s">
        <v>155</v>
      </c>
      <c r="D36" s="321" t="s">
        <v>33</v>
      </c>
      <c r="E36" s="322">
        <v>2</v>
      </c>
      <c r="F36" s="323">
        <v>35000</v>
      </c>
      <c r="G36" s="323">
        <f t="shared" si="3"/>
        <v>70000</v>
      </c>
      <c r="H36" s="323">
        <v>2000</v>
      </c>
      <c r="I36" s="323">
        <f t="shared" si="4"/>
        <v>4000</v>
      </c>
      <c r="J36" s="324">
        <f t="shared" si="5"/>
        <v>74000</v>
      </c>
      <c r="K36" s="505"/>
      <c r="L36" s="506"/>
      <c r="M36" s="506"/>
      <c r="N36" s="506"/>
      <c r="O36" s="506"/>
      <c r="P36" s="519"/>
    </row>
    <row r="37" spans="1:16" ht="25.5" x14ac:dyDescent="0.2">
      <c r="A37" s="319"/>
      <c r="B37" s="315" t="s">
        <v>65</v>
      </c>
      <c r="C37" s="345" t="s">
        <v>156</v>
      </c>
      <c r="D37" s="326" t="s">
        <v>33</v>
      </c>
      <c r="E37" s="327">
        <v>2</v>
      </c>
      <c r="F37" s="323">
        <v>35000</v>
      </c>
      <c r="G37" s="323">
        <f t="shared" si="3"/>
        <v>70000</v>
      </c>
      <c r="H37" s="323">
        <v>2000</v>
      </c>
      <c r="I37" s="323">
        <f t="shared" si="4"/>
        <v>4000</v>
      </c>
      <c r="J37" s="324">
        <f t="shared" si="5"/>
        <v>74000</v>
      </c>
      <c r="K37" s="505"/>
      <c r="L37" s="506"/>
      <c r="M37" s="506"/>
      <c r="N37" s="506"/>
      <c r="O37" s="506"/>
      <c r="P37" s="519"/>
    </row>
    <row r="38" spans="1:16" x14ac:dyDescent="0.2">
      <c r="A38" s="319"/>
      <c r="B38" s="315" t="s">
        <v>110</v>
      </c>
      <c r="C38" s="346" t="s">
        <v>157</v>
      </c>
      <c r="D38" s="321" t="s">
        <v>33</v>
      </c>
      <c r="E38" s="322">
        <v>4</v>
      </c>
      <c r="F38" s="323">
        <v>8850</v>
      </c>
      <c r="G38" s="323">
        <f t="shared" si="3"/>
        <v>35400</v>
      </c>
      <c r="H38" s="323">
        <v>1500</v>
      </c>
      <c r="I38" s="323">
        <f t="shared" si="4"/>
        <v>6000</v>
      </c>
      <c r="J38" s="324">
        <f t="shared" si="5"/>
        <v>41400</v>
      </c>
      <c r="K38" s="505"/>
      <c r="L38" s="506"/>
      <c r="M38" s="506"/>
      <c r="N38" s="506"/>
      <c r="O38" s="506"/>
      <c r="P38" s="519"/>
    </row>
    <row r="39" spans="1:16" x14ac:dyDescent="0.2">
      <c r="A39" s="319"/>
      <c r="B39" s="315" t="s">
        <v>158</v>
      </c>
      <c r="C39" s="345" t="s">
        <v>159</v>
      </c>
      <c r="D39" s="326" t="s">
        <v>33</v>
      </c>
      <c r="E39" s="327">
        <v>4</v>
      </c>
      <c r="F39" s="323">
        <v>65000</v>
      </c>
      <c r="G39" s="323">
        <f t="shared" si="3"/>
        <v>260000</v>
      </c>
      <c r="H39" s="323">
        <v>3000</v>
      </c>
      <c r="I39" s="323">
        <f t="shared" si="4"/>
        <v>12000</v>
      </c>
      <c r="J39" s="324">
        <f t="shared" si="5"/>
        <v>272000</v>
      </c>
      <c r="K39" s="505"/>
      <c r="L39" s="506"/>
      <c r="M39" s="506"/>
      <c r="N39" s="506"/>
      <c r="O39" s="506"/>
      <c r="P39" s="519"/>
    </row>
    <row r="40" spans="1:16" ht="15" customHeight="1" x14ac:dyDescent="0.2">
      <c r="A40" s="59">
        <f>A32+1</f>
        <v>7</v>
      </c>
      <c r="B40" s="309"/>
      <c r="C40" s="347" t="s">
        <v>160</v>
      </c>
      <c r="D40" s="311"/>
      <c r="E40" s="42"/>
      <c r="F40" s="312"/>
      <c r="G40" s="313"/>
      <c r="H40" s="312"/>
      <c r="I40" s="313"/>
      <c r="J40" s="314"/>
      <c r="K40" s="500"/>
      <c r="L40" s="502"/>
      <c r="M40" s="502"/>
      <c r="N40" s="502"/>
      <c r="O40" s="502"/>
      <c r="P40" s="517"/>
    </row>
    <row r="41" spans="1:16" ht="78.75" customHeight="1" x14ac:dyDescent="0.2">
      <c r="A41" s="319"/>
      <c r="B41" s="315" t="s">
        <v>15</v>
      </c>
      <c r="C41" s="346" t="s">
        <v>161</v>
      </c>
      <c r="D41" s="321" t="s">
        <v>13</v>
      </c>
      <c r="E41" s="322">
        <v>1</v>
      </c>
      <c r="F41" s="323">
        <v>180000</v>
      </c>
      <c r="G41" s="323">
        <f>F41*E41</f>
        <v>180000</v>
      </c>
      <c r="H41" s="323">
        <v>35000</v>
      </c>
      <c r="I41" s="323">
        <f>H41*E41</f>
        <v>35000</v>
      </c>
      <c r="J41" s="324">
        <f>I41+G41</f>
        <v>215000</v>
      </c>
      <c r="K41" s="503"/>
      <c r="L41" s="504"/>
      <c r="M41" s="504"/>
      <c r="N41" s="504"/>
      <c r="O41" s="504"/>
      <c r="P41" s="518"/>
    </row>
    <row r="42" spans="1:16" ht="64.5" customHeight="1" x14ac:dyDescent="0.2">
      <c r="A42" s="59">
        <f>A40+1</f>
        <v>8</v>
      </c>
      <c r="B42" s="348"/>
      <c r="C42" s="349" t="s">
        <v>162</v>
      </c>
      <c r="D42" s="321" t="s">
        <v>13</v>
      </c>
      <c r="E42" s="322">
        <v>1</v>
      </c>
      <c r="F42" s="323">
        <v>10000</v>
      </c>
      <c r="G42" s="323">
        <f>F42*E42</f>
        <v>10000</v>
      </c>
      <c r="H42" s="323">
        <v>15000</v>
      </c>
      <c r="I42" s="323">
        <f>H42*E42</f>
        <v>15000</v>
      </c>
      <c r="J42" s="324">
        <f>I42+G42</f>
        <v>25000</v>
      </c>
      <c r="K42" s="505"/>
      <c r="L42" s="506"/>
      <c r="M42" s="506"/>
      <c r="N42" s="506"/>
      <c r="O42" s="506"/>
      <c r="P42" s="519"/>
    </row>
    <row r="43" spans="1:16" s="352" customFormat="1" ht="38.25" x14ac:dyDescent="0.2">
      <c r="A43" s="59">
        <f>A42+1</f>
        <v>9</v>
      </c>
      <c r="B43" s="350"/>
      <c r="C43" s="351" t="s">
        <v>163</v>
      </c>
      <c r="D43" s="326" t="s">
        <v>13</v>
      </c>
      <c r="E43" s="327">
        <v>1</v>
      </c>
      <c r="F43" s="323">
        <v>90000</v>
      </c>
      <c r="G43" s="323">
        <f>F43*E43</f>
        <v>90000</v>
      </c>
      <c r="H43" s="323">
        <v>15000</v>
      </c>
      <c r="I43" s="323">
        <f>H43*E43</f>
        <v>15000</v>
      </c>
      <c r="J43" s="324">
        <f>I43+G43</f>
        <v>105000</v>
      </c>
      <c r="K43" s="514"/>
      <c r="L43" s="515"/>
      <c r="M43" s="515"/>
      <c r="N43" s="515"/>
      <c r="O43" s="515"/>
      <c r="P43" s="520"/>
    </row>
    <row r="44" spans="1:16" s="352" customFormat="1" ht="35.25" customHeight="1" x14ac:dyDescent="0.2">
      <c r="A44" s="59">
        <f>A43+1</f>
        <v>10</v>
      </c>
      <c r="B44" s="350"/>
      <c r="C44" s="334" t="s">
        <v>164</v>
      </c>
      <c r="D44" s="321" t="s">
        <v>13</v>
      </c>
      <c r="E44" s="322">
        <v>1</v>
      </c>
      <c r="F44" s="323">
        <v>0</v>
      </c>
      <c r="G44" s="323">
        <f>F44*E44</f>
        <v>0</v>
      </c>
      <c r="H44" s="323">
        <v>35000</v>
      </c>
      <c r="I44" s="323">
        <f>H44*E44</f>
        <v>35000</v>
      </c>
      <c r="J44" s="324">
        <f>I44+G44</f>
        <v>35000</v>
      </c>
      <c r="K44" s="507"/>
      <c r="L44" s="508"/>
      <c r="M44" s="508"/>
      <c r="N44" s="508"/>
      <c r="O44" s="508"/>
      <c r="P44" s="521"/>
    </row>
    <row r="45" spans="1:16" ht="39" thickBot="1" x14ac:dyDescent="0.25">
      <c r="A45" s="59">
        <f>A44+1</f>
        <v>11</v>
      </c>
      <c r="B45" s="348"/>
      <c r="C45" s="353" t="s">
        <v>165</v>
      </c>
      <c r="D45" s="326" t="s">
        <v>13</v>
      </c>
      <c r="E45" s="327">
        <v>1</v>
      </c>
      <c r="F45" s="323">
        <v>0</v>
      </c>
      <c r="G45" s="323">
        <f>F45*E45</f>
        <v>0</v>
      </c>
      <c r="H45" s="323">
        <v>90000</v>
      </c>
      <c r="I45" s="323">
        <f>H45*E45</f>
        <v>90000</v>
      </c>
      <c r="J45" s="324">
        <f>I45+G45</f>
        <v>90000</v>
      </c>
      <c r="K45" s="509"/>
      <c r="L45" s="510"/>
      <c r="M45" s="510"/>
      <c r="N45" s="510"/>
      <c r="O45" s="510"/>
      <c r="P45" s="522"/>
    </row>
    <row r="46" spans="1:16" ht="20.100000000000001" customHeight="1" thickTop="1" thickBot="1" x14ac:dyDescent="0.25">
      <c r="A46" s="354"/>
      <c r="B46" s="355"/>
      <c r="C46" s="495" t="s">
        <v>166</v>
      </c>
      <c r="D46" s="496"/>
      <c r="E46" s="496"/>
      <c r="F46" s="497"/>
      <c r="G46" s="498">
        <f>SUM(G10:G45)</f>
        <v>10354943</v>
      </c>
      <c r="H46" s="497"/>
      <c r="I46" s="498">
        <f>SUM(I10:I45)</f>
        <v>578000</v>
      </c>
      <c r="J46" s="498">
        <f>SUM(J10:J45)</f>
        <v>10932943</v>
      </c>
      <c r="K46" s="511"/>
      <c r="L46" s="512"/>
      <c r="M46" s="513">
        <f>SUM(M10:M45)</f>
        <v>0</v>
      </c>
      <c r="N46" s="511"/>
      <c r="O46" s="513">
        <f>SUM(O10:O45)</f>
        <v>0</v>
      </c>
      <c r="P46" s="498">
        <f>SUM(P10:P45)</f>
        <v>0</v>
      </c>
    </row>
  </sheetData>
  <mergeCells count="12">
    <mergeCell ref="A9:B9"/>
    <mergeCell ref="A7:B8"/>
    <mergeCell ref="C7:C8"/>
    <mergeCell ref="D7:D8"/>
    <mergeCell ref="F7:G7"/>
    <mergeCell ref="E7:E8"/>
    <mergeCell ref="K7:K8"/>
    <mergeCell ref="L7:M7"/>
    <mergeCell ref="N7:O7"/>
    <mergeCell ref="D6:J6"/>
    <mergeCell ref="K6:P6"/>
    <mergeCell ref="H7:I7"/>
  </mergeCells>
  <printOptions horizontalCentered="1"/>
  <pageMargins left="0.5" right="0.25" top="0.44" bottom="0.56000000000000005" header="0.33" footer="0.33"/>
  <pageSetup paperSize="9" scale="80" orientation="landscape" r:id="rId1"/>
  <headerFooter scaleWithDoc="0" alignWithMargins="0">
    <oddFooter>&amp;L&amp;8SEM Engineers&amp;R&amp;8Page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3"/>
  <sheetViews>
    <sheetView showGridLines="0" tabSelected="1" zoomScaleSheetLayoutView="70" workbookViewId="0">
      <selection activeCell="U19" sqref="U19"/>
    </sheetView>
  </sheetViews>
  <sheetFormatPr defaultColWidth="8.875" defaultRowHeight="14.25" x14ac:dyDescent="0.2"/>
  <cols>
    <col min="1" max="1" width="3" style="360" customWidth="1"/>
    <col min="2" max="2" width="3" style="360" bestFit="1" customWidth="1"/>
    <col min="3" max="3" width="43.375" style="361" customWidth="1"/>
    <col min="4" max="5" width="3.625" style="360" customWidth="1"/>
    <col min="6" max="6" width="8.625" style="360" customWidth="1"/>
    <col min="7" max="7" width="10.625" style="360" customWidth="1"/>
    <col min="8" max="8" width="8.625" style="360" customWidth="1"/>
    <col min="9" max="10" width="10.625" style="360" customWidth="1"/>
    <col min="11" max="11" width="3.875" style="295" bestFit="1" customWidth="1"/>
    <col min="12" max="12" width="8.625" style="295" customWidth="1"/>
    <col min="13" max="13" width="10.625" style="295" customWidth="1"/>
    <col min="14" max="14" width="8.625" style="295" customWidth="1"/>
    <col min="15" max="16" width="10.625" style="295" customWidth="1"/>
    <col min="17" max="256" width="8.875" style="295"/>
    <col min="257" max="257" width="3" style="295" customWidth="1"/>
    <col min="258" max="258" width="4.625" style="295" customWidth="1"/>
    <col min="259" max="259" width="43.375" style="295" customWidth="1"/>
    <col min="260" max="260" width="6.125" style="295" customWidth="1"/>
    <col min="261" max="261" width="6.625" style="295" customWidth="1"/>
    <col min="262" max="262" width="10.625" style="295" customWidth="1"/>
    <col min="263" max="266" width="12.625" style="295" customWidth="1"/>
    <col min="267" max="512" width="8.875" style="295"/>
    <col min="513" max="513" width="3" style="295" customWidth="1"/>
    <col min="514" max="514" width="4.625" style="295" customWidth="1"/>
    <col min="515" max="515" width="43.375" style="295" customWidth="1"/>
    <col min="516" max="516" width="6.125" style="295" customWidth="1"/>
    <col min="517" max="517" width="6.625" style="295" customWidth="1"/>
    <col min="518" max="518" width="10.625" style="295" customWidth="1"/>
    <col min="519" max="522" width="12.625" style="295" customWidth="1"/>
    <col min="523" max="768" width="8.875" style="295"/>
    <col min="769" max="769" width="3" style="295" customWidth="1"/>
    <col min="770" max="770" width="4.625" style="295" customWidth="1"/>
    <col min="771" max="771" width="43.375" style="295" customWidth="1"/>
    <col min="772" max="772" width="6.125" style="295" customWidth="1"/>
    <col min="773" max="773" width="6.625" style="295" customWidth="1"/>
    <col min="774" max="774" width="10.625" style="295" customWidth="1"/>
    <col min="775" max="778" width="12.625" style="295" customWidth="1"/>
    <col min="779" max="1024" width="8.875" style="295"/>
    <col min="1025" max="1025" width="3" style="295" customWidth="1"/>
    <col min="1026" max="1026" width="4.625" style="295" customWidth="1"/>
    <col min="1027" max="1027" width="43.375" style="295" customWidth="1"/>
    <col min="1028" max="1028" width="6.125" style="295" customWidth="1"/>
    <col min="1029" max="1029" width="6.625" style="295" customWidth="1"/>
    <col min="1030" max="1030" width="10.625" style="295" customWidth="1"/>
    <col min="1031" max="1034" width="12.625" style="295" customWidth="1"/>
    <col min="1035" max="1280" width="8.875" style="295"/>
    <col min="1281" max="1281" width="3" style="295" customWidth="1"/>
    <col min="1282" max="1282" width="4.625" style="295" customWidth="1"/>
    <col min="1283" max="1283" width="43.375" style="295" customWidth="1"/>
    <col min="1284" max="1284" width="6.125" style="295" customWidth="1"/>
    <col min="1285" max="1285" width="6.625" style="295" customWidth="1"/>
    <col min="1286" max="1286" width="10.625" style="295" customWidth="1"/>
    <col min="1287" max="1290" width="12.625" style="295" customWidth="1"/>
    <col min="1291" max="1536" width="8.875" style="295"/>
    <col min="1537" max="1537" width="3" style="295" customWidth="1"/>
    <col min="1538" max="1538" width="4.625" style="295" customWidth="1"/>
    <col min="1539" max="1539" width="43.375" style="295" customWidth="1"/>
    <col min="1540" max="1540" width="6.125" style="295" customWidth="1"/>
    <col min="1541" max="1541" width="6.625" style="295" customWidth="1"/>
    <col min="1542" max="1542" width="10.625" style="295" customWidth="1"/>
    <col min="1543" max="1546" width="12.625" style="295" customWidth="1"/>
    <col min="1547" max="1792" width="8.875" style="295"/>
    <col min="1793" max="1793" width="3" style="295" customWidth="1"/>
    <col min="1794" max="1794" width="4.625" style="295" customWidth="1"/>
    <col min="1795" max="1795" width="43.375" style="295" customWidth="1"/>
    <col min="1796" max="1796" width="6.125" style="295" customWidth="1"/>
    <col min="1797" max="1797" width="6.625" style="295" customWidth="1"/>
    <col min="1798" max="1798" width="10.625" style="295" customWidth="1"/>
    <col min="1799" max="1802" width="12.625" style="295" customWidth="1"/>
    <col min="1803" max="2048" width="8.875" style="295"/>
    <col min="2049" max="2049" width="3" style="295" customWidth="1"/>
    <col min="2050" max="2050" width="4.625" style="295" customWidth="1"/>
    <col min="2051" max="2051" width="43.375" style="295" customWidth="1"/>
    <col min="2052" max="2052" width="6.125" style="295" customWidth="1"/>
    <col min="2053" max="2053" width="6.625" style="295" customWidth="1"/>
    <col min="2054" max="2054" width="10.625" style="295" customWidth="1"/>
    <col min="2055" max="2058" width="12.625" style="295" customWidth="1"/>
    <col min="2059" max="2304" width="8.875" style="295"/>
    <col min="2305" max="2305" width="3" style="295" customWidth="1"/>
    <col min="2306" max="2306" width="4.625" style="295" customWidth="1"/>
    <col min="2307" max="2307" width="43.375" style="295" customWidth="1"/>
    <col min="2308" max="2308" width="6.125" style="295" customWidth="1"/>
    <col min="2309" max="2309" width="6.625" style="295" customWidth="1"/>
    <col min="2310" max="2310" width="10.625" style="295" customWidth="1"/>
    <col min="2311" max="2314" width="12.625" style="295" customWidth="1"/>
    <col min="2315" max="2560" width="8.875" style="295"/>
    <col min="2561" max="2561" width="3" style="295" customWidth="1"/>
    <col min="2562" max="2562" width="4.625" style="295" customWidth="1"/>
    <col min="2563" max="2563" width="43.375" style="295" customWidth="1"/>
    <col min="2564" max="2564" width="6.125" style="295" customWidth="1"/>
    <col min="2565" max="2565" width="6.625" style="295" customWidth="1"/>
    <col min="2566" max="2566" width="10.625" style="295" customWidth="1"/>
    <col min="2567" max="2570" width="12.625" style="295" customWidth="1"/>
    <col min="2571" max="2816" width="8.875" style="295"/>
    <col min="2817" max="2817" width="3" style="295" customWidth="1"/>
    <col min="2818" max="2818" width="4.625" style="295" customWidth="1"/>
    <col min="2819" max="2819" width="43.375" style="295" customWidth="1"/>
    <col min="2820" max="2820" width="6.125" style="295" customWidth="1"/>
    <col min="2821" max="2821" width="6.625" style="295" customWidth="1"/>
    <col min="2822" max="2822" width="10.625" style="295" customWidth="1"/>
    <col min="2823" max="2826" width="12.625" style="295" customWidth="1"/>
    <col min="2827" max="3072" width="8.875" style="295"/>
    <col min="3073" max="3073" width="3" style="295" customWidth="1"/>
    <col min="3074" max="3074" width="4.625" style="295" customWidth="1"/>
    <col min="3075" max="3075" width="43.375" style="295" customWidth="1"/>
    <col min="3076" max="3076" width="6.125" style="295" customWidth="1"/>
    <col min="3077" max="3077" width="6.625" style="295" customWidth="1"/>
    <col min="3078" max="3078" width="10.625" style="295" customWidth="1"/>
    <col min="3079" max="3082" width="12.625" style="295" customWidth="1"/>
    <col min="3083" max="3328" width="8.875" style="295"/>
    <col min="3329" max="3329" width="3" style="295" customWidth="1"/>
    <col min="3330" max="3330" width="4.625" style="295" customWidth="1"/>
    <col min="3331" max="3331" width="43.375" style="295" customWidth="1"/>
    <col min="3332" max="3332" width="6.125" style="295" customWidth="1"/>
    <col min="3333" max="3333" width="6.625" style="295" customWidth="1"/>
    <col min="3334" max="3334" width="10.625" style="295" customWidth="1"/>
    <col min="3335" max="3338" width="12.625" style="295" customWidth="1"/>
    <col min="3339" max="3584" width="8.875" style="295"/>
    <col min="3585" max="3585" width="3" style="295" customWidth="1"/>
    <col min="3586" max="3586" width="4.625" style="295" customWidth="1"/>
    <col min="3587" max="3587" width="43.375" style="295" customWidth="1"/>
    <col min="3588" max="3588" width="6.125" style="295" customWidth="1"/>
    <col min="3589" max="3589" width="6.625" style="295" customWidth="1"/>
    <col min="3590" max="3590" width="10.625" style="295" customWidth="1"/>
    <col min="3591" max="3594" width="12.625" style="295" customWidth="1"/>
    <col min="3595" max="3840" width="8.875" style="295"/>
    <col min="3841" max="3841" width="3" style="295" customWidth="1"/>
    <col min="3842" max="3842" width="4.625" style="295" customWidth="1"/>
    <col min="3843" max="3843" width="43.375" style="295" customWidth="1"/>
    <col min="3844" max="3844" width="6.125" style="295" customWidth="1"/>
    <col min="3845" max="3845" width="6.625" style="295" customWidth="1"/>
    <col min="3846" max="3846" width="10.625" style="295" customWidth="1"/>
    <col min="3847" max="3850" width="12.625" style="295" customWidth="1"/>
    <col min="3851" max="4096" width="8.875" style="295"/>
    <col min="4097" max="4097" width="3" style="295" customWidth="1"/>
    <col min="4098" max="4098" width="4.625" style="295" customWidth="1"/>
    <col min="4099" max="4099" width="43.375" style="295" customWidth="1"/>
    <col min="4100" max="4100" width="6.125" style="295" customWidth="1"/>
    <col min="4101" max="4101" width="6.625" style="295" customWidth="1"/>
    <col min="4102" max="4102" width="10.625" style="295" customWidth="1"/>
    <col min="4103" max="4106" width="12.625" style="295" customWidth="1"/>
    <col min="4107" max="4352" width="8.875" style="295"/>
    <col min="4353" max="4353" width="3" style="295" customWidth="1"/>
    <col min="4354" max="4354" width="4.625" style="295" customWidth="1"/>
    <col min="4355" max="4355" width="43.375" style="295" customWidth="1"/>
    <col min="4356" max="4356" width="6.125" style="295" customWidth="1"/>
    <col min="4357" max="4357" width="6.625" style="295" customWidth="1"/>
    <col min="4358" max="4358" width="10.625" style="295" customWidth="1"/>
    <col min="4359" max="4362" width="12.625" style="295" customWidth="1"/>
    <col min="4363" max="4608" width="8.875" style="295"/>
    <col min="4609" max="4609" width="3" style="295" customWidth="1"/>
    <col min="4610" max="4610" width="4.625" style="295" customWidth="1"/>
    <col min="4611" max="4611" width="43.375" style="295" customWidth="1"/>
    <col min="4612" max="4612" width="6.125" style="295" customWidth="1"/>
    <col min="4613" max="4613" width="6.625" style="295" customWidth="1"/>
    <col min="4614" max="4614" width="10.625" style="295" customWidth="1"/>
    <col min="4615" max="4618" width="12.625" style="295" customWidth="1"/>
    <col min="4619" max="4864" width="8.875" style="295"/>
    <col min="4865" max="4865" width="3" style="295" customWidth="1"/>
    <col min="4866" max="4866" width="4.625" style="295" customWidth="1"/>
    <col min="4867" max="4867" width="43.375" style="295" customWidth="1"/>
    <col min="4868" max="4868" width="6.125" style="295" customWidth="1"/>
    <col min="4869" max="4869" width="6.625" style="295" customWidth="1"/>
    <col min="4870" max="4870" width="10.625" style="295" customWidth="1"/>
    <col min="4871" max="4874" width="12.625" style="295" customWidth="1"/>
    <col min="4875" max="5120" width="8.875" style="295"/>
    <col min="5121" max="5121" width="3" style="295" customWidth="1"/>
    <col min="5122" max="5122" width="4.625" style="295" customWidth="1"/>
    <col min="5123" max="5123" width="43.375" style="295" customWidth="1"/>
    <col min="5124" max="5124" width="6.125" style="295" customWidth="1"/>
    <col min="5125" max="5125" width="6.625" style="295" customWidth="1"/>
    <col min="5126" max="5126" width="10.625" style="295" customWidth="1"/>
    <col min="5127" max="5130" width="12.625" style="295" customWidth="1"/>
    <col min="5131" max="5376" width="8.875" style="295"/>
    <col min="5377" max="5377" width="3" style="295" customWidth="1"/>
    <col min="5378" max="5378" width="4.625" style="295" customWidth="1"/>
    <col min="5379" max="5379" width="43.375" style="295" customWidth="1"/>
    <col min="5380" max="5380" width="6.125" style="295" customWidth="1"/>
    <col min="5381" max="5381" width="6.625" style="295" customWidth="1"/>
    <col min="5382" max="5382" width="10.625" style="295" customWidth="1"/>
    <col min="5383" max="5386" width="12.625" style="295" customWidth="1"/>
    <col min="5387" max="5632" width="8.875" style="295"/>
    <col min="5633" max="5633" width="3" style="295" customWidth="1"/>
    <col min="5634" max="5634" width="4.625" style="295" customWidth="1"/>
    <col min="5635" max="5635" width="43.375" style="295" customWidth="1"/>
    <col min="5636" max="5636" width="6.125" style="295" customWidth="1"/>
    <col min="5637" max="5637" width="6.625" style="295" customWidth="1"/>
    <col min="5638" max="5638" width="10.625" style="295" customWidth="1"/>
    <col min="5639" max="5642" width="12.625" style="295" customWidth="1"/>
    <col min="5643" max="5888" width="8.875" style="295"/>
    <col min="5889" max="5889" width="3" style="295" customWidth="1"/>
    <col min="5890" max="5890" width="4.625" style="295" customWidth="1"/>
    <col min="5891" max="5891" width="43.375" style="295" customWidth="1"/>
    <col min="5892" max="5892" width="6.125" style="295" customWidth="1"/>
    <col min="5893" max="5893" width="6.625" style="295" customWidth="1"/>
    <col min="5894" max="5894" width="10.625" style="295" customWidth="1"/>
    <col min="5895" max="5898" width="12.625" style="295" customWidth="1"/>
    <col min="5899" max="6144" width="8.875" style="295"/>
    <col min="6145" max="6145" width="3" style="295" customWidth="1"/>
    <col min="6146" max="6146" width="4.625" style="295" customWidth="1"/>
    <col min="6147" max="6147" width="43.375" style="295" customWidth="1"/>
    <col min="6148" max="6148" width="6.125" style="295" customWidth="1"/>
    <col min="6149" max="6149" width="6.625" style="295" customWidth="1"/>
    <col min="6150" max="6150" width="10.625" style="295" customWidth="1"/>
    <col min="6151" max="6154" width="12.625" style="295" customWidth="1"/>
    <col min="6155" max="6400" width="8.875" style="295"/>
    <col min="6401" max="6401" width="3" style="295" customWidth="1"/>
    <col min="6402" max="6402" width="4.625" style="295" customWidth="1"/>
    <col min="6403" max="6403" width="43.375" style="295" customWidth="1"/>
    <col min="6404" max="6404" width="6.125" style="295" customWidth="1"/>
    <col min="6405" max="6405" width="6.625" style="295" customWidth="1"/>
    <col min="6406" max="6406" width="10.625" style="295" customWidth="1"/>
    <col min="6407" max="6410" width="12.625" style="295" customWidth="1"/>
    <col min="6411" max="6656" width="8.875" style="295"/>
    <col min="6657" max="6657" width="3" style="295" customWidth="1"/>
    <col min="6658" max="6658" width="4.625" style="295" customWidth="1"/>
    <col min="6659" max="6659" width="43.375" style="295" customWidth="1"/>
    <col min="6660" max="6660" width="6.125" style="295" customWidth="1"/>
    <col min="6661" max="6661" width="6.625" style="295" customWidth="1"/>
    <col min="6662" max="6662" width="10.625" style="295" customWidth="1"/>
    <col min="6663" max="6666" width="12.625" style="295" customWidth="1"/>
    <col min="6667" max="6912" width="8.875" style="295"/>
    <col min="6913" max="6913" width="3" style="295" customWidth="1"/>
    <col min="6914" max="6914" width="4.625" style="295" customWidth="1"/>
    <col min="6915" max="6915" width="43.375" style="295" customWidth="1"/>
    <col min="6916" max="6916" width="6.125" style="295" customWidth="1"/>
    <col min="6917" max="6917" width="6.625" style="295" customWidth="1"/>
    <col min="6918" max="6918" width="10.625" style="295" customWidth="1"/>
    <col min="6919" max="6922" width="12.625" style="295" customWidth="1"/>
    <col min="6923" max="7168" width="8.875" style="295"/>
    <col min="7169" max="7169" width="3" style="295" customWidth="1"/>
    <col min="7170" max="7170" width="4.625" style="295" customWidth="1"/>
    <col min="7171" max="7171" width="43.375" style="295" customWidth="1"/>
    <col min="7172" max="7172" width="6.125" style="295" customWidth="1"/>
    <col min="7173" max="7173" width="6.625" style="295" customWidth="1"/>
    <col min="7174" max="7174" width="10.625" style="295" customWidth="1"/>
    <col min="7175" max="7178" width="12.625" style="295" customWidth="1"/>
    <col min="7179" max="7424" width="8.875" style="295"/>
    <col min="7425" max="7425" width="3" style="295" customWidth="1"/>
    <col min="7426" max="7426" width="4.625" style="295" customWidth="1"/>
    <col min="7427" max="7427" width="43.375" style="295" customWidth="1"/>
    <col min="7428" max="7428" width="6.125" style="295" customWidth="1"/>
    <col min="7429" max="7429" width="6.625" style="295" customWidth="1"/>
    <col min="7430" max="7430" width="10.625" style="295" customWidth="1"/>
    <col min="7431" max="7434" width="12.625" style="295" customWidth="1"/>
    <col min="7435" max="7680" width="8.875" style="295"/>
    <col min="7681" max="7681" width="3" style="295" customWidth="1"/>
    <col min="7682" max="7682" width="4.625" style="295" customWidth="1"/>
    <col min="7683" max="7683" width="43.375" style="295" customWidth="1"/>
    <col min="7684" max="7684" width="6.125" style="295" customWidth="1"/>
    <col min="7685" max="7685" width="6.625" style="295" customWidth="1"/>
    <col min="7686" max="7686" width="10.625" style="295" customWidth="1"/>
    <col min="7687" max="7690" width="12.625" style="295" customWidth="1"/>
    <col min="7691" max="7936" width="8.875" style="295"/>
    <col min="7937" max="7937" width="3" style="295" customWidth="1"/>
    <col min="7938" max="7938" width="4.625" style="295" customWidth="1"/>
    <col min="7939" max="7939" width="43.375" style="295" customWidth="1"/>
    <col min="7940" max="7940" width="6.125" style="295" customWidth="1"/>
    <col min="7941" max="7941" width="6.625" style="295" customWidth="1"/>
    <col min="7942" max="7942" width="10.625" style="295" customWidth="1"/>
    <col min="7943" max="7946" width="12.625" style="295" customWidth="1"/>
    <col min="7947" max="8192" width="8.875" style="295"/>
    <col min="8193" max="8193" width="3" style="295" customWidth="1"/>
    <col min="8194" max="8194" width="4.625" style="295" customWidth="1"/>
    <col min="8195" max="8195" width="43.375" style="295" customWidth="1"/>
    <col min="8196" max="8196" width="6.125" style="295" customWidth="1"/>
    <col min="8197" max="8197" width="6.625" style="295" customWidth="1"/>
    <col min="8198" max="8198" width="10.625" style="295" customWidth="1"/>
    <col min="8199" max="8202" width="12.625" style="295" customWidth="1"/>
    <col min="8203" max="8448" width="8.875" style="295"/>
    <col min="8449" max="8449" width="3" style="295" customWidth="1"/>
    <col min="8450" max="8450" width="4.625" style="295" customWidth="1"/>
    <col min="8451" max="8451" width="43.375" style="295" customWidth="1"/>
    <col min="8452" max="8452" width="6.125" style="295" customWidth="1"/>
    <col min="8453" max="8453" width="6.625" style="295" customWidth="1"/>
    <col min="8454" max="8454" width="10.625" style="295" customWidth="1"/>
    <col min="8455" max="8458" width="12.625" style="295" customWidth="1"/>
    <col min="8459" max="8704" width="8.875" style="295"/>
    <col min="8705" max="8705" width="3" style="295" customWidth="1"/>
    <col min="8706" max="8706" width="4.625" style="295" customWidth="1"/>
    <col min="8707" max="8707" width="43.375" style="295" customWidth="1"/>
    <col min="8708" max="8708" width="6.125" style="295" customWidth="1"/>
    <col min="8709" max="8709" width="6.625" style="295" customWidth="1"/>
    <col min="8710" max="8710" width="10.625" style="295" customWidth="1"/>
    <col min="8711" max="8714" width="12.625" style="295" customWidth="1"/>
    <col min="8715" max="8960" width="8.875" style="295"/>
    <col min="8961" max="8961" width="3" style="295" customWidth="1"/>
    <col min="8962" max="8962" width="4.625" style="295" customWidth="1"/>
    <col min="8963" max="8963" width="43.375" style="295" customWidth="1"/>
    <col min="8964" max="8964" width="6.125" style="295" customWidth="1"/>
    <col min="8965" max="8965" width="6.625" style="295" customWidth="1"/>
    <col min="8966" max="8966" width="10.625" style="295" customWidth="1"/>
    <col min="8967" max="8970" width="12.625" style="295" customWidth="1"/>
    <col min="8971" max="9216" width="8.875" style="295"/>
    <col min="9217" max="9217" width="3" style="295" customWidth="1"/>
    <col min="9218" max="9218" width="4.625" style="295" customWidth="1"/>
    <col min="9219" max="9219" width="43.375" style="295" customWidth="1"/>
    <col min="9220" max="9220" width="6.125" style="295" customWidth="1"/>
    <col min="9221" max="9221" width="6.625" style="295" customWidth="1"/>
    <col min="9222" max="9222" width="10.625" style="295" customWidth="1"/>
    <col min="9223" max="9226" width="12.625" style="295" customWidth="1"/>
    <col min="9227" max="9472" width="8.875" style="295"/>
    <col min="9473" max="9473" width="3" style="295" customWidth="1"/>
    <col min="9474" max="9474" width="4.625" style="295" customWidth="1"/>
    <col min="9475" max="9475" width="43.375" style="295" customWidth="1"/>
    <col min="9476" max="9476" width="6.125" style="295" customWidth="1"/>
    <col min="9477" max="9477" width="6.625" style="295" customWidth="1"/>
    <col min="9478" max="9478" width="10.625" style="295" customWidth="1"/>
    <col min="9479" max="9482" width="12.625" style="295" customWidth="1"/>
    <col min="9483" max="9728" width="8.875" style="295"/>
    <col min="9729" max="9729" width="3" style="295" customWidth="1"/>
    <col min="9730" max="9730" width="4.625" style="295" customWidth="1"/>
    <col min="9731" max="9731" width="43.375" style="295" customWidth="1"/>
    <col min="9732" max="9732" width="6.125" style="295" customWidth="1"/>
    <col min="9733" max="9733" width="6.625" style="295" customWidth="1"/>
    <col min="9734" max="9734" width="10.625" style="295" customWidth="1"/>
    <col min="9735" max="9738" width="12.625" style="295" customWidth="1"/>
    <col min="9739" max="9984" width="8.875" style="295"/>
    <col min="9985" max="9985" width="3" style="295" customWidth="1"/>
    <col min="9986" max="9986" width="4.625" style="295" customWidth="1"/>
    <col min="9987" max="9987" width="43.375" style="295" customWidth="1"/>
    <col min="9988" max="9988" width="6.125" style="295" customWidth="1"/>
    <col min="9989" max="9989" width="6.625" style="295" customWidth="1"/>
    <col min="9990" max="9990" width="10.625" style="295" customWidth="1"/>
    <col min="9991" max="9994" width="12.625" style="295" customWidth="1"/>
    <col min="9995" max="10240" width="8.875" style="295"/>
    <col min="10241" max="10241" width="3" style="295" customWidth="1"/>
    <col min="10242" max="10242" width="4.625" style="295" customWidth="1"/>
    <col min="10243" max="10243" width="43.375" style="295" customWidth="1"/>
    <col min="10244" max="10244" width="6.125" style="295" customWidth="1"/>
    <col min="10245" max="10245" width="6.625" style="295" customWidth="1"/>
    <col min="10246" max="10246" width="10.625" style="295" customWidth="1"/>
    <col min="10247" max="10250" width="12.625" style="295" customWidth="1"/>
    <col min="10251" max="10496" width="8.875" style="295"/>
    <col min="10497" max="10497" width="3" style="295" customWidth="1"/>
    <col min="10498" max="10498" width="4.625" style="295" customWidth="1"/>
    <col min="10499" max="10499" width="43.375" style="295" customWidth="1"/>
    <col min="10500" max="10500" width="6.125" style="295" customWidth="1"/>
    <col min="10501" max="10501" width="6.625" style="295" customWidth="1"/>
    <col min="10502" max="10502" width="10.625" style="295" customWidth="1"/>
    <col min="10503" max="10506" width="12.625" style="295" customWidth="1"/>
    <col min="10507" max="10752" width="8.875" style="295"/>
    <col min="10753" max="10753" width="3" style="295" customWidth="1"/>
    <col min="10754" max="10754" width="4.625" style="295" customWidth="1"/>
    <col min="10755" max="10755" width="43.375" style="295" customWidth="1"/>
    <col min="10756" max="10756" width="6.125" style="295" customWidth="1"/>
    <col min="10757" max="10757" width="6.625" style="295" customWidth="1"/>
    <col min="10758" max="10758" width="10.625" style="295" customWidth="1"/>
    <col min="10759" max="10762" width="12.625" style="295" customWidth="1"/>
    <col min="10763" max="11008" width="8.875" style="295"/>
    <col min="11009" max="11009" width="3" style="295" customWidth="1"/>
    <col min="11010" max="11010" width="4.625" style="295" customWidth="1"/>
    <col min="11011" max="11011" width="43.375" style="295" customWidth="1"/>
    <col min="11012" max="11012" width="6.125" style="295" customWidth="1"/>
    <col min="11013" max="11013" width="6.625" style="295" customWidth="1"/>
    <col min="11014" max="11014" width="10.625" style="295" customWidth="1"/>
    <col min="11015" max="11018" width="12.625" style="295" customWidth="1"/>
    <col min="11019" max="11264" width="8.875" style="295"/>
    <col min="11265" max="11265" width="3" style="295" customWidth="1"/>
    <col min="11266" max="11266" width="4.625" style="295" customWidth="1"/>
    <col min="11267" max="11267" width="43.375" style="295" customWidth="1"/>
    <col min="11268" max="11268" width="6.125" style="295" customWidth="1"/>
    <col min="11269" max="11269" width="6.625" style="295" customWidth="1"/>
    <col min="11270" max="11270" width="10.625" style="295" customWidth="1"/>
    <col min="11271" max="11274" width="12.625" style="295" customWidth="1"/>
    <col min="11275" max="11520" width="8.875" style="295"/>
    <col min="11521" max="11521" width="3" style="295" customWidth="1"/>
    <col min="11522" max="11522" width="4.625" style="295" customWidth="1"/>
    <col min="11523" max="11523" width="43.375" style="295" customWidth="1"/>
    <col min="11524" max="11524" width="6.125" style="295" customWidth="1"/>
    <col min="11525" max="11525" width="6.625" style="295" customWidth="1"/>
    <col min="11526" max="11526" width="10.625" style="295" customWidth="1"/>
    <col min="11527" max="11530" width="12.625" style="295" customWidth="1"/>
    <col min="11531" max="11776" width="8.875" style="295"/>
    <col min="11777" max="11777" width="3" style="295" customWidth="1"/>
    <col min="11778" max="11778" width="4.625" style="295" customWidth="1"/>
    <col min="11779" max="11779" width="43.375" style="295" customWidth="1"/>
    <col min="11780" max="11780" width="6.125" style="295" customWidth="1"/>
    <col min="11781" max="11781" width="6.625" style="295" customWidth="1"/>
    <col min="11782" max="11782" width="10.625" style="295" customWidth="1"/>
    <col min="11783" max="11786" width="12.625" style="295" customWidth="1"/>
    <col min="11787" max="12032" width="8.875" style="295"/>
    <col min="12033" max="12033" width="3" style="295" customWidth="1"/>
    <col min="12034" max="12034" width="4.625" style="295" customWidth="1"/>
    <col min="12035" max="12035" width="43.375" style="295" customWidth="1"/>
    <col min="12036" max="12036" width="6.125" style="295" customWidth="1"/>
    <col min="12037" max="12037" width="6.625" style="295" customWidth="1"/>
    <col min="12038" max="12038" width="10.625" style="295" customWidth="1"/>
    <col min="12039" max="12042" width="12.625" style="295" customWidth="1"/>
    <col min="12043" max="12288" width="8.875" style="295"/>
    <col min="12289" max="12289" width="3" style="295" customWidth="1"/>
    <col min="12290" max="12290" width="4.625" style="295" customWidth="1"/>
    <col min="12291" max="12291" width="43.375" style="295" customWidth="1"/>
    <col min="12292" max="12292" width="6.125" style="295" customWidth="1"/>
    <col min="12293" max="12293" width="6.625" style="295" customWidth="1"/>
    <col min="12294" max="12294" width="10.625" style="295" customWidth="1"/>
    <col min="12295" max="12298" width="12.625" style="295" customWidth="1"/>
    <col min="12299" max="12544" width="8.875" style="295"/>
    <col min="12545" max="12545" width="3" style="295" customWidth="1"/>
    <col min="12546" max="12546" width="4.625" style="295" customWidth="1"/>
    <col min="12547" max="12547" width="43.375" style="295" customWidth="1"/>
    <col min="12548" max="12548" width="6.125" style="295" customWidth="1"/>
    <col min="12549" max="12549" width="6.625" style="295" customWidth="1"/>
    <col min="12550" max="12550" width="10.625" style="295" customWidth="1"/>
    <col min="12551" max="12554" width="12.625" style="295" customWidth="1"/>
    <col min="12555" max="12800" width="8.875" style="295"/>
    <col min="12801" max="12801" width="3" style="295" customWidth="1"/>
    <col min="12802" max="12802" width="4.625" style="295" customWidth="1"/>
    <col min="12803" max="12803" width="43.375" style="295" customWidth="1"/>
    <col min="12804" max="12804" width="6.125" style="295" customWidth="1"/>
    <col min="12805" max="12805" width="6.625" style="295" customWidth="1"/>
    <col min="12806" max="12806" width="10.625" style="295" customWidth="1"/>
    <col min="12807" max="12810" width="12.625" style="295" customWidth="1"/>
    <col min="12811" max="13056" width="8.875" style="295"/>
    <col min="13057" max="13057" width="3" style="295" customWidth="1"/>
    <col min="13058" max="13058" width="4.625" style="295" customWidth="1"/>
    <col min="13059" max="13059" width="43.375" style="295" customWidth="1"/>
    <col min="13060" max="13060" width="6.125" style="295" customWidth="1"/>
    <col min="13061" max="13061" width="6.625" style="295" customWidth="1"/>
    <col min="13062" max="13062" width="10.625" style="295" customWidth="1"/>
    <col min="13063" max="13066" width="12.625" style="295" customWidth="1"/>
    <col min="13067" max="13312" width="8.875" style="295"/>
    <col min="13313" max="13313" width="3" style="295" customWidth="1"/>
    <col min="13314" max="13314" width="4.625" style="295" customWidth="1"/>
    <col min="13315" max="13315" width="43.375" style="295" customWidth="1"/>
    <col min="13316" max="13316" width="6.125" style="295" customWidth="1"/>
    <col min="13317" max="13317" width="6.625" style="295" customWidth="1"/>
    <col min="13318" max="13318" width="10.625" style="295" customWidth="1"/>
    <col min="13319" max="13322" width="12.625" style="295" customWidth="1"/>
    <col min="13323" max="13568" width="8.875" style="295"/>
    <col min="13569" max="13569" width="3" style="295" customWidth="1"/>
    <col min="13570" max="13570" width="4.625" style="295" customWidth="1"/>
    <col min="13571" max="13571" width="43.375" style="295" customWidth="1"/>
    <col min="13572" max="13572" width="6.125" style="295" customWidth="1"/>
    <col min="13573" max="13573" width="6.625" style="295" customWidth="1"/>
    <col min="13574" max="13574" width="10.625" style="295" customWidth="1"/>
    <col min="13575" max="13578" width="12.625" style="295" customWidth="1"/>
    <col min="13579" max="13824" width="8.875" style="295"/>
    <col min="13825" max="13825" width="3" style="295" customWidth="1"/>
    <col min="13826" max="13826" width="4.625" style="295" customWidth="1"/>
    <col min="13827" max="13827" width="43.375" style="295" customWidth="1"/>
    <col min="13828" max="13828" width="6.125" style="295" customWidth="1"/>
    <col min="13829" max="13829" width="6.625" style="295" customWidth="1"/>
    <col min="13830" max="13830" width="10.625" style="295" customWidth="1"/>
    <col min="13831" max="13834" width="12.625" style="295" customWidth="1"/>
    <col min="13835" max="14080" width="8.875" style="295"/>
    <col min="14081" max="14081" width="3" style="295" customWidth="1"/>
    <col min="14082" max="14082" width="4.625" style="295" customWidth="1"/>
    <col min="14083" max="14083" width="43.375" style="295" customWidth="1"/>
    <col min="14084" max="14084" width="6.125" style="295" customWidth="1"/>
    <col min="14085" max="14085" width="6.625" style="295" customWidth="1"/>
    <col min="14086" max="14086" width="10.625" style="295" customWidth="1"/>
    <col min="14087" max="14090" width="12.625" style="295" customWidth="1"/>
    <col min="14091" max="14336" width="8.875" style="295"/>
    <col min="14337" max="14337" width="3" style="295" customWidth="1"/>
    <col min="14338" max="14338" width="4.625" style="295" customWidth="1"/>
    <col min="14339" max="14339" width="43.375" style="295" customWidth="1"/>
    <col min="14340" max="14340" width="6.125" style="295" customWidth="1"/>
    <col min="14341" max="14341" width="6.625" style="295" customWidth="1"/>
    <col min="14342" max="14342" width="10.625" style="295" customWidth="1"/>
    <col min="14343" max="14346" width="12.625" style="295" customWidth="1"/>
    <col min="14347" max="14592" width="8.875" style="295"/>
    <col min="14593" max="14593" width="3" style="295" customWidth="1"/>
    <col min="14594" max="14594" width="4.625" style="295" customWidth="1"/>
    <col min="14595" max="14595" width="43.375" style="295" customWidth="1"/>
    <col min="14596" max="14596" width="6.125" style="295" customWidth="1"/>
    <col min="14597" max="14597" width="6.625" style="295" customWidth="1"/>
    <col min="14598" max="14598" width="10.625" style="295" customWidth="1"/>
    <col min="14599" max="14602" width="12.625" style="295" customWidth="1"/>
    <col min="14603" max="14848" width="8.875" style="295"/>
    <col min="14849" max="14849" width="3" style="295" customWidth="1"/>
    <col min="14850" max="14850" width="4.625" style="295" customWidth="1"/>
    <col min="14851" max="14851" width="43.375" style="295" customWidth="1"/>
    <col min="14852" max="14852" width="6.125" style="295" customWidth="1"/>
    <col min="14853" max="14853" width="6.625" style="295" customWidth="1"/>
    <col min="14854" max="14854" width="10.625" style="295" customWidth="1"/>
    <col min="14855" max="14858" width="12.625" style="295" customWidth="1"/>
    <col min="14859" max="15104" width="8.875" style="295"/>
    <col min="15105" max="15105" width="3" style="295" customWidth="1"/>
    <col min="15106" max="15106" width="4.625" style="295" customWidth="1"/>
    <col min="15107" max="15107" width="43.375" style="295" customWidth="1"/>
    <col min="15108" max="15108" width="6.125" style="295" customWidth="1"/>
    <col min="15109" max="15109" width="6.625" style="295" customWidth="1"/>
    <col min="15110" max="15110" width="10.625" style="295" customWidth="1"/>
    <col min="15111" max="15114" width="12.625" style="295" customWidth="1"/>
    <col min="15115" max="15360" width="8.875" style="295"/>
    <col min="15361" max="15361" width="3" style="295" customWidth="1"/>
    <col min="15362" max="15362" width="4.625" style="295" customWidth="1"/>
    <col min="15363" max="15363" width="43.375" style="295" customWidth="1"/>
    <col min="15364" max="15364" width="6.125" style="295" customWidth="1"/>
    <col min="15365" max="15365" width="6.625" style="295" customWidth="1"/>
    <col min="15366" max="15366" width="10.625" style="295" customWidth="1"/>
    <col min="15367" max="15370" width="12.625" style="295" customWidth="1"/>
    <col min="15371" max="15616" width="8.875" style="295"/>
    <col min="15617" max="15617" width="3" style="295" customWidth="1"/>
    <col min="15618" max="15618" width="4.625" style="295" customWidth="1"/>
    <col min="15619" max="15619" width="43.375" style="295" customWidth="1"/>
    <col min="15620" max="15620" width="6.125" style="295" customWidth="1"/>
    <col min="15621" max="15621" width="6.625" style="295" customWidth="1"/>
    <col min="15622" max="15622" width="10.625" style="295" customWidth="1"/>
    <col min="15623" max="15626" width="12.625" style="295" customWidth="1"/>
    <col min="15627" max="15872" width="8.875" style="295"/>
    <col min="15873" max="15873" width="3" style="295" customWidth="1"/>
    <col min="15874" max="15874" width="4.625" style="295" customWidth="1"/>
    <col min="15875" max="15875" width="43.375" style="295" customWidth="1"/>
    <col min="15876" max="15876" width="6.125" style="295" customWidth="1"/>
    <col min="15877" max="15877" width="6.625" style="295" customWidth="1"/>
    <col min="15878" max="15878" width="10.625" style="295" customWidth="1"/>
    <col min="15879" max="15882" width="12.625" style="295" customWidth="1"/>
    <col min="15883" max="16128" width="8.875" style="295"/>
    <col min="16129" max="16129" width="3" style="295" customWidth="1"/>
    <col min="16130" max="16130" width="4.625" style="295" customWidth="1"/>
    <col min="16131" max="16131" width="43.375" style="295" customWidth="1"/>
    <col min="16132" max="16132" width="6.125" style="295" customWidth="1"/>
    <col min="16133" max="16133" width="6.625" style="295" customWidth="1"/>
    <col min="16134" max="16134" width="10.625" style="295" customWidth="1"/>
    <col min="16135" max="16138" width="12.625" style="295" customWidth="1"/>
    <col min="16139" max="16384" width="8.875" style="295"/>
  </cols>
  <sheetData>
    <row r="1" spans="1:17" s="289" customFormat="1" ht="20.25" x14ac:dyDescent="0.3">
      <c r="A1" s="285" t="s">
        <v>196</v>
      </c>
      <c r="B1" s="285"/>
      <c r="C1" s="286"/>
      <c r="D1" s="287"/>
      <c r="E1" s="288"/>
      <c r="F1" s="288"/>
      <c r="G1" s="288"/>
      <c r="H1" s="288"/>
      <c r="I1" s="288"/>
      <c r="J1" s="288"/>
    </row>
    <row r="2" spans="1:17" s="289" customFormat="1" ht="12.75" customHeight="1" x14ac:dyDescent="0.2">
      <c r="A2" s="290" t="s">
        <v>167</v>
      </c>
      <c r="B2" s="290"/>
      <c r="C2" s="291"/>
      <c r="D2" s="292"/>
      <c r="E2" s="288"/>
      <c r="F2" s="288"/>
      <c r="G2" s="288"/>
      <c r="H2" s="288"/>
      <c r="I2" s="288"/>
      <c r="J2" s="288"/>
    </row>
    <row r="3" spans="1:17" s="289" customFormat="1" ht="9" customHeight="1" x14ac:dyDescent="0.25">
      <c r="A3" s="291"/>
      <c r="B3" s="291"/>
      <c r="C3" s="291"/>
      <c r="D3" s="293"/>
      <c r="E3" s="288"/>
      <c r="F3" s="288"/>
      <c r="G3" s="288"/>
      <c r="H3" s="288"/>
      <c r="I3" s="288"/>
      <c r="J3" s="288"/>
    </row>
    <row r="4" spans="1:17" ht="15.75" x14ac:dyDescent="0.25">
      <c r="A4" s="285" t="s">
        <v>113</v>
      </c>
      <c r="B4" s="285"/>
      <c r="C4" s="7"/>
      <c r="D4" s="8"/>
      <c r="E4" s="288"/>
      <c r="F4" s="288"/>
      <c r="G4" s="288"/>
      <c r="H4" s="288"/>
      <c r="I4" s="8"/>
      <c r="J4" s="294"/>
    </row>
    <row r="5" spans="1:17" ht="15.75" x14ac:dyDescent="0.25">
      <c r="A5" s="296" t="s">
        <v>114</v>
      </c>
      <c r="B5" s="297"/>
      <c r="C5" s="7"/>
      <c r="D5" s="8"/>
      <c r="E5" s="288"/>
      <c r="F5" s="8"/>
      <c r="G5" s="298"/>
      <c r="H5" s="298"/>
      <c r="I5" s="298"/>
      <c r="J5" s="299"/>
    </row>
    <row r="6" spans="1:17" ht="8.1" customHeight="1" thickBot="1" x14ac:dyDescent="0.25">
      <c r="A6" s="296"/>
      <c r="B6" s="296"/>
      <c r="C6" s="291"/>
      <c r="D6" s="300"/>
      <c r="E6" s="288"/>
      <c r="F6" s="612"/>
      <c r="G6" s="612"/>
      <c r="H6" s="612"/>
      <c r="I6" s="612"/>
      <c r="J6" s="612"/>
    </row>
    <row r="7" spans="1:17" ht="15" customHeight="1" x14ac:dyDescent="0.2">
      <c r="A7" s="584" t="s">
        <v>115</v>
      </c>
      <c r="B7" s="603"/>
      <c r="C7" s="580" t="s">
        <v>116</v>
      </c>
      <c r="D7" s="580" t="s">
        <v>117</v>
      </c>
      <c r="E7" s="608" t="s">
        <v>121</v>
      </c>
      <c r="F7" s="609" t="s">
        <v>118</v>
      </c>
      <c r="G7" s="610"/>
      <c r="H7" s="609" t="s">
        <v>119</v>
      </c>
      <c r="I7" s="611"/>
      <c r="J7" s="362" t="s">
        <v>120</v>
      </c>
      <c r="K7" s="608" t="s">
        <v>121</v>
      </c>
      <c r="L7" s="609" t="s">
        <v>118</v>
      </c>
      <c r="M7" s="610"/>
      <c r="N7" s="609" t="s">
        <v>119</v>
      </c>
      <c r="O7" s="611"/>
      <c r="P7" s="362" t="s">
        <v>120</v>
      </c>
    </row>
    <row r="8" spans="1:17" s="304" customFormat="1" ht="15" customHeight="1" thickBot="1" x14ac:dyDescent="0.25">
      <c r="A8" s="586"/>
      <c r="B8" s="604"/>
      <c r="C8" s="581"/>
      <c r="D8" s="581"/>
      <c r="E8" s="594"/>
      <c r="F8" s="301" t="s">
        <v>122</v>
      </c>
      <c r="G8" s="302" t="s">
        <v>123</v>
      </c>
      <c r="H8" s="301" t="s">
        <v>122</v>
      </c>
      <c r="I8" s="302" t="s">
        <v>123</v>
      </c>
      <c r="J8" s="303" t="s">
        <v>123</v>
      </c>
      <c r="K8" s="594"/>
      <c r="L8" s="301" t="s">
        <v>122</v>
      </c>
      <c r="M8" s="302" t="s">
        <v>123</v>
      </c>
      <c r="N8" s="301" t="s">
        <v>122</v>
      </c>
      <c r="O8" s="302" t="s">
        <v>123</v>
      </c>
      <c r="P8" s="303" t="s">
        <v>123</v>
      </c>
    </row>
    <row r="9" spans="1:17" ht="18" customHeight="1" thickTop="1" x14ac:dyDescent="0.2">
      <c r="A9" s="606"/>
      <c r="B9" s="607"/>
      <c r="C9" s="363" t="s">
        <v>168</v>
      </c>
      <c r="D9" s="364"/>
      <c r="E9" s="365"/>
      <c r="F9" s="365"/>
      <c r="G9" s="365"/>
      <c r="H9" s="365"/>
      <c r="I9" s="365"/>
      <c r="J9" s="366"/>
      <c r="K9" s="499"/>
      <c r="L9" s="501"/>
      <c r="M9" s="501"/>
      <c r="N9" s="501"/>
      <c r="O9" s="501"/>
      <c r="P9" s="501"/>
    </row>
    <row r="10" spans="1:17" ht="52.5" customHeight="1" x14ac:dyDescent="0.2">
      <c r="A10" s="103"/>
      <c r="B10" s="367"/>
      <c r="C10" s="368" t="s">
        <v>169</v>
      </c>
      <c r="D10" s="85"/>
      <c r="E10" s="365"/>
      <c r="F10" s="365"/>
      <c r="G10" s="365"/>
      <c r="H10" s="365"/>
      <c r="I10" s="365"/>
      <c r="J10" s="369"/>
      <c r="K10" s="500"/>
      <c r="L10" s="502"/>
      <c r="M10" s="502"/>
      <c r="N10" s="502"/>
      <c r="O10" s="502"/>
      <c r="P10" s="502"/>
    </row>
    <row r="11" spans="1:17" ht="76.5" customHeight="1" x14ac:dyDescent="0.2">
      <c r="A11" s="59">
        <v>1</v>
      </c>
      <c r="B11" s="348"/>
      <c r="C11" s="370" t="s">
        <v>170</v>
      </c>
      <c r="D11" s="311"/>
      <c r="E11" s="317"/>
      <c r="F11" s="312"/>
      <c r="G11" s="371"/>
      <c r="H11" s="312"/>
      <c r="I11" s="371"/>
      <c r="J11" s="372"/>
      <c r="K11" s="500"/>
      <c r="L11" s="502"/>
      <c r="M11" s="502"/>
      <c r="N11" s="502"/>
      <c r="O11" s="502"/>
      <c r="P11" s="502"/>
    </row>
    <row r="12" spans="1:17" ht="15" customHeight="1" x14ac:dyDescent="0.2">
      <c r="A12" s="49"/>
      <c r="B12" s="373">
        <f>A11+0.1</f>
        <v>1.1000000000000001</v>
      </c>
      <c r="C12" s="334" t="s">
        <v>136</v>
      </c>
      <c r="D12" s="321" t="s">
        <v>171</v>
      </c>
      <c r="E12" s="322">
        <v>430</v>
      </c>
      <c r="F12" s="323">
        <v>2499</v>
      </c>
      <c r="G12" s="374">
        <f t="shared" ref="G12:G17" si="0">F12*E12</f>
        <v>1074570</v>
      </c>
      <c r="H12" s="323">
        <v>600</v>
      </c>
      <c r="I12" s="374">
        <f t="shared" ref="I12:I17" si="1">H12*E12</f>
        <v>258000</v>
      </c>
      <c r="J12" s="324">
        <f t="shared" ref="J12:J17" si="2">I12+G12</f>
        <v>1332570</v>
      </c>
      <c r="K12" s="503">
        <v>303</v>
      </c>
      <c r="L12" s="523">
        <f>F12</f>
        <v>2499</v>
      </c>
      <c r="M12" s="523">
        <f>L12*K12</f>
        <v>757197</v>
      </c>
      <c r="N12" s="523">
        <f>H12</f>
        <v>600</v>
      </c>
      <c r="O12" s="523">
        <f>N12*K12</f>
        <v>181800</v>
      </c>
      <c r="P12" s="523">
        <f>O12+M12</f>
        <v>938997</v>
      </c>
      <c r="Q12" s="295" t="s">
        <v>208</v>
      </c>
    </row>
    <row r="13" spans="1:17" ht="15" customHeight="1" x14ac:dyDescent="0.2">
      <c r="A13" s="49"/>
      <c r="B13" s="373">
        <f>B12+0.1</f>
        <v>1.2000000000000002</v>
      </c>
      <c r="C13" s="334" t="s">
        <v>172</v>
      </c>
      <c r="D13" s="321" t="s">
        <v>171</v>
      </c>
      <c r="E13" s="322">
        <v>50</v>
      </c>
      <c r="F13" s="323">
        <v>3211</v>
      </c>
      <c r="G13" s="374">
        <f t="shared" si="0"/>
        <v>160550</v>
      </c>
      <c r="H13" s="323">
        <v>700</v>
      </c>
      <c r="I13" s="374">
        <f t="shared" si="1"/>
        <v>35000</v>
      </c>
      <c r="J13" s="324">
        <f t="shared" si="2"/>
        <v>195550</v>
      </c>
      <c r="K13" s="505">
        <v>64</v>
      </c>
      <c r="L13" s="527">
        <f t="shared" ref="L13:L17" si="3">F13</f>
        <v>3211</v>
      </c>
      <c r="M13" s="527">
        <f t="shared" ref="M13:M17" si="4">L13*K13</f>
        <v>205504</v>
      </c>
      <c r="N13" s="527">
        <f t="shared" ref="N13:N17" si="5">H13</f>
        <v>700</v>
      </c>
      <c r="O13" s="527">
        <f t="shared" ref="O13:O17" si="6">N13*K13</f>
        <v>44800</v>
      </c>
      <c r="P13" s="527">
        <f t="shared" ref="P13:P17" si="7">O13+M13</f>
        <v>250304</v>
      </c>
      <c r="Q13" s="295">
        <v>61.3</v>
      </c>
    </row>
    <row r="14" spans="1:17" ht="15" customHeight="1" x14ac:dyDescent="0.2">
      <c r="A14" s="49"/>
      <c r="B14" s="373">
        <f>B13+0.1</f>
        <v>1.3000000000000003</v>
      </c>
      <c r="C14" s="334" t="s">
        <v>137</v>
      </c>
      <c r="D14" s="321" t="s">
        <v>171</v>
      </c>
      <c r="E14" s="327">
        <v>50</v>
      </c>
      <c r="F14" s="323">
        <v>3735</v>
      </c>
      <c r="G14" s="374">
        <f t="shared" si="0"/>
        <v>186750</v>
      </c>
      <c r="H14" s="323">
        <v>800</v>
      </c>
      <c r="I14" s="374">
        <f t="shared" si="1"/>
        <v>40000</v>
      </c>
      <c r="J14" s="324">
        <f t="shared" si="2"/>
        <v>226750</v>
      </c>
      <c r="K14" s="505">
        <v>38</v>
      </c>
      <c r="L14" s="527">
        <f t="shared" si="3"/>
        <v>3735</v>
      </c>
      <c r="M14" s="527">
        <f t="shared" si="4"/>
        <v>141930</v>
      </c>
      <c r="N14" s="527">
        <f t="shared" si="5"/>
        <v>800</v>
      </c>
      <c r="O14" s="527">
        <f t="shared" si="6"/>
        <v>30400</v>
      </c>
      <c r="P14" s="527">
        <f t="shared" si="7"/>
        <v>172330</v>
      </c>
      <c r="Q14" s="295">
        <v>36.86</v>
      </c>
    </row>
    <row r="15" spans="1:17" ht="15" customHeight="1" x14ac:dyDescent="0.2">
      <c r="A15" s="49"/>
      <c r="B15" s="373">
        <f>B14+0.1</f>
        <v>1.4000000000000004</v>
      </c>
      <c r="C15" s="334" t="s">
        <v>173</v>
      </c>
      <c r="D15" s="321" t="s">
        <v>171</v>
      </c>
      <c r="E15" s="322">
        <v>40</v>
      </c>
      <c r="F15" s="323">
        <v>4844</v>
      </c>
      <c r="G15" s="374">
        <f t="shared" si="0"/>
        <v>193760</v>
      </c>
      <c r="H15" s="323">
        <v>900</v>
      </c>
      <c r="I15" s="374">
        <f t="shared" si="1"/>
        <v>36000</v>
      </c>
      <c r="J15" s="324">
        <f t="shared" si="2"/>
        <v>229760</v>
      </c>
      <c r="K15" s="505">
        <v>29</v>
      </c>
      <c r="L15" s="527">
        <f t="shared" si="3"/>
        <v>4844</v>
      </c>
      <c r="M15" s="527">
        <f t="shared" si="4"/>
        <v>140476</v>
      </c>
      <c r="N15" s="527">
        <f t="shared" si="5"/>
        <v>900</v>
      </c>
      <c r="O15" s="527">
        <f t="shared" si="6"/>
        <v>26100</v>
      </c>
      <c r="P15" s="527">
        <f t="shared" si="7"/>
        <v>166576</v>
      </c>
      <c r="Q15" s="295">
        <v>28.1</v>
      </c>
    </row>
    <row r="16" spans="1:17" ht="15" customHeight="1" x14ac:dyDescent="0.2">
      <c r="A16" s="49"/>
      <c r="B16" s="373">
        <f>B15+0.1</f>
        <v>1.5000000000000004</v>
      </c>
      <c r="C16" s="351" t="s">
        <v>174</v>
      </c>
      <c r="D16" s="321" t="s">
        <v>171</v>
      </c>
      <c r="E16" s="327">
        <v>110</v>
      </c>
      <c r="F16" s="323">
        <v>7381</v>
      </c>
      <c r="G16" s="374">
        <f t="shared" si="0"/>
        <v>811910</v>
      </c>
      <c r="H16" s="323">
        <v>1150</v>
      </c>
      <c r="I16" s="374">
        <f t="shared" si="1"/>
        <v>126500</v>
      </c>
      <c r="J16" s="324">
        <f t="shared" si="2"/>
        <v>938410</v>
      </c>
      <c r="K16" s="505">
        <v>84</v>
      </c>
      <c r="L16" s="527">
        <f t="shared" si="3"/>
        <v>7381</v>
      </c>
      <c r="M16" s="527">
        <f t="shared" si="4"/>
        <v>620004</v>
      </c>
      <c r="N16" s="527">
        <f t="shared" si="5"/>
        <v>1150</v>
      </c>
      <c r="O16" s="527">
        <f t="shared" si="6"/>
        <v>96600</v>
      </c>
      <c r="P16" s="527">
        <f t="shared" si="7"/>
        <v>716604</v>
      </c>
      <c r="Q16" s="295">
        <v>81.7</v>
      </c>
    </row>
    <row r="17" spans="1:17" ht="15" customHeight="1" x14ac:dyDescent="0.2">
      <c r="A17" s="49"/>
      <c r="B17" s="373">
        <f>B16+0.1</f>
        <v>1.6000000000000005</v>
      </c>
      <c r="C17" s="351" t="s">
        <v>175</v>
      </c>
      <c r="D17" s="321" t="s">
        <v>171</v>
      </c>
      <c r="E17" s="327">
        <v>40</v>
      </c>
      <c r="F17" s="323">
        <v>9504</v>
      </c>
      <c r="G17" s="374">
        <f t="shared" si="0"/>
        <v>380160</v>
      </c>
      <c r="H17" s="323">
        <v>1300</v>
      </c>
      <c r="I17" s="374">
        <f t="shared" si="1"/>
        <v>52000</v>
      </c>
      <c r="J17" s="324">
        <f t="shared" si="2"/>
        <v>432160</v>
      </c>
      <c r="K17" s="505">
        <v>27</v>
      </c>
      <c r="L17" s="527">
        <f t="shared" si="3"/>
        <v>9504</v>
      </c>
      <c r="M17" s="527">
        <f t="shared" si="4"/>
        <v>256608</v>
      </c>
      <c r="N17" s="527">
        <f t="shared" si="5"/>
        <v>1300</v>
      </c>
      <c r="O17" s="527">
        <f t="shared" si="6"/>
        <v>35100</v>
      </c>
      <c r="P17" s="527">
        <f t="shared" si="7"/>
        <v>291708</v>
      </c>
      <c r="Q17" s="295">
        <v>26.2</v>
      </c>
    </row>
    <row r="18" spans="1:17" s="352" customFormat="1" ht="15" customHeight="1" x14ac:dyDescent="0.2">
      <c r="A18" s="375">
        <f>A11+1</f>
        <v>2</v>
      </c>
      <c r="B18" s="350"/>
      <c r="C18" s="310" t="s">
        <v>176</v>
      </c>
      <c r="D18" s="311"/>
      <c r="E18" s="317"/>
      <c r="F18" s="312"/>
      <c r="G18" s="313"/>
      <c r="H18" s="312"/>
      <c r="I18" s="313"/>
      <c r="J18" s="314"/>
      <c r="K18" s="524"/>
      <c r="L18" s="526"/>
      <c r="M18" s="526"/>
      <c r="N18" s="526"/>
      <c r="O18" s="526"/>
      <c r="P18" s="526"/>
    </row>
    <row r="19" spans="1:17" s="352" customFormat="1" ht="25.5" x14ac:dyDescent="0.2">
      <c r="A19" s="82"/>
      <c r="B19" s="373">
        <f>A18+0.1</f>
        <v>2.1</v>
      </c>
      <c r="C19" s="334" t="s">
        <v>177</v>
      </c>
      <c r="D19" s="321" t="str">
        <f>IF(C19="","",IF(E19="","",IF(E19&gt;1,"Nos.","No.")))</f>
        <v>Nos.</v>
      </c>
      <c r="E19" s="322">
        <v>31</v>
      </c>
      <c r="F19" s="323">
        <v>3250</v>
      </c>
      <c r="G19" s="374">
        <f>F19*E19</f>
        <v>100750</v>
      </c>
      <c r="H19" s="323">
        <v>750</v>
      </c>
      <c r="I19" s="374">
        <f>H19*E19</f>
        <v>23250</v>
      </c>
      <c r="J19" s="324">
        <f>I19+G19</f>
        <v>124000</v>
      </c>
      <c r="K19" s="524"/>
      <c r="L19" s="525">
        <f>F19</f>
        <v>3250</v>
      </c>
      <c r="M19" s="525">
        <f>L19*K19</f>
        <v>0</v>
      </c>
      <c r="N19" s="525">
        <f>H19</f>
        <v>750</v>
      </c>
      <c r="O19" s="525">
        <f>N19*K19</f>
        <v>0</v>
      </c>
      <c r="P19" s="525">
        <f>O19+M19</f>
        <v>0</v>
      </c>
    </row>
    <row r="20" spans="1:17" s="352" customFormat="1" ht="25.5" x14ac:dyDescent="0.2">
      <c r="A20" s="82"/>
      <c r="B20" s="373">
        <f>B19+0.1</f>
        <v>2.2000000000000002</v>
      </c>
      <c r="C20" s="334" t="s">
        <v>178</v>
      </c>
      <c r="D20" s="321" t="str">
        <f>IF(C20="","",IF(E20="","",IF(E20&gt;1,"Nos.","No.")))</f>
        <v>Nos.</v>
      </c>
      <c r="E20" s="322">
        <v>146</v>
      </c>
      <c r="F20" s="323">
        <v>7900</v>
      </c>
      <c r="G20" s="374">
        <f>F20*E20</f>
        <v>1153400</v>
      </c>
      <c r="H20" s="323">
        <v>750</v>
      </c>
      <c r="I20" s="374">
        <f>H20*E20</f>
        <v>109500</v>
      </c>
      <c r="J20" s="324">
        <f>I20+G20</f>
        <v>1262900</v>
      </c>
      <c r="K20" s="514"/>
      <c r="L20" s="527">
        <f>F20</f>
        <v>7900</v>
      </c>
      <c r="M20" s="527">
        <f>L20*K20</f>
        <v>0</v>
      </c>
      <c r="N20" s="527">
        <f>H20</f>
        <v>750</v>
      </c>
      <c r="O20" s="527">
        <f>N20*K20</f>
        <v>0</v>
      </c>
      <c r="P20" s="527">
        <f>O20+M20</f>
        <v>0</v>
      </c>
    </row>
    <row r="21" spans="1:17" s="352" customFormat="1" ht="18" customHeight="1" x14ac:dyDescent="0.2">
      <c r="A21" s="59">
        <f>A18+1</f>
        <v>3</v>
      </c>
      <c r="B21" s="377"/>
      <c r="C21" s="310" t="s">
        <v>179</v>
      </c>
      <c r="D21" s="378"/>
      <c r="E21" s="133"/>
      <c r="F21" s="379"/>
      <c r="G21" s="331"/>
      <c r="H21" s="379"/>
      <c r="I21" s="313"/>
      <c r="J21" s="314"/>
      <c r="K21" s="524"/>
      <c r="L21" s="525"/>
      <c r="M21" s="525"/>
      <c r="N21" s="525"/>
      <c r="O21" s="525"/>
      <c r="P21" s="525"/>
    </row>
    <row r="22" spans="1:17" ht="15" customHeight="1" x14ac:dyDescent="0.2">
      <c r="A22" s="319"/>
      <c r="B22" s="373">
        <f>A21+0.1</f>
        <v>3.1</v>
      </c>
      <c r="C22" s="380" t="s">
        <v>180</v>
      </c>
      <c r="D22" s="321" t="str">
        <f>IF(C22="","",IF(E22="","",IF(E22&gt;1,"Nos.","No.")))</f>
        <v>Nos.</v>
      </c>
      <c r="E22" s="381">
        <v>5</v>
      </c>
      <c r="F22" s="323">
        <v>37500</v>
      </c>
      <c r="G22" s="374">
        <f>F22*E22</f>
        <v>187500</v>
      </c>
      <c r="H22" s="323">
        <v>1000</v>
      </c>
      <c r="I22" s="374">
        <f>H22*E22</f>
        <v>5000</v>
      </c>
      <c r="J22" s="324">
        <f>I22+G22</f>
        <v>192500</v>
      </c>
      <c r="K22" s="500"/>
      <c r="L22" s="525">
        <f>F22</f>
        <v>37500</v>
      </c>
      <c r="M22" s="525">
        <f>L22*K22</f>
        <v>0</v>
      </c>
      <c r="N22" s="525">
        <f>H22</f>
        <v>1000</v>
      </c>
      <c r="O22" s="525">
        <f>N22*K22</f>
        <v>0</v>
      </c>
      <c r="P22" s="525">
        <f>O22+M22</f>
        <v>0</v>
      </c>
    </row>
    <row r="23" spans="1:17" ht="15" customHeight="1" x14ac:dyDescent="0.2">
      <c r="A23" s="319"/>
      <c r="B23" s="373">
        <f>B22+0.1</f>
        <v>3.2</v>
      </c>
      <c r="C23" s="380" t="s">
        <v>181</v>
      </c>
      <c r="D23" s="321" t="str">
        <f>IF(C23="","",IF(E23="","",IF(E23&gt;1,"Nos.","No.")))</f>
        <v>Nos.</v>
      </c>
      <c r="E23" s="381">
        <v>5</v>
      </c>
      <c r="F23" s="323">
        <v>14500</v>
      </c>
      <c r="G23" s="374">
        <f>F23*E23</f>
        <v>72500</v>
      </c>
      <c r="H23" s="323">
        <v>1000</v>
      </c>
      <c r="I23" s="374">
        <f>H23*E23</f>
        <v>5000</v>
      </c>
      <c r="J23" s="324">
        <f>I23+G23</f>
        <v>77500</v>
      </c>
      <c r="K23" s="505"/>
      <c r="L23" s="525">
        <f>F23</f>
        <v>14500</v>
      </c>
      <c r="M23" s="525">
        <f>L23*K23</f>
        <v>0</v>
      </c>
      <c r="N23" s="525">
        <f>H23</f>
        <v>1000</v>
      </c>
      <c r="O23" s="525">
        <f>N23*K23</f>
        <v>0</v>
      </c>
      <c r="P23" s="525">
        <f>O23+M23</f>
        <v>0</v>
      </c>
    </row>
    <row r="24" spans="1:17" ht="15" customHeight="1" x14ac:dyDescent="0.2">
      <c r="A24" s="59">
        <f>A21+1</f>
        <v>4</v>
      </c>
      <c r="B24" s="382"/>
      <c r="C24" s="383" t="s">
        <v>182</v>
      </c>
      <c r="D24" s="311"/>
      <c r="E24" s="317"/>
      <c r="F24" s="312"/>
      <c r="G24" s="384"/>
      <c r="H24" s="312"/>
      <c r="I24" s="384"/>
      <c r="J24" s="385"/>
      <c r="K24" s="500"/>
      <c r="L24" s="502"/>
      <c r="M24" s="502"/>
      <c r="N24" s="502"/>
      <c r="O24" s="502"/>
      <c r="P24" s="502"/>
    </row>
    <row r="25" spans="1:17" ht="15" customHeight="1" x14ac:dyDescent="0.2">
      <c r="A25" s="82"/>
      <c r="B25" s="373">
        <f>A24+0.1</f>
        <v>4.0999999999999996</v>
      </c>
      <c r="C25" s="346" t="s">
        <v>183</v>
      </c>
      <c r="D25" s="321" t="str">
        <f>IF(C25="","",IF(E25="","",IF(E25&gt;1,"Nos.","No.")))</f>
        <v>Nos.</v>
      </c>
      <c r="E25" s="322">
        <v>2</v>
      </c>
      <c r="F25" s="323">
        <v>9000</v>
      </c>
      <c r="G25" s="374">
        <f t="shared" ref="G25:G31" si="8">F25*E25</f>
        <v>18000</v>
      </c>
      <c r="H25" s="323">
        <v>1000</v>
      </c>
      <c r="I25" s="374">
        <f t="shared" ref="I25:I31" si="9">H25*E25</f>
        <v>2000</v>
      </c>
      <c r="J25" s="324">
        <f t="shared" ref="J25:J31" si="10">I25+G25</f>
        <v>20000</v>
      </c>
      <c r="K25" s="500"/>
      <c r="L25" s="525">
        <f t="shared" ref="L25:L31" si="11">F25</f>
        <v>9000</v>
      </c>
      <c r="M25" s="525">
        <f t="shared" ref="M25:M31" si="12">L25*K25</f>
        <v>0</v>
      </c>
      <c r="N25" s="525">
        <f t="shared" ref="N25:N31" si="13">H25</f>
        <v>1000</v>
      </c>
      <c r="O25" s="525">
        <f t="shared" ref="O25:O31" si="14">N25*K25</f>
        <v>0</v>
      </c>
      <c r="P25" s="525">
        <f t="shared" ref="P25:P31" si="15">O25+M25</f>
        <v>0</v>
      </c>
    </row>
    <row r="26" spans="1:17" ht="15" customHeight="1" x14ac:dyDescent="0.2">
      <c r="A26" s="82"/>
      <c r="B26" s="373">
        <f>B25+0.1</f>
        <v>4.1999999999999993</v>
      </c>
      <c r="C26" s="346" t="s">
        <v>184</v>
      </c>
      <c r="D26" s="321" t="str">
        <f>IF(C26="","",IF(E26="","",IF(E26&gt;1,"Nos.","No.")))</f>
        <v>Nos.</v>
      </c>
      <c r="E26" s="322">
        <v>2</v>
      </c>
      <c r="F26" s="323">
        <v>17000</v>
      </c>
      <c r="G26" s="374">
        <f t="shared" si="8"/>
        <v>34000</v>
      </c>
      <c r="H26" s="323">
        <v>1500</v>
      </c>
      <c r="I26" s="374">
        <f t="shared" si="9"/>
        <v>3000</v>
      </c>
      <c r="J26" s="324">
        <f t="shared" si="10"/>
        <v>37000</v>
      </c>
      <c r="K26" s="505"/>
      <c r="L26" s="527">
        <f t="shared" si="11"/>
        <v>17000</v>
      </c>
      <c r="M26" s="527">
        <f t="shared" si="12"/>
        <v>0</v>
      </c>
      <c r="N26" s="527">
        <f t="shared" si="13"/>
        <v>1500</v>
      </c>
      <c r="O26" s="527">
        <f t="shared" si="14"/>
        <v>0</v>
      </c>
      <c r="P26" s="527">
        <f t="shared" si="15"/>
        <v>0</v>
      </c>
    </row>
    <row r="27" spans="1:17" ht="15" customHeight="1" thickBot="1" x14ac:dyDescent="0.25">
      <c r="A27" s="176"/>
      <c r="B27" s="386">
        <f>B26+0.1</f>
        <v>4.2999999999999989</v>
      </c>
      <c r="C27" s="387" t="s">
        <v>185</v>
      </c>
      <c r="D27" s="388" t="str">
        <f>IF(C27="","",IF(E27="","",IF(E27&gt;1,"Nos.","No.")))</f>
        <v>Nos.</v>
      </c>
      <c r="E27" s="389">
        <v>2</v>
      </c>
      <c r="F27" s="323">
        <v>54000</v>
      </c>
      <c r="G27" s="374">
        <f t="shared" si="8"/>
        <v>108000</v>
      </c>
      <c r="H27" s="323">
        <v>4000</v>
      </c>
      <c r="I27" s="374">
        <f t="shared" si="9"/>
        <v>8000</v>
      </c>
      <c r="J27" s="324">
        <f t="shared" si="10"/>
        <v>116000</v>
      </c>
      <c r="K27" s="505"/>
      <c r="L27" s="527">
        <f t="shared" si="11"/>
        <v>54000</v>
      </c>
      <c r="M27" s="527">
        <f t="shared" si="12"/>
        <v>0</v>
      </c>
      <c r="N27" s="527">
        <f t="shared" si="13"/>
        <v>4000</v>
      </c>
      <c r="O27" s="527">
        <f t="shared" si="14"/>
        <v>0</v>
      </c>
      <c r="P27" s="527">
        <f t="shared" si="15"/>
        <v>0</v>
      </c>
    </row>
    <row r="28" spans="1:17" ht="64.5" customHeight="1" x14ac:dyDescent="0.2">
      <c r="A28" s="59">
        <f>A24+1</f>
        <v>5</v>
      </c>
      <c r="B28" s="348"/>
      <c r="C28" s="349" t="s">
        <v>162</v>
      </c>
      <c r="D28" s="321" t="s">
        <v>13</v>
      </c>
      <c r="E28" s="322">
        <v>1</v>
      </c>
      <c r="F28" s="323">
        <v>10000</v>
      </c>
      <c r="G28" s="374">
        <f t="shared" si="8"/>
        <v>10000</v>
      </c>
      <c r="H28" s="323">
        <v>10000</v>
      </c>
      <c r="I28" s="374">
        <f t="shared" si="9"/>
        <v>10000</v>
      </c>
      <c r="J28" s="324">
        <f t="shared" si="10"/>
        <v>20000</v>
      </c>
      <c r="K28" s="500"/>
      <c r="L28" s="525">
        <f t="shared" si="11"/>
        <v>10000</v>
      </c>
      <c r="M28" s="525">
        <f t="shared" si="12"/>
        <v>0</v>
      </c>
      <c r="N28" s="525">
        <f t="shared" si="13"/>
        <v>10000</v>
      </c>
      <c r="O28" s="525">
        <f t="shared" si="14"/>
        <v>0</v>
      </c>
      <c r="P28" s="525">
        <f t="shared" si="15"/>
        <v>0</v>
      </c>
    </row>
    <row r="29" spans="1:17" s="352" customFormat="1" ht="38.25" x14ac:dyDescent="0.2">
      <c r="A29" s="59">
        <f>A28+1</f>
        <v>6</v>
      </c>
      <c r="B29" s="350"/>
      <c r="C29" s="351" t="s">
        <v>163</v>
      </c>
      <c r="D29" s="326" t="s">
        <v>13</v>
      </c>
      <c r="E29" s="327">
        <v>1</v>
      </c>
      <c r="F29" s="323">
        <v>135000</v>
      </c>
      <c r="G29" s="374">
        <f t="shared" si="8"/>
        <v>135000</v>
      </c>
      <c r="H29" s="323">
        <v>60000</v>
      </c>
      <c r="I29" s="374">
        <f t="shared" si="9"/>
        <v>60000</v>
      </c>
      <c r="J29" s="324">
        <f t="shared" si="10"/>
        <v>195000</v>
      </c>
      <c r="K29" s="514"/>
      <c r="L29" s="527">
        <f t="shared" si="11"/>
        <v>135000</v>
      </c>
      <c r="M29" s="527">
        <f t="shared" si="12"/>
        <v>0</v>
      </c>
      <c r="N29" s="527">
        <f t="shared" si="13"/>
        <v>60000</v>
      </c>
      <c r="O29" s="527">
        <f t="shared" si="14"/>
        <v>0</v>
      </c>
      <c r="P29" s="527">
        <f t="shared" si="15"/>
        <v>0</v>
      </c>
    </row>
    <row r="30" spans="1:17" s="352" customFormat="1" ht="31.5" customHeight="1" x14ac:dyDescent="0.2">
      <c r="A30" s="59">
        <f>A29+1</f>
        <v>7</v>
      </c>
      <c r="B30" s="350"/>
      <c r="C30" s="334" t="s">
        <v>164</v>
      </c>
      <c r="D30" s="321" t="s">
        <v>13</v>
      </c>
      <c r="E30" s="322">
        <v>1</v>
      </c>
      <c r="F30" s="323">
        <v>0</v>
      </c>
      <c r="G30" s="374">
        <f t="shared" si="8"/>
        <v>0</v>
      </c>
      <c r="H30" s="323">
        <v>30000</v>
      </c>
      <c r="I30" s="374">
        <f t="shared" si="9"/>
        <v>30000</v>
      </c>
      <c r="J30" s="324">
        <f t="shared" si="10"/>
        <v>30000</v>
      </c>
      <c r="K30" s="514"/>
      <c r="L30" s="527">
        <f t="shared" si="11"/>
        <v>0</v>
      </c>
      <c r="M30" s="527">
        <f t="shared" si="12"/>
        <v>0</v>
      </c>
      <c r="N30" s="527">
        <f t="shared" si="13"/>
        <v>30000</v>
      </c>
      <c r="O30" s="527">
        <f t="shared" si="14"/>
        <v>0</v>
      </c>
      <c r="P30" s="527">
        <f t="shared" si="15"/>
        <v>0</v>
      </c>
    </row>
    <row r="31" spans="1:17" ht="39" thickBot="1" x14ac:dyDescent="0.25">
      <c r="A31" s="59">
        <f>A30+1</f>
        <v>8</v>
      </c>
      <c r="B31" s="348"/>
      <c r="C31" s="353" t="s">
        <v>165</v>
      </c>
      <c r="D31" s="326" t="s">
        <v>13</v>
      </c>
      <c r="E31" s="327">
        <v>1</v>
      </c>
      <c r="F31" s="323">
        <v>0</v>
      </c>
      <c r="G31" s="374">
        <f t="shared" si="8"/>
        <v>0</v>
      </c>
      <c r="H31" s="323">
        <v>35000</v>
      </c>
      <c r="I31" s="374">
        <f t="shared" si="9"/>
        <v>35000</v>
      </c>
      <c r="J31" s="324">
        <f t="shared" si="10"/>
        <v>35000</v>
      </c>
      <c r="K31" s="500"/>
      <c r="L31" s="525">
        <f t="shared" si="11"/>
        <v>0</v>
      </c>
      <c r="M31" s="525">
        <f t="shared" si="12"/>
        <v>0</v>
      </c>
      <c r="N31" s="525">
        <f t="shared" si="13"/>
        <v>35000</v>
      </c>
      <c r="O31" s="525">
        <f t="shared" si="14"/>
        <v>0</v>
      </c>
      <c r="P31" s="525">
        <f t="shared" si="15"/>
        <v>0</v>
      </c>
    </row>
    <row r="32" spans="1:17" ht="20.100000000000001" customHeight="1" thickTop="1" thickBot="1" x14ac:dyDescent="0.25">
      <c r="A32" s="354"/>
      <c r="B32" s="355"/>
      <c r="C32" s="356" t="s">
        <v>186</v>
      </c>
      <c r="D32" s="357"/>
      <c r="E32" s="357"/>
      <c r="F32" s="358"/>
      <c r="G32" s="359">
        <f>SUM(G10:G31)</f>
        <v>4626850</v>
      </c>
      <c r="H32" s="358"/>
      <c r="I32" s="359">
        <f>SUM(I10:I31)</f>
        <v>838250</v>
      </c>
      <c r="J32" s="528">
        <f>SUM(J10:J31)</f>
        <v>5465100</v>
      </c>
      <c r="K32" s="529"/>
      <c r="L32" s="530"/>
      <c r="M32" s="531">
        <f>SUM(M10:M31)</f>
        <v>2121719</v>
      </c>
      <c r="N32" s="530"/>
      <c r="O32" s="531">
        <f>SUM(O10:O31)</f>
        <v>414800</v>
      </c>
      <c r="P32" s="532">
        <f>SUM(P10:P31)</f>
        <v>2536519</v>
      </c>
    </row>
    <row r="33" spans="1:10" x14ac:dyDescent="0.2">
      <c r="A33" s="8"/>
      <c r="B33" s="8"/>
      <c r="C33" s="7"/>
      <c r="D33" s="8"/>
      <c r="E33" s="8"/>
      <c r="F33" s="8"/>
      <c r="G33" s="8"/>
      <c r="H33" s="8"/>
      <c r="I33" s="8"/>
      <c r="J33" s="8"/>
    </row>
  </sheetData>
  <mergeCells count="11">
    <mergeCell ref="A9:B9"/>
    <mergeCell ref="K7:K8"/>
    <mergeCell ref="L7:M7"/>
    <mergeCell ref="N7:O7"/>
    <mergeCell ref="F6:J6"/>
    <mergeCell ref="A7:B8"/>
    <mergeCell ref="C7:C8"/>
    <mergeCell ref="D7:D8"/>
    <mergeCell ref="E7:E8"/>
    <mergeCell ref="F7:G7"/>
    <mergeCell ref="H7:I7"/>
  </mergeCells>
  <printOptions horizontalCentered="1" verticalCentered="1"/>
  <pageMargins left="0.5" right="0.37" top="0.25" bottom="0.5" header="0.33" footer="0.45"/>
  <pageSetup paperSize="9" scale="75" orientation="landscape" r:id="rId1"/>
  <headerFooter scaleWithDoc="0" alignWithMargins="0">
    <oddFooter>&amp;L&amp;8SEM Engineers&amp;R&amp;8Page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HVAC</vt:lpstr>
      <vt:lpstr>Novec</vt:lpstr>
      <vt:lpstr>Fire</vt:lpstr>
      <vt:lpstr>Summary!Print_Area</vt:lpstr>
      <vt:lpstr>Fire!Print_Titles</vt:lpstr>
      <vt:lpstr>HVAC!Print_Titles</vt:lpstr>
      <vt:lpstr>Novec!Print_Titles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2023-09-27T08:55:01Z</cp:lastPrinted>
  <dcterms:created xsi:type="dcterms:W3CDTF">2001-08-24T09:20:00Z</dcterms:created>
  <dcterms:modified xsi:type="dcterms:W3CDTF">2023-10-04T11:34:13Z</dcterms:modified>
</cp:coreProperties>
</file>