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filterPrivacy="1" updateLinks="never" defaultThemeVersion="124226"/>
  <xr:revisionPtr revIDLastSave="0" documentId="13_ncr:1_{98CA0B6F-CA97-490B-AF15-9FDC6E36FFD8}" xr6:coauthVersionLast="36" xr6:coauthVersionMax="47" xr10:uidLastSave="{00000000-0000-0000-0000-000000000000}"/>
  <bookViews>
    <workbookView xWindow="-120" yWindow="-120" windowWidth="28920" windowHeight="12345" activeTab="2" xr2:uid="{00000000-000D-0000-FFFF-FFFF00000000}"/>
  </bookViews>
  <sheets>
    <sheet name="Paymetns" sheetId="9" r:id="rId1"/>
    <sheet name="Tele" sheetId="5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definedNames>
    <definedName name="_xlnm._FilterDatabase" localSheetId="2" hidden="1">'Al madina'!$A$2:$O$678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0">Paymetns!$G$1:$H$27</definedName>
    <definedName name="_xlnm.Print_Area" localSheetId="4">'SRB invoices'!$A$334:$G$341</definedName>
    <definedName name="_xlnm.Print_Area" localSheetId="5">'Tender list'!$A$1:$D$11</definedName>
  </definedNames>
  <calcPr calcId="191029" iterate="1"/>
</workbook>
</file>

<file path=xl/calcChain.xml><?xml version="1.0" encoding="utf-8"?>
<calcChain xmlns="http://schemas.openxmlformats.org/spreadsheetml/2006/main">
  <c r="O850" i="12" l="1"/>
  <c r="O842" i="12" l="1"/>
  <c r="O843" i="12"/>
  <c r="O844" i="12" s="1"/>
  <c r="O845" i="12" s="1"/>
  <c r="O846" i="12" s="1"/>
  <c r="O847" i="12" s="1"/>
  <c r="O848" i="12" s="1"/>
  <c r="O849" i="12" s="1"/>
  <c r="O835" i="12"/>
  <c r="O834" i="12"/>
  <c r="N5" i="6" l="1"/>
  <c r="N4" i="6"/>
  <c r="F632" i="3" l="1"/>
  <c r="K638" i="3" l="1"/>
  <c r="K639" i="3" s="1"/>
  <c r="C630" i="3" l="1"/>
  <c r="E713" i="12" l="1"/>
  <c r="E643" i="3" l="1"/>
  <c r="F643" i="3" s="1"/>
  <c r="F652" i="3"/>
  <c r="F653" i="3" s="1"/>
  <c r="H654" i="3" s="1"/>
  <c r="C650" i="3"/>
  <c r="C652" i="3" s="1"/>
  <c r="C651" i="3" l="1"/>
  <c r="C654" i="3" s="1"/>
  <c r="C655" i="3" s="1"/>
  <c r="C656" i="3" s="1"/>
  <c r="H651" i="3"/>
  <c r="H652" i="3" s="1"/>
  <c r="H655" i="3" s="1"/>
  <c r="K635" i="3" l="1"/>
  <c r="K636" i="3" s="1"/>
  <c r="K632" i="3" l="1"/>
  <c r="K633" i="3" s="1"/>
  <c r="K629" i="3"/>
  <c r="K630" i="3" s="1"/>
  <c r="C609" i="3" l="1"/>
  <c r="E603" i="3"/>
  <c r="F603" i="3" s="1"/>
  <c r="K613" i="3" l="1"/>
  <c r="K614" i="3" s="1"/>
  <c r="F611" i="3"/>
  <c r="E623" i="3" l="1"/>
  <c r="F623" i="3" s="1"/>
  <c r="E622" i="3" l="1"/>
  <c r="F622" i="3" s="1"/>
  <c r="E621" i="3" l="1"/>
  <c r="F621" i="3" s="1"/>
  <c r="E620" i="3" l="1"/>
  <c r="F633" i="3"/>
  <c r="H634" i="3" s="1"/>
  <c r="C631" i="3"/>
  <c r="C634" i="3" s="1"/>
  <c r="C635" i="3" s="1"/>
  <c r="C636" i="3" s="1"/>
  <c r="F620" i="3" l="1"/>
  <c r="H631" i="3"/>
  <c r="H632" i="3" s="1"/>
  <c r="H635" i="3" s="1"/>
  <c r="C632" i="3"/>
  <c r="E606" i="3" l="1"/>
  <c r="F606" i="3" s="1"/>
  <c r="F612" i="3" l="1"/>
  <c r="H613" i="3" s="1"/>
  <c r="C610" i="3"/>
  <c r="C613" i="3" s="1"/>
  <c r="C614" i="3" s="1"/>
  <c r="C615" i="3" s="1"/>
  <c r="C611" i="3" l="1"/>
  <c r="E605" i="3" l="1"/>
  <c r="F605" i="3" s="1"/>
  <c r="N32" i="6" l="1"/>
  <c r="N31" i="6"/>
  <c r="E604" i="3" l="1"/>
  <c r="F604" i="3" s="1"/>
  <c r="E602" i="3" l="1"/>
  <c r="E584" i="3" l="1"/>
  <c r="F584" i="3" l="1"/>
  <c r="E587" i="3"/>
  <c r="F587" i="3" s="1"/>
  <c r="E585" i="3"/>
  <c r="F585" i="3" s="1"/>
  <c r="F602" i="3" l="1"/>
  <c r="F594" i="3" l="1"/>
  <c r="H595" i="3" s="1"/>
  <c r="C591" i="3"/>
  <c r="C593" i="3" s="1"/>
  <c r="K590" i="3"/>
  <c r="K591" i="3" s="1"/>
  <c r="K586" i="3"/>
  <c r="K584" i="3" s="1"/>
  <c r="K585" i="3" s="1"/>
  <c r="E586" i="3"/>
  <c r="H592" i="3" s="1"/>
  <c r="F586" i="3" l="1"/>
  <c r="C592" i="3"/>
  <c r="C595" i="3" s="1"/>
  <c r="C596" i="3" s="1"/>
  <c r="C597" i="3" s="1"/>
  <c r="F573" i="3" l="1"/>
  <c r="K570" i="3"/>
  <c r="K571" i="3" s="1"/>
  <c r="C571" i="3"/>
  <c r="K563" i="3" l="1"/>
  <c r="K564" i="3" s="1"/>
  <c r="E562" i="3" l="1"/>
  <c r="F574" i="3"/>
  <c r="H575" i="3" s="1"/>
  <c r="C572" i="3"/>
  <c r="C575" i="3" s="1"/>
  <c r="C576" i="3" s="1"/>
  <c r="C577" i="3" s="1"/>
  <c r="E565" i="3"/>
  <c r="F565" i="3" s="1"/>
  <c r="E564" i="3"/>
  <c r="F564" i="3" s="1"/>
  <c r="E563" i="3"/>
  <c r="F563" i="3" s="1"/>
  <c r="F562" i="3" l="1"/>
  <c r="C573" i="3"/>
  <c r="N30" i="6" l="1"/>
  <c r="E566" i="3" l="1"/>
  <c r="F566" i="3" l="1"/>
  <c r="H572" i="3"/>
  <c r="H573" i="3" s="1"/>
  <c r="H576" i="3" s="1"/>
  <c r="C550" i="3"/>
  <c r="F552" i="3"/>
  <c r="K556" i="3"/>
  <c r="K557" i="3" s="1"/>
  <c r="Q631" i="12"/>
  <c r="Q632" i="12" s="1"/>
  <c r="E544" i="3" l="1"/>
  <c r="F544" i="3" s="1"/>
  <c r="E543" i="3" l="1"/>
  <c r="E542" i="3"/>
  <c r="F542" i="3" s="1"/>
  <c r="F543" i="3" l="1"/>
  <c r="E545" i="3" l="1"/>
  <c r="F545" i="3" s="1"/>
  <c r="K549" i="3" l="1"/>
  <c r="K550" i="3" s="1"/>
  <c r="N29" i="6" l="1"/>
  <c r="C529" i="3" l="1"/>
  <c r="F531" i="3"/>
  <c r="E522" i="3" l="1"/>
  <c r="F522" i="3" s="1"/>
  <c r="K535" i="3" l="1"/>
  <c r="K536" i="3" s="1"/>
  <c r="E541" i="3" l="1"/>
  <c r="H551" i="3" s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601" i="3"/>
  <c r="H610" i="3" s="1"/>
  <c r="H611" i="3" s="1"/>
  <c r="H614" i="3" s="1"/>
  <c r="F601" i="3" l="1"/>
  <c r="H593" i="3"/>
  <c r="H596" i="3" s="1"/>
  <c r="H530" i="3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28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27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26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12" i="13"/>
  <c r="G22" i="13" s="1"/>
  <c r="G626" i="12" l="1"/>
  <c r="G627" i="12" s="1"/>
  <c r="G628" i="12" s="1"/>
  <c r="G629" i="12" s="1"/>
  <c r="G630" i="12" s="1"/>
  <c r="G631" i="12" s="1"/>
  <c r="G632" i="12" s="1"/>
  <c r="G633" i="12" s="1"/>
  <c r="G634" i="12" s="1"/>
  <c r="G635" i="12" s="1"/>
  <c r="G636" i="12" s="1"/>
  <c r="G637" i="12" s="1"/>
  <c r="G638" i="12" s="1"/>
  <c r="G639" i="12" s="1"/>
  <c r="G640" i="12" s="1"/>
  <c r="E469" i="3"/>
  <c r="F469" i="3" s="1"/>
  <c r="E468" i="3"/>
  <c r="F468" i="3" s="1"/>
  <c r="C473" i="3"/>
  <c r="G641" i="12" l="1"/>
  <c r="G642" i="12" s="1"/>
  <c r="G643" i="12" s="1"/>
  <c r="G644" i="12" s="1"/>
  <c r="G645" i="12" s="1"/>
  <c r="G646" i="12" s="1"/>
  <c r="G647" i="12" s="1"/>
  <c r="G648" i="12" s="1"/>
  <c r="G649" i="12" s="1"/>
  <c r="G650" i="12" s="1"/>
  <c r="G651" i="12" s="1"/>
  <c r="G652" i="12" s="1"/>
  <c r="G653" i="12" s="1"/>
  <c r="G654" i="12" s="1"/>
  <c r="G655" i="12" s="1"/>
  <c r="G656" i="12" s="1"/>
  <c r="G657" i="12" s="1"/>
  <c r="G658" i="12" s="1"/>
  <c r="G659" i="12" s="1"/>
  <c r="G660" i="12" s="1"/>
  <c r="G661" i="12" s="1"/>
  <c r="G662" i="12" s="1"/>
  <c r="F475" i="3"/>
  <c r="F476" i="3" s="1"/>
  <c r="H477" i="3" s="1"/>
  <c r="G663" i="12" l="1"/>
  <c r="G664" i="12" s="1"/>
  <c r="G665" i="12" s="1"/>
  <c r="G666" i="12" s="1"/>
  <c r="G667" i="12" s="1"/>
  <c r="G668" i="12" s="1"/>
  <c r="G669" i="12" s="1"/>
  <c r="G670" i="12" s="1"/>
  <c r="G671" i="12" s="1"/>
  <c r="G672" i="12" s="1"/>
  <c r="G673" i="12" s="1"/>
  <c r="G674" i="12" s="1"/>
  <c r="G675" i="12" s="1"/>
  <c r="G676" i="12" s="1"/>
  <c r="E467" i="3"/>
  <c r="F467" i="3" s="1"/>
  <c r="G677" i="12" l="1"/>
  <c r="G678" i="12" s="1"/>
  <c r="G679" i="12" s="1"/>
  <c r="G680" i="12" s="1"/>
  <c r="G681" i="12" s="1"/>
  <c r="G682" i="12" s="1"/>
  <c r="G683" i="12" s="1"/>
  <c r="G684" i="12" s="1"/>
  <c r="G685" i="12" s="1"/>
  <c r="N25" i="6"/>
  <c r="G686" i="12" l="1"/>
  <c r="G687" i="12" s="1"/>
  <c r="G688" i="12" s="1"/>
  <c r="G689" i="12" s="1"/>
  <c r="G690" i="12" s="1"/>
  <c r="G691" i="12" s="1"/>
  <c r="G692" i="12" s="1"/>
  <c r="G693" i="12" s="1"/>
  <c r="G694" i="12" s="1"/>
  <c r="G695" i="12" s="1"/>
  <c r="G696" i="12" s="1"/>
  <c r="G697" i="12" s="1"/>
  <c r="G698" i="12" s="1"/>
  <c r="G699" i="12" s="1"/>
  <c r="G700" i="12" s="1"/>
  <c r="G701" i="12" s="1"/>
  <c r="G702" i="12" s="1"/>
  <c r="G703" i="12" s="1"/>
  <c r="G704" i="12" s="1"/>
  <c r="G705" i="12" s="1"/>
  <c r="G706" i="12" s="1"/>
  <c r="G707" i="12" s="1"/>
  <c r="G708" i="12" s="1"/>
  <c r="G709" i="12" s="1"/>
  <c r="G710" i="12" s="1"/>
  <c r="G711" i="12" s="1"/>
  <c r="G712" i="12" s="1"/>
  <c r="M444" i="12"/>
  <c r="G713" i="12" l="1"/>
  <c r="G714" i="12" s="1"/>
  <c r="G715" i="12" s="1"/>
  <c r="G716" i="12" s="1"/>
  <c r="G717" i="12" s="1"/>
  <c r="G718" i="12" s="1"/>
  <c r="G719" i="12" s="1"/>
  <c r="G720" i="12" s="1"/>
  <c r="G721" i="12" s="1"/>
  <c r="G722" i="12" s="1"/>
  <c r="G723" i="12" s="1"/>
  <c r="G724" i="12" s="1"/>
  <c r="G725" i="12" s="1"/>
  <c r="G726" i="12" s="1"/>
  <c r="G727" i="12" s="1"/>
  <c r="G728" i="12" s="1"/>
  <c r="G729" i="12" s="1"/>
  <c r="G730" i="12" s="1"/>
  <c r="N24" i="6"/>
  <c r="N23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E304" i="3"/>
  <c r="F304" i="3" s="1"/>
  <c r="E303" i="3"/>
  <c r="F303" i="3" s="1"/>
  <c r="O631" i="12" l="1"/>
  <c r="O632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O657" i="12" s="1"/>
  <c r="O658" i="12" s="1"/>
  <c r="O659" i="12" s="1"/>
  <c r="O660" i="12" s="1"/>
  <c r="O661" i="12" s="1"/>
  <c r="O662" i="12" s="1"/>
  <c r="O663" i="12" s="1"/>
  <c r="O664" i="12" s="1"/>
  <c r="O665" i="12" s="1"/>
  <c r="O666" i="12" s="1"/>
  <c r="O667" i="12" s="1"/>
  <c r="O668" i="12" s="1"/>
  <c r="O669" i="12" s="1"/>
  <c r="O670" i="12" s="1"/>
  <c r="O671" i="12" s="1"/>
  <c r="O672" i="12" s="1"/>
  <c r="O673" i="12" s="1"/>
  <c r="O674" i="12" s="1"/>
  <c r="O675" i="12" s="1"/>
  <c r="O676" i="12" s="1"/>
  <c r="O677" i="12" s="1"/>
  <c r="O678" i="12" s="1"/>
  <c r="O679" i="12" s="1"/>
  <c r="O680" i="12" s="1"/>
  <c r="O681" i="12" s="1"/>
  <c r="O682" i="12" s="1"/>
  <c r="O683" i="12" s="1"/>
  <c r="O684" i="12" s="1"/>
  <c r="O685" i="12" s="1"/>
  <c r="O686" i="12" s="1"/>
  <c r="O687" i="12" s="1"/>
  <c r="O688" i="12" s="1"/>
  <c r="O689" i="12" s="1"/>
  <c r="O690" i="12" s="1"/>
  <c r="O691" i="12" s="1"/>
  <c r="O692" i="12" s="1"/>
  <c r="O693" i="12" s="1"/>
  <c r="O694" i="12" s="1"/>
  <c r="O695" i="12" s="1"/>
  <c r="O696" i="12" s="1"/>
  <c r="O697" i="12" s="1"/>
  <c r="O698" i="12" s="1"/>
  <c r="O699" i="12" s="1"/>
  <c r="O700" i="12" s="1"/>
  <c r="O701" i="12" s="1"/>
  <c r="O702" i="12" s="1"/>
  <c r="O703" i="12" s="1"/>
  <c r="O704" i="12" s="1"/>
  <c r="O705" i="12" s="1"/>
  <c r="O706" i="12" s="1"/>
  <c r="O707" i="12" s="1"/>
  <c r="O708" i="12" s="1"/>
  <c r="O709" i="12" s="1"/>
  <c r="O710" i="12" s="1"/>
  <c r="O711" i="12" s="1"/>
  <c r="O712" i="12" s="1"/>
  <c r="O713" i="12" s="1"/>
  <c r="O714" i="12" s="1"/>
  <c r="O715" i="12" s="1"/>
  <c r="O716" i="12" s="1"/>
  <c r="O717" i="12" s="1"/>
  <c r="O718" i="12" s="1"/>
  <c r="O719" i="12" s="1"/>
  <c r="O720" i="12" s="1"/>
  <c r="O721" i="12" s="1"/>
  <c r="O722" i="12" s="1"/>
  <c r="O723" i="12" s="1"/>
  <c r="O724" i="12" s="1"/>
  <c r="O725" i="12" s="1"/>
  <c r="O726" i="12" s="1"/>
  <c r="O727" i="12" s="1"/>
  <c r="O728" i="12" s="1"/>
  <c r="O729" i="12" s="1"/>
  <c r="O730" i="12" s="1"/>
  <c r="O731" i="12" s="1"/>
  <c r="O732" i="12" s="1"/>
  <c r="O733" i="12" s="1"/>
  <c r="O734" i="12" s="1"/>
  <c r="O735" i="12" s="1"/>
  <c r="O736" i="12" s="1"/>
  <c r="O737" i="12" s="1"/>
  <c r="O738" i="12" s="1"/>
  <c r="O739" i="12" s="1"/>
  <c r="O740" i="12" s="1"/>
  <c r="O741" i="12" s="1"/>
  <c r="O742" i="12" s="1"/>
  <c r="O743" i="12" s="1"/>
  <c r="O744" i="12" s="1"/>
  <c r="O745" i="12" s="1"/>
  <c r="O746" i="12" s="1"/>
  <c r="O747" i="12" s="1"/>
  <c r="O748" i="12" s="1"/>
  <c r="O749" i="12" s="1"/>
  <c r="O750" i="12" s="1"/>
  <c r="O751" i="12" s="1"/>
  <c r="O752" i="12" s="1"/>
  <c r="O753" i="12" s="1"/>
  <c r="O754" i="12" s="1"/>
  <c r="O755" i="12" s="1"/>
  <c r="O756" i="12" s="1"/>
  <c r="O757" i="12" s="1"/>
  <c r="O758" i="12" s="1"/>
  <c r="O759" i="12" s="1"/>
  <c r="O760" i="12" s="1"/>
  <c r="O761" i="12" s="1"/>
  <c r="O762" i="12" s="1"/>
  <c r="O763" i="12" s="1"/>
  <c r="O764" i="12" s="1"/>
  <c r="O765" i="12" s="1"/>
  <c r="O766" i="12" s="1"/>
  <c r="O767" i="12" s="1"/>
  <c r="O768" i="12" s="1"/>
  <c r="O769" i="12" s="1"/>
  <c r="O770" i="12" s="1"/>
  <c r="O771" i="12" s="1"/>
  <c r="O772" i="12" s="1"/>
  <c r="O773" i="12" s="1"/>
  <c r="O774" i="12" s="1"/>
  <c r="O775" i="12" s="1"/>
  <c r="O776" i="12" s="1"/>
  <c r="O777" i="12" s="1"/>
  <c r="O778" i="12" s="1"/>
  <c r="O779" i="12" s="1"/>
  <c r="O780" i="12" s="1"/>
  <c r="O781" i="12" s="1"/>
  <c r="O782" i="12" s="1"/>
  <c r="O783" i="12" s="1"/>
  <c r="O784" i="12" s="1"/>
  <c r="O785" i="12" s="1"/>
  <c r="O786" i="12" s="1"/>
  <c r="O787" i="12" s="1"/>
  <c r="O788" i="12" s="1"/>
  <c r="O789" i="12" s="1"/>
  <c r="O790" i="12" s="1"/>
  <c r="O791" i="12" s="1"/>
  <c r="O792" i="12" s="1"/>
  <c r="O793" i="12" s="1"/>
  <c r="O794" i="12" s="1"/>
  <c r="O795" i="12" s="1"/>
  <c r="O796" i="12" s="1"/>
  <c r="O797" i="12" s="1"/>
  <c r="O798" i="12" s="1"/>
  <c r="O799" i="12" s="1"/>
  <c r="O800" i="12" s="1"/>
  <c r="O801" i="12" s="1"/>
  <c r="O802" i="12" s="1"/>
  <c r="O803" i="12" s="1"/>
  <c r="O804" i="12" s="1"/>
  <c r="O805" i="12" s="1"/>
  <c r="O806" i="12" s="1"/>
  <c r="O807" i="12" s="1"/>
  <c r="O808" i="12" s="1"/>
  <c r="O809" i="12" s="1"/>
  <c r="O810" i="12" s="1"/>
  <c r="O811" i="12" s="1"/>
  <c r="O812" i="12" s="1"/>
  <c r="O813" i="12" s="1"/>
  <c r="O814" i="12" s="1"/>
  <c r="O815" i="12" s="1"/>
  <c r="O816" i="12" s="1"/>
  <c r="O817" i="12" s="1"/>
  <c r="O818" i="12" s="1"/>
  <c r="O819" i="12" s="1"/>
  <c r="O820" i="12" s="1"/>
  <c r="O821" i="12" s="1"/>
  <c r="O822" i="12" s="1"/>
  <c r="O823" i="12" s="1"/>
  <c r="O824" i="12" s="1"/>
  <c r="O825" i="12" s="1"/>
  <c r="O826" i="12" s="1"/>
  <c r="O827" i="12" s="1"/>
  <c r="O828" i="12" s="1"/>
  <c r="O829" i="12" s="1"/>
  <c r="O830" i="12" s="1"/>
  <c r="O831" i="12" s="1"/>
  <c r="O832" i="12" s="1"/>
  <c r="O833" i="12" s="1"/>
  <c r="O836" i="12" s="1"/>
  <c r="O837" i="12" s="1"/>
  <c r="O838" i="12" s="1"/>
  <c r="O839" i="12" s="1"/>
  <c r="O840" i="12" s="1"/>
  <c r="O841" i="12" s="1"/>
  <c r="G137" i="12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273" i="3" l="1"/>
  <c r="F273" i="3" s="1"/>
  <c r="E272" i="3" l="1"/>
  <c r="F272" i="3" s="1"/>
  <c r="E271" i="3"/>
  <c r="F271" i="3" s="1"/>
  <c r="E270" i="3"/>
  <c r="F270" i="3" s="1"/>
  <c r="X6" i="6" l="1"/>
  <c r="E42" i="2" l="1"/>
  <c r="L42" i="2" l="1"/>
  <c r="E269" i="3" l="1"/>
  <c r="F269" i="3" s="1"/>
  <c r="E268" i="3"/>
  <c r="F268" i="3" s="1"/>
  <c r="E267" i="3"/>
  <c r="F267" i="3" s="1"/>
  <c r="F41" i="2" l="1"/>
  <c r="E266" i="3" l="1"/>
  <c r="F266" i="3" s="1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L20" i="2"/>
  <c r="L15" i="2" l="1"/>
  <c r="L14" i="2"/>
  <c r="L13" i="2" l="1"/>
  <c r="E265" i="3"/>
  <c r="F265" i="3" s="1"/>
  <c r="E264" i="3"/>
  <c r="F264" i="3" s="1"/>
  <c r="E263" i="3"/>
  <c r="F263" i="3" s="1"/>
  <c r="E262" i="3" l="1"/>
  <c r="F262" i="3" s="1"/>
  <c r="L25" i="2" l="1"/>
  <c r="L23" i="2" l="1"/>
  <c r="L39" i="2" l="1"/>
  <c r="L36" i="2" l="1"/>
  <c r="E261" i="3" l="1"/>
  <c r="F261" i="3" s="1"/>
  <c r="G10" i="2" l="1"/>
  <c r="G8" i="2"/>
  <c r="F11" i="2"/>
  <c r="G11" i="2" s="1"/>
  <c r="F9" i="2"/>
  <c r="L37" i="2"/>
  <c r="L35" i="2"/>
  <c r="L34" i="2"/>
  <c r="L33" i="2"/>
  <c r="L32" i="2"/>
  <c r="L30" i="2"/>
  <c r="L29" i="2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31" i="6" l="1"/>
  <c r="P130" i="6"/>
  <c r="J48" i="6"/>
  <c r="J47" i="6"/>
  <c r="T97" i="6"/>
  <c r="T96" i="6"/>
  <c r="T95" i="6"/>
  <c r="T94" i="6"/>
  <c r="T93" i="6"/>
  <c r="T92" i="6"/>
  <c r="U92" i="6" s="1"/>
  <c r="W37" i="6"/>
  <c r="W38" i="6" s="1"/>
  <c r="U89" i="6"/>
  <c r="U88" i="6"/>
  <c r="U87" i="6"/>
  <c r="J49" i="6" l="1"/>
  <c r="J51" i="6" s="1"/>
  <c r="P132" i="6"/>
  <c r="P134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L19" i="2" l="1"/>
  <c r="L18" i="2" l="1"/>
  <c r="L17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59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7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8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</commentList>
</comments>
</file>

<file path=xl/sharedStrings.xml><?xml version="1.0" encoding="utf-8"?>
<sst xmlns="http://schemas.openxmlformats.org/spreadsheetml/2006/main" count="12120" uniqueCount="8871">
  <si>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</si>
  <si>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</si>
  <si>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</si>
  <si>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</si>
  <si>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</si>
  <si>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</si>
  <si>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</si>
  <si>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</si>
  <si>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</si>
  <si>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</si>
  <si>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</si>
  <si>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</si>
  <si>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</si>
  <si>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</si>
  <si>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</si>
  <si>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</si>
  <si>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</si>
  <si>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</si>
  <si>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</si>
  <si>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</si>
  <si>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</si>
  <si>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</si>
  <si>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</si>
  <si>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</si>
  <si>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</si>
  <si>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</si>
  <si>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</si>
  <si>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</si>
  <si>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</si>
  <si>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</si>
  <si>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</si>
  <si>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</si>
  <si>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</si>
  <si>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</si>
  <si>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</si>
  <si>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</si>
  <si>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</si>
  <si>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</si>
  <si>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</si>
  <si>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</si>
  <si>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</si>
  <si>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</si>
  <si>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</si>
  <si>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</si>
  <si>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</si>
  <si>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</si>
  <si>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</si>
  <si>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</si>
  <si>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</si>
  <si>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</si>
  <si>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</si>
  <si>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</si>
  <si>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</si>
  <si>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</si>
  <si>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</si>
  <si>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</si>
  <si>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</si>
  <si>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</si>
  <si>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</si>
  <si>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</si>
  <si>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</si>
  <si>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</si>
  <si>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</si>
  <si>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</si>
  <si>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</si>
  <si>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</si>
  <si>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</si>
  <si>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</si>
  <si>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</si>
  <si>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</si>
  <si>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</si>
  <si>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</si>
  <si>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</si>
  <si>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</si>
  <si>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</si>
  <si>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</si>
  <si>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</si>
  <si>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</si>
  <si>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</si>
  <si>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</si>
  <si>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</si>
  <si>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</si>
  <si>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</si>
  <si>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</si>
  <si>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</si>
  <si>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</si>
  <si>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</si>
  <si>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</si>
  <si>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</si>
  <si>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</si>
  <si>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</si>
  <si>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</si>
  <si>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</si>
  <si>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</si>
  <si>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</si>
  <si>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</si>
  <si>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</si>
  <si>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</si>
  <si>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</si>
  <si>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</si>
  <si>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</si>
  <si>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</si>
  <si>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</si>
  <si>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</si>
  <si>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</si>
  <si>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</si>
  <si>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</si>
  <si>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</si>
  <si>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</si>
  <si>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</si>
  <si>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</si>
  <si>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</si>
  <si>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</si>
  <si>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</si>
  <si>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</si>
  <si>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</si>
  <si>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</si>
  <si>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</si>
  <si>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</si>
  <si>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</si>
  <si>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</si>
  <si>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</si>
  <si>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</si>
  <si>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</si>
  <si>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</si>
  <si>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</si>
  <si>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</si>
  <si>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</si>
  <si>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</si>
  <si>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</si>
  <si>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</si>
  <si>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</si>
  <si>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</si>
  <si>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</si>
  <si>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</si>
  <si>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</si>
  <si>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</si>
  <si>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</si>
  <si>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</si>
  <si>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</si>
  <si>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</si>
  <si>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</si>
  <si>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</si>
  <si>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</si>
  <si>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</si>
  <si>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</si>
  <si>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</si>
  <si>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</si>
  <si>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</si>
  <si>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</si>
  <si>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</si>
  <si>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</si>
  <si>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</si>
  <si>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</si>
  <si>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</si>
  <si>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</si>
  <si>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</si>
  <si>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</si>
  <si>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</si>
  <si>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</si>
  <si>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</si>
  <si>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</si>
  <si>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</si>
  <si>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</si>
  <si>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</si>
  <si>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</si>
  <si>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</si>
  <si>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</si>
  <si>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</si>
  <si>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</si>
  <si>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</si>
  <si>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</si>
  <si>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</si>
  <si>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</si>
  <si>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</si>
  <si>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</si>
  <si>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</si>
  <si>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</si>
  <si>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</si>
  <si>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</si>
  <si>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</si>
  <si>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</si>
  <si>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</si>
  <si>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</si>
  <si>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</si>
  <si>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</si>
  <si>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</si>
  <si>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</si>
  <si>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</si>
  <si>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</si>
  <si>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</si>
  <si>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</si>
  <si>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</si>
  <si>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</si>
  <si>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</si>
  <si>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</si>
  <si>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</si>
  <si>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</si>
  <si>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</si>
  <si>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</si>
  <si>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</si>
  <si>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</si>
  <si>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</si>
  <si>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</si>
  <si>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</si>
  <si>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</si>
  <si>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</si>
  <si>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</si>
  <si>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</si>
  <si>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</si>
  <si>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</si>
  <si>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</si>
  <si>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</si>
  <si>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</si>
  <si>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</si>
  <si>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</si>
  <si>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</si>
  <si>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</si>
  <si>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</si>
  <si>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</si>
  <si>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</si>
  <si>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</si>
  <si>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</si>
  <si>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</si>
  <si>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</si>
  <si>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</si>
  <si>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</si>
  <si>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</si>
  <si>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</si>
  <si>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</si>
  <si>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</si>
  <si>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</si>
  <si>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</si>
  <si>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</si>
  <si>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</si>
  <si>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</si>
  <si>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</si>
  <si>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</si>
  <si>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</si>
  <si>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</si>
  <si>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</si>
  <si>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</si>
  <si>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</si>
  <si>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</si>
  <si>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</si>
  <si>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</si>
  <si>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</si>
  <si>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</si>
  <si>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</si>
  <si>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</si>
  <si>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</si>
  <si>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</si>
  <si>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</si>
  <si>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</si>
  <si>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</si>
  <si>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</si>
  <si>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</si>
  <si>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</si>
  <si>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</si>
  <si>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</si>
  <si>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</si>
  <si>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</si>
  <si>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</si>
  <si>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</si>
  <si>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</si>
  <si>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</si>
  <si>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</si>
  <si>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</si>
  <si>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</si>
  <si>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</si>
  <si>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</si>
  <si>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</si>
  <si>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</si>
  <si>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</si>
  <si>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</si>
  <si>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</si>
  <si>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</si>
  <si>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</si>
  <si>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</si>
  <si>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</si>
  <si>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</si>
  <si>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</si>
  <si>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</si>
  <si>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</si>
  <si>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</si>
  <si>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</si>
  <si>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</si>
  <si>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</si>
  <si>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</si>
  <si>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</si>
  <si>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</si>
  <si>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</si>
  <si>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</si>
  <si>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</si>
  <si>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</si>
  <si>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</si>
  <si>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</si>
  <si>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</si>
  <si>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</si>
  <si>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</si>
  <si>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</si>
  <si>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</si>
  <si>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</si>
  <si>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</si>
  <si>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</si>
  <si>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</si>
  <si>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</si>
  <si>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</si>
  <si>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</si>
  <si>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</si>
  <si>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</si>
  <si>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</si>
  <si>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</si>
  <si>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</si>
  <si>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</si>
  <si>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</si>
  <si>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</si>
  <si>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</si>
  <si>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</si>
  <si>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</si>
  <si>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</si>
  <si>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</si>
  <si>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</si>
  <si>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</si>
  <si>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</si>
  <si>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</si>
  <si>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</si>
  <si>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</si>
  <si>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</si>
  <si>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</si>
  <si>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</si>
  <si>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</si>
  <si>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</si>
  <si>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</si>
  <si>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</si>
  <si>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</si>
  <si>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</si>
  <si>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</si>
  <si>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</si>
  <si>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</si>
  <si>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</si>
  <si>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</si>
  <si>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</si>
  <si>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</si>
  <si>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</si>
  <si>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</si>
  <si>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</si>
  <si>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</si>
  <si>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</si>
  <si>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</si>
  <si>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</si>
  <si>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</si>
  <si>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</si>
  <si>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</si>
  <si>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</si>
  <si>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</si>
  <si>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</si>
  <si>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</si>
  <si>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</si>
  <si>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</si>
  <si>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</si>
  <si>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</si>
  <si>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</si>
  <si>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</si>
  <si>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</si>
  <si>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</si>
  <si>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</si>
  <si>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</si>
  <si>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</si>
  <si>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</si>
  <si>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</si>
  <si>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</si>
  <si>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</si>
  <si>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</si>
  <si>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</si>
  <si>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</si>
  <si>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</si>
  <si>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</si>
  <si>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</si>
  <si>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</si>
  <si>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</si>
  <si>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</si>
  <si>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</si>
  <si>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</si>
  <si>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</si>
  <si>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</si>
  <si>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</si>
  <si>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</si>
  <si>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</si>
  <si>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</si>
  <si>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</si>
  <si>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</si>
  <si>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</si>
  <si>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</si>
  <si>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</si>
  <si>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</si>
  <si>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</si>
  <si>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</si>
  <si>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</si>
  <si>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</si>
  <si>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</si>
  <si>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</si>
  <si>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</si>
  <si>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</si>
  <si>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</si>
  <si>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</si>
  <si>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</si>
  <si>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</si>
  <si>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</si>
  <si>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</si>
  <si>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</si>
  <si>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</si>
  <si>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</si>
  <si>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</si>
  <si>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</si>
  <si>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</si>
  <si>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</si>
  <si>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</si>
  <si>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</si>
  <si>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</si>
  <si>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</si>
  <si>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</si>
  <si>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</si>
  <si>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</si>
  <si>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</si>
  <si>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</si>
  <si>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</si>
  <si>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</si>
  <si>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</si>
  <si>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</si>
  <si>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</si>
  <si>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</si>
  <si>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</si>
  <si>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</si>
  <si>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</si>
  <si>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</si>
  <si>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</si>
  <si>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</si>
  <si>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</si>
  <si>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</si>
  <si>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</si>
  <si>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</si>
  <si>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</si>
  <si>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</si>
  <si>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</si>
  <si>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</si>
  <si>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</si>
  <si>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</si>
  <si>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</si>
  <si>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</si>
  <si>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</si>
  <si>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</si>
  <si>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</si>
  <si>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</si>
  <si>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</si>
  <si>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</si>
  <si>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</si>
  <si>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</si>
  <si>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</si>
  <si>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</si>
  <si>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</si>
  <si>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</si>
  <si>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</si>
  <si>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</si>
  <si>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</si>
  <si>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</si>
  <si>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</si>
  <si>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</si>
  <si>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</si>
  <si>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</si>
  <si>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</si>
  <si>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</si>
  <si>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</si>
  <si>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</si>
  <si>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</si>
  <si>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</si>
  <si>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</si>
  <si>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</si>
  <si>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</si>
  <si>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</si>
  <si>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</si>
  <si>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</si>
  <si>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</si>
  <si>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</si>
  <si>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</si>
  <si>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</si>
  <si>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</si>
  <si>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</si>
  <si>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</si>
  <si>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</si>
  <si>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</si>
  <si>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</si>
  <si>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</si>
  <si>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</si>
  <si>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</si>
  <si>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</si>
  <si>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</si>
  <si>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</si>
  <si>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</si>
  <si>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</si>
  <si>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</si>
  <si>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</si>
  <si>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</si>
  <si>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</si>
  <si>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</si>
  <si>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</si>
  <si>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</si>
  <si>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</si>
  <si>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</si>
  <si>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</si>
  <si>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</si>
  <si>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</si>
  <si>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</si>
  <si>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</si>
  <si>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</si>
  <si>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</si>
  <si>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</si>
  <si>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</si>
  <si>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</si>
  <si>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</si>
  <si>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</si>
  <si>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</si>
  <si>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</si>
  <si>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</si>
  <si>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</si>
  <si>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</si>
  <si>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</si>
  <si>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</si>
  <si>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</si>
  <si>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</si>
  <si>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</si>
  <si>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</si>
  <si>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</si>
  <si>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</si>
  <si>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</si>
  <si>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</si>
  <si>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</si>
  <si>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</si>
  <si>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</si>
  <si>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</si>
  <si>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</si>
  <si>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</si>
  <si>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</si>
  <si>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</si>
  <si>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</si>
  <si>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</si>
  <si>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</si>
  <si>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</si>
  <si>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</si>
  <si>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</si>
  <si>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</si>
  <si>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</si>
  <si>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</si>
  <si>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</si>
  <si>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</si>
  <si>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</si>
  <si>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</si>
  <si>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</si>
  <si>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</si>
  <si>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</si>
  <si>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</si>
  <si>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</si>
  <si>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</si>
  <si>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</si>
  <si>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</si>
  <si>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</si>
  <si>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</si>
  <si>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</si>
  <si>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</si>
  <si>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</si>
  <si>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</si>
  <si>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</si>
  <si>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</si>
  <si>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</si>
  <si>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</si>
  <si>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</si>
  <si>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</si>
  <si>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</si>
  <si>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</si>
  <si>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</si>
  <si>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</si>
  <si>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</si>
  <si>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</si>
  <si>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</si>
  <si>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</si>
  <si>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</si>
  <si>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</si>
  <si>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</si>
  <si>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</si>
  <si>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</si>
  <si>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</si>
  <si>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</si>
  <si>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</si>
  <si>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</si>
  <si>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</si>
  <si>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</si>
  <si>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</si>
  <si>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</si>
  <si>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</si>
  <si>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</si>
  <si>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</si>
  <si>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</si>
  <si>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</si>
  <si>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</si>
  <si>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</si>
  <si>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</si>
  <si>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</si>
  <si>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</si>
  <si>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</si>
  <si>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</si>
  <si>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</si>
  <si>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</si>
  <si>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</si>
  <si>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</si>
  <si>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</si>
  <si>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</si>
  <si>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</si>
  <si>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</si>
  <si>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</si>
  <si>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</si>
  <si>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</si>
  <si>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</si>
  <si>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</si>
  <si>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</si>
  <si>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</si>
  <si>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</si>
  <si>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</si>
  <si>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</si>
  <si>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</si>
  <si>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</si>
  <si>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</si>
  <si>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</si>
  <si>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</si>
  <si>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</si>
  <si>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</si>
  <si>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</si>
  <si>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</si>
  <si>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</si>
  <si>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</si>
  <si>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</si>
  <si>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</si>
  <si>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</si>
  <si>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</si>
  <si>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</si>
  <si>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</si>
  <si>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</si>
  <si>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</si>
  <si>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</si>
  <si>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</si>
  <si>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</si>
  <si>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</si>
  <si>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</si>
  <si>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</si>
  <si>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</si>
  <si>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</si>
  <si>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</si>
  <si>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</si>
  <si>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</si>
  <si>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</si>
  <si>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</si>
  <si>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</si>
  <si>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</si>
  <si>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</si>
  <si>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</si>
  <si>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</si>
  <si>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</si>
  <si>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</si>
  <si>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</si>
  <si>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</si>
  <si>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</si>
  <si>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</si>
  <si>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</si>
  <si>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</si>
  <si>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</si>
  <si>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</si>
  <si>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</si>
  <si>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</si>
  <si>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</si>
  <si>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</si>
  <si>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</si>
  <si>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</si>
  <si>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</si>
  <si>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</si>
  <si>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</si>
  <si>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</si>
  <si>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</si>
  <si>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</si>
  <si>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</si>
  <si>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</si>
  <si>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</si>
  <si>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</si>
  <si>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</si>
  <si>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</si>
  <si>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</si>
  <si>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</si>
  <si>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</si>
  <si>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</si>
  <si>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</si>
  <si>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</si>
  <si>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</si>
  <si>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</si>
  <si>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</si>
  <si>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</si>
  <si>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</si>
  <si>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</si>
  <si>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</si>
  <si>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</si>
  <si>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</si>
  <si>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</si>
  <si>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</si>
  <si>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</si>
  <si>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</si>
  <si>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</si>
  <si>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</si>
  <si>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</si>
  <si>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</si>
  <si>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</si>
  <si>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</si>
  <si>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</si>
  <si>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</si>
  <si>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</si>
  <si>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</si>
  <si>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</si>
  <si>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</si>
  <si>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</si>
  <si>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</si>
  <si>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</si>
  <si>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</si>
  <si>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</si>
  <si>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</si>
  <si>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</si>
  <si>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</si>
  <si>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</si>
  <si>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</si>
  <si>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</si>
  <si>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</si>
  <si>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</si>
  <si>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</si>
  <si>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</si>
  <si>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</si>
  <si>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</si>
  <si>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</si>
  <si>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</si>
  <si>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</si>
  <si>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</si>
  <si>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</si>
  <si>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</si>
  <si>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</si>
  <si>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</si>
  <si>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</si>
  <si>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</si>
  <si>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</si>
  <si>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</si>
  <si>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</si>
  <si>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</si>
  <si>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</si>
  <si>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</si>
  <si>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</si>
  <si>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</si>
  <si>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</si>
  <si>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</si>
  <si>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</si>
  <si>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</si>
  <si>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</si>
  <si>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</si>
  <si>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</si>
  <si>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</si>
  <si>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</si>
  <si>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</si>
  <si>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</si>
  <si>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</si>
  <si>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</si>
  <si>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</si>
  <si>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</si>
  <si>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</si>
  <si>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</si>
  <si>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</si>
  <si>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</si>
  <si>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</si>
  <si>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</si>
  <si>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</si>
  <si>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</si>
  <si>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</si>
  <si>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</si>
  <si>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</si>
  <si>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</si>
  <si>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</si>
  <si>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</si>
  <si>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</si>
  <si>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</si>
  <si>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</si>
  <si>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</si>
  <si>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</si>
  <si>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</si>
  <si>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</si>
  <si>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</si>
  <si>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</si>
  <si>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</si>
  <si>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</si>
  <si>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</si>
  <si>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</si>
  <si>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</si>
  <si>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</si>
  <si>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</si>
  <si>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</si>
  <si>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</si>
  <si>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</si>
  <si>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</si>
  <si>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</si>
  <si>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</si>
  <si>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</si>
  <si>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</si>
  <si>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</si>
  <si>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</si>
  <si>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</si>
  <si>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</si>
  <si>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</si>
  <si>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</si>
  <si>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</si>
  <si>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</si>
  <si>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</si>
  <si>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</si>
  <si>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</si>
  <si>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</si>
  <si>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</si>
  <si>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</si>
  <si>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</si>
  <si>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</si>
  <si>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</si>
  <si>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</si>
  <si>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</si>
  <si>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</si>
  <si>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</si>
  <si>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</si>
  <si>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</si>
  <si>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</si>
  <si>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</si>
  <si>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</si>
  <si>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</si>
  <si>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</si>
  <si>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</si>
  <si>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</si>
  <si>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</si>
  <si>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</si>
  <si>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</si>
  <si>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</si>
  <si>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</si>
  <si>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</si>
  <si>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</si>
  <si>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</si>
  <si>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</si>
  <si>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</si>
  <si>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</si>
  <si>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</si>
  <si>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</si>
  <si>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</si>
  <si>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</si>
  <si>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</si>
  <si>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</si>
  <si>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</si>
  <si>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</si>
  <si>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</si>
  <si>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</si>
  <si>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</si>
  <si>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</si>
  <si>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</si>
  <si>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</si>
  <si>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</si>
  <si>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</si>
  <si>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</si>
  <si>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</si>
  <si>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</si>
  <si>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</si>
  <si>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</si>
  <si>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</si>
  <si>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</si>
  <si>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</si>
  <si>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</si>
  <si>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</si>
  <si>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</si>
  <si>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</si>
  <si>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</si>
  <si>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</si>
  <si>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</si>
  <si>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</si>
  <si>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</si>
  <si>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</si>
  <si>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</si>
  <si>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</si>
  <si>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</si>
  <si>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</si>
  <si>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</si>
  <si>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</si>
  <si>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</si>
  <si>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</si>
  <si>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</si>
  <si>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</si>
  <si>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</si>
  <si>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</si>
  <si>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</si>
  <si>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</si>
  <si>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</si>
  <si>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</si>
  <si>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</si>
  <si>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</si>
  <si>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</si>
  <si>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</si>
  <si>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</si>
  <si>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</si>
  <si>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</si>
  <si>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</si>
  <si>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</si>
  <si>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</si>
  <si>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</si>
  <si>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</si>
  <si>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</si>
  <si>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</si>
  <si>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</si>
  <si>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</si>
  <si>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</si>
  <si>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</si>
  <si>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</si>
  <si>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</si>
  <si>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</si>
  <si>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</si>
  <si>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</si>
  <si>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</si>
  <si>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</si>
  <si>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</si>
  <si>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</si>
  <si>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</si>
  <si>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</si>
  <si>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</si>
  <si>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</si>
  <si>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</si>
  <si>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</si>
  <si>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</si>
  <si>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</si>
  <si>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</si>
  <si>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</si>
  <si>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</si>
  <si>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</si>
  <si>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</si>
  <si>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</si>
  <si>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</si>
  <si>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</si>
  <si>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</si>
  <si>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</si>
  <si>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</si>
  <si>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</si>
  <si>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</si>
  <si>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</si>
  <si>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</si>
  <si>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</si>
  <si>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</si>
  <si>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</si>
  <si>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</si>
  <si>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</si>
  <si>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</si>
  <si>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</si>
  <si>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</si>
  <si>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</si>
  <si>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</si>
  <si>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</si>
  <si>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</si>
  <si>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</si>
  <si>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</si>
  <si>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</si>
  <si>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</si>
  <si>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</si>
  <si>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</si>
  <si>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</si>
  <si>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</si>
  <si>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</si>
  <si>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</si>
  <si>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</si>
  <si>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</si>
  <si>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</si>
  <si>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</si>
  <si>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</si>
  <si>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</si>
  <si>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</si>
  <si>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</si>
  <si>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</si>
  <si>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</si>
  <si>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</si>
  <si>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</si>
  <si>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</si>
  <si>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</si>
  <si>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</si>
  <si>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</si>
  <si>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</si>
  <si>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</si>
  <si>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</si>
  <si>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</si>
  <si>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</si>
  <si>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</si>
  <si>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</si>
  <si>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</si>
  <si>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</si>
  <si>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</si>
  <si>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</si>
  <si>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</si>
  <si>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</si>
  <si>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</si>
  <si>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</si>
  <si>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</si>
  <si>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</si>
  <si>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</si>
  <si>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</si>
  <si>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</si>
  <si>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</si>
  <si>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</si>
  <si>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</si>
  <si>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</si>
  <si>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</si>
  <si>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</si>
  <si>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</si>
  <si>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</si>
  <si>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</si>
  <si>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</si>
  <si>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</si>
  <si>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</si>
  <si>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</si>
  <si>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</si>
  <si>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</si>
  <si>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</si>
  <si>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</si>
  <si>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</si>
  <si>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</si>
  <si>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</si>
  <si>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</si>
  <si>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</si>
  <si>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</si>
  <si>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</si>
  <si>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</si>
  <si>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</si>
  <si>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</si>
  <si>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</si>
  <si>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</si>
  <si>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</si>
  <si>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</si>
  <si>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</si>
  <si>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</si>
  <si>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</si>
  <si>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</si>
  <si>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</si>
  <si>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</si>
  <si>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</si>
  <si>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</si>
  <si>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</si>
  <si>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</si>
  <si>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</si>
  <si>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</si>
  <si>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</si>
  <si>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</si>
  <si>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</si>
  <si>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</si>
  <si>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</si>
  <si>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</si>
  <si>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</si>
  <si>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</si>
  <si>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</si>
  <si>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</si>
  <si>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</si>
  <si>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</si>
  <si>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</si>
  <si>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</si>
  <si>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</si>
  <si>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</si>
  <si>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</si>
  <si>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</si>
  <si>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</si>
  <si>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</si>
  <si>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</si>
  <si>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</si>
  <si>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</si>
  <si>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</si>
  <si>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</si>
  <si>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</si>
  <si>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</si>
  <si>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</si>
  <si>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</si>
  <si>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</si>
  <si>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</si>
  <si>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</si>
  <si>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</si>
  <si>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</si>
  <si>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</si>
  <si>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</si>
  <si>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</si>
  <si>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</si>
  <si>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</si>
  <si>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</si>
  <si>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</si>
  <si>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</si>
  <si>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</si>
  <si>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</si>
  <si>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</si>
  <si>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</si>
  <si>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</si>
  <si>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</si>
  <si>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</si>
  <si>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</si>
  <si>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</si>
  <si>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</si>
  <si>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</si>
  <si>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</si>
  <si>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</si>
  <si>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</si>
  <si>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</si>
  <si>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</si>
  <si>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</si>
  <si>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</si>
  <si>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</si>
  <si>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</si>
  <si>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</si>
  <si>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</si>
  <si>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</si>
  <si>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</si>
  <si>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</si>
  <si>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</si>
  <si>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</si>
  <si>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</si>
  <si>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</si>
  <si>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</si>
  <si>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</si>
  <si>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</si>
  <si>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</si>
  <si>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</si>
  <si>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</si>
  <si>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</si>
  <si>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</si>
  <si>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</si>
  <si>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</si>
  <si>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</si>
  <si>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</si>
  <si>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</si>
  <si>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</si>
  <si>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</si>
  <si>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</si>
  <si>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</si>
  <si>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</si>
  <si>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</si>
  <si>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</si>
  <si>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</si>
  <si>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</si>
  <si>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</si>
  <si>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</si>
  <si>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</si>
  <si>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</si>
  <si>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</si>
  <si>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</si>
  <si>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</si>
  <si>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</si>
  <si>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</si>
  <si>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</si>
  <si>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</si>
  <si>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</si>
  <si>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</si>
  <si>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</si>
  <si>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</si>
  <si>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</si>
  <si>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</si>
  <si>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</si>
  <si>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</si>
  <si>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</si>
  <si>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</si>
  <si>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</si>
  <si>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</si>
  <si>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</si>
  <si>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</si>
  <si>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</si>
  <si>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</si>
  <si>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</si>
  <si>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</si>
  <si>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</si>
  <si>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</si>
  <si>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</si>
  <si>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</si>
  <si>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</si>
  <si>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</si>
  <si>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</si>
  <si>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</si>
  <si>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</si>
  <si>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</si>
  <si>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</si>
  <si>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</si>
  <si>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</si>
  <si>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</si>
  <si>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</si>
  <si>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</si>
  <si>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</si>
  <si>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</si>
  <si>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</si>
  <si>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</si>
  <si>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</si>
  <si>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</si>
  <si>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</si>
  <si>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</si>
  <si>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</si>
  <si>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</si>
  <si>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</si>
  <si>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</si>
  <si>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</si>
  <si>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</si>
  <si>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</si>
  <si>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</si>
  <si>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</si>
  <si>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</si>
  <si>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</si>
  <si>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</si>
  <si>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</si>
  <si>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</si>
  <si>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</si>
  <si>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</si>
  <si>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</si>
  <si>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</si>
  <si>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</si>
  <si>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</si>
  <si>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</si>
  <si>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</si>
  <si>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</si>
  <si>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</si>
  <si>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</si>
  <si>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</si>
  <si>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</si>
  <si>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</si>
  <si>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</si>
  <si>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</si>
  <si>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</si>
  <si>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</si>
  <si>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</si>
  <si>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</si>
  <si>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</si>
  <si>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</si>
  <si>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</si>
  <si>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</si>
  <si>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</si>
  <si>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</si>
  <si>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</si>
  <si>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</si>
  <si>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</si>
  <si>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</si>
  <si>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</si>
  <si>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</si>
  <si>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</si>
  <si>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</si>
  <si>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</si>
  <si>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</si>
  <si>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</si>
  <si>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</si>
  <si>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</si>
  <si>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</si>
  <si>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</si>
  <si>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</si>
  <si>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</si>
  <si>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</si>
  <si>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</si>
  <si>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</si>
  <si>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</si>
  <si>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</si>
  <si>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</si>
  <si>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</si>
  <si>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</si>
  <si>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</si>
  <si>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</si>
  <si>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</si>
  <si>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</si>
  <si>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</si>
  <si>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</si>
  <si>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</si>
  <si>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</si>
  <si>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</si>
  <si>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</si>
  <si>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</si>
  <si>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</si>
  <si>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</si>
  <si>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</si>
  <si>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</si>
  <si>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</si>
  <si>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</si>
  <si>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</si>
  <si>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</si>
  <si>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</si>
  <si>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</si>
  <si>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</si>
  <si>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</si>
  <si>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</si>
  <si>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</si>
  <si>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</si>
  <si>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</si>
  <si>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</si>
  <si>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</si>
  <si>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</si>
  <si>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</si>
  <si>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</si>
  <si>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</si>
  <si>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</si>
  <si>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</si>
  <si>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</si>
  <si>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</si>
  <si>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</si>
  <si>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</si>
  <si>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</si>
  <si>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</si>
  <si>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</si>
  <si>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</si>
  <si>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</si>
  <si>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</si>
  <si>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</si>
  <si>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</si>
  <si>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</si>
  <si>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</si>
  <si>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</si>
  <si>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</si>
  <si>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</si>
  <si>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</si>
  <si>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</si>
  <si>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</si>
  <si>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</si>
  <si>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</si>
  <si>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</si>
  <si>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</si>
  <si>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</si>
  <si>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</si>
  <si>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</si>
  <si>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</si>
  <si>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</si>
  <si>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</si>
  <si>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</si>
  <si>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</si>
  <si>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</si>
  <si>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</si>
  <si>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</si>
  <si>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</si>
  <si>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</si>
  <si>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</si>
  <si>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</si>
  <si>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</si>
  <si>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</si>
  <si>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</si>
  <si>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</si>
  <si>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</si>
  <si>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</si>
  <si>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</si>
  <si>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</si>
  <si>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</si>
  <si>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</si>
  <si>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</si>
  <si>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</si>
  <si>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</si>
  <si>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</si>
  <si>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</si>
  <si>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</si>
  <si>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</si>
  <si>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</si>
  <si>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</si>
  <si>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</si>
  <si>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</si>
  <si>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</si>
  <si>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</si>
  <si>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</si>
  <si>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</si>
  <si>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</si>
  <si>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</si>
  <si>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</si>
  <si>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</si>
  <si>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</si>
  <si>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</si>
  <si>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</si>
  <si>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</si>
  <si>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</si>
  <si>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</si>
  <si>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</si>
  <si>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</si>
  <si>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</si>
  <si>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</si>
  <si>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</si>
  <si>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</si>
  <si>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</si>
  <si>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</si>
  <si>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</si>
  <si>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</si>
  <si>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</si>
  <si>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</si>
  <si>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</si>
  <si>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</si>
  <si>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</si>
  <si>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</si>
  <si>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</si>
  <si>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</si>
  <si>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</si>
  <si>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</si>
  <si>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</si>
  <si>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</si>
  <si>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</si>
  <si>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</si>
  <si>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</si>
  <si>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</si>
  <si>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</si>
  <si>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</si>
  <si>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</si>
  <si>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</si>
  <si>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</si>
  <si>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</si>
  <si>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</si>
  <si>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</si>
  <si>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</si>
  <si>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</si>
  <si>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</si>
  <si>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</si>
  <si>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</si>
  <si>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</si>
  <si>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</si>
  <si>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</si>
  <si>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</si>
  <si>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</si>
  <si>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</si>
  <si>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</si>
  <si>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</si>
  <si>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</si>
  <si>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</si>
  <si>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</si>
  <si>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</si>
  <si>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</si>
  <si>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</si>
  <si>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</si>
  <si>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</si>
  <si>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</si>
  <si>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</si>
  <si>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</si>
  <si>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</si>
  <si>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</si>
  <si>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</si>
  <si>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</si>
  <si>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</si>
  <si>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</si>
  <si>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</si>
  <si>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</si>
  <si>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</si>
  <si>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</si>
  <si>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</si>
  <si>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</si>
  <si>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</si>
  <si>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</si>
  <si>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</si>
  <si>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</si>
  <si>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</si>
  <si>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</si>
  <si>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</si>
  <si>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</si>
  <si>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</si>
  <si>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</si>
  <si>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</si>
  <si>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</si>
  <si>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</si>
  <si>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</si>
  <si>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</si>
  <si>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</si>
  <si>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</si>
  <si>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</si>
  <si>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</si>
  <si>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</si>
  <si>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</si>
  <si>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</si>
  <si>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</si>
  <si>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</si>
  <si>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</si>
  <si>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</si>
  <si>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</si>
  <si>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</si>
  <si>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</si>
  <si>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</si>
  <si>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</si>
  <si>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</si>
  <si>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</si>
  <si>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</si>
  <si>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</si>
  <si>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</si>
  <si>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</si>
  <si>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</si>
  <si>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</si>
  <si>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</si>
  <si>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</si>
  <si>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</si>
  <si>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</si>
  <si>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</si>
  <si>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</si>
  <si>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</si>
  <si>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</si>
  <si>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</si>
  <si>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</si>
  <si>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</si>
  <si>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</si>
  <si>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</si>
  <si>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</si>
  <si>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</si>
  <si>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</si>
  <si>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</si>
  <si>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</si>
  <si>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</si>
  <si>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</si>
  <si>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</si>
  <si>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</si>
  <si>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</si>
  <si>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</si>
  <si>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</si>
  <si>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</si>
  <si>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</si>
  <si>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</si>
  <si>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</si>
  <si>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</si>
  <si>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</si>
  <si>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</si>
  <si>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</si>
  <si>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</si>
  <si>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</si>
  <si>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</si>
  <si>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</si>
  <si>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</si>
  <si>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</si>
  <si>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</si>
  <si>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</si>
  <si>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</si>
  <si>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</si>
  <si>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</si>
  <si>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</si>
  <si>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</si>
  <si>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</si>
  <si>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</si>
  <si>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</si>
  <si>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</si>
  <si>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</si>
  <si>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</si>
  <si>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</si>
  <si>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</si>
  <si>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</si>
  <si>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</si>
  <si>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</si>
  <si>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</si>
  <si>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</si>
  <si>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</si>
  <si>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</si>
  <si>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</si>
  <si>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</si>
  <si>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</si>
  <si>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</si>
  <si>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</si>
  <si>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</si>
  <si>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</si>
  <si>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</si>
  <si>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</si>
  <si>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</si>
  <si>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</si>
  <si>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</si>
  <si>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</si>
  <si>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</si>
  <si>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</si>
  <si>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</si>
  <si>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</si>
  <si>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</si>
  <si>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</si>
  <si>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</si>
  <si>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</si>
  <si>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</si>
  <si>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</si>
  <si>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</si>
  <si>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</si>
  <si>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</si>
  <si>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</si>
  <si>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</si>
  <si>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</si>
  <si>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</si>
  <si>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</si>
  <si>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</si>
  <si>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</si>
  <si>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</si>
  <si>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</si>
  <si>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</si>
  <si>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</si>
  <si>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</si>
  <si>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</si>
  <si>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</si>
  <si>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</si>
  <si>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</si>
  <si>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</si>
  <si>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</si>
  <si>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</si>
  <si>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</si>
  <si>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</si>
  <si>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</si>
  <si>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</si>
  <si>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</si>
  <si>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</si>
  <si>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</si>
  <si>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</si>
  <si>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</si>
  <si>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</si>
  <si>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</si>
  <si>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</si>
  <si>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</si>
  <si>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</si>
  <si>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</si>
  <si>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</si>
  <si>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</si>
  <si>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</si>
  <si>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</si>
  <si>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</si>
  <si>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</si>
  <si>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</si>
  <si>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</si>
  <si>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</si>
  <si>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</si>
  <si>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</si>
  <si>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</si>
  <si>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</si>
  <si>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</si>
  <si>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</si>
  <si>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</si>
  <si>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</si>
  <si>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</si>
  <si>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</si>
  <si>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</si>
  <si>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</si>
  <si>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</si>
  <si>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</si>
  <si>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</si>
  <si>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</si>
  <si>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</si>
  <si>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</si>
  <si>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</si>
  <si>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</si>
  <si>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</si>
  <si>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</si>
  <si>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</si>
  <si>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</si>
  <si>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</si>
  <si>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</si>
  <si>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</si>
  <si>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</si>
  <si>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</si>
  <si>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</si>
  <si>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</si>
  <si>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</si>
  <si>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</si>
  <si>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</si>
  <si>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</si>
  <si>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</si>
  <si>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</si>
  <si>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</si>
  <si>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</si>
  <si>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</si>
  <si>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</si>
  <si>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</si>
  <si>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</si>
  <si>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</si>
  <si>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</si>
  <si>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</si>
  <si>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</si>
  <si>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</si>
  <si>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</si>
  <si>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</si>
  <si>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</si>
  <si>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</si>
  <si>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</si>
  <si>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</si>
  <si>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</si>
  <si>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</si>
  <si>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</si>
  <si>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</si>
  <si>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</si>
  <si>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</si>
  <si>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</si>
  <si>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</si>
  <si>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</si>
  <si>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</si>
  <si>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</si>
  <si>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</si>
  <si>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</si>
  <si>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</si>
  <si>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</si>
  <si>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</si>
  <si>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</si>
  <si>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</si>
  <si>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</si>
  <si>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</si>
  <si>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</si>
  <si>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</si>
  <si>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</si>
  <si>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</si>
  <si>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</si>
  <si>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</si>
  <si>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</si>
  <si>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</si>
  <si>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</si>
  <si>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</si>
  <si>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</si>
  <si>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</si>
  <si>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</si>
  <si>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</si>
  <si>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</si>
  <si>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</si>
  <si>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</si>
  <si>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</si>
  <si>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</si>
  <si>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</si>
  <si>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</si>
  <si>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</si>
  <si>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</si>
  <si>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</si>
  <si>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</si>
  <si>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</si>
  <si>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</si>
  <si>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</si>
  <si>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</si>
  <si>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</si>
  <si>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</si>
  <si>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</si>
  <si>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</si>
  <si>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</si>
  <si>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</si>
  <si>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</si>
  <si>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</si>
  <si>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</si>
  <si>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</si>
  <si>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</si>
  <si>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</si>
  <si>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</si>
  <si>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</si>
  <si>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</si>
  <si>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</si>
  <si>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</si>
  <si>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</si>
  <si>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</si>
  <si>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</si>
  <si>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</si>
  <si>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</si>
  <si>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</si>
  <si>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</si>
  <si>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</si>
  <si>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</si>
  <si>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</si>
  <si>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</si>
  <si>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</si>
  <si>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</si>
  <si>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</si>
  <si>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</si>
  <si>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</si>
  <si>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</si>
  <si>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</si>
  <si>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</si>
  <si>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</si>
  <si>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</si>
  <si>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</si>
  <si>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</si>
  <si>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</si>
  <si>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</si>
  <si>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</si>
  <si>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</si>
  <si>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</si>
  <si>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</si>
  <si>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</si>
  <si>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</si>
  <si>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</si>
  <si>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</si>
  <si>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</si>
  <si>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</si>
  <si>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</si>
  <si>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</si>
  <si>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</si>
  <si>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</si>
  <si>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</si>
  <si>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</si>
  <si>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</si>
  <si>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</si>
  <si>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</si>
  <si>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</si>
  <si>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</si>
  <si>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</si>
  <si>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</si>
  <si>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</si>
  <si>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</si>
  <si>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</si>
  <si>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</si>
  <si>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</si>
  <si>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</si>
  <si>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</si>
  <si>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</si>
  <si>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</si>
  <si>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</si>
  <si>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</si>
  <si>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</si>
  <si>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</si>
  <si>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</si>
  <si>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</si>
  <si>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</si>
  <si>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</si>
  <si>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</si>
  <si>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</si>
  <si>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</si>
  <si>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</si>
  <si>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</si>
  <si>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</si>
  <si>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</si>
  <si>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</si>
  <si>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</si>
  <si>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</si>
  <si>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</si>
  <si>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</si>
  <si>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</si>
  <si>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</si>
  <si>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</si>
  <si>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</si>
  <si>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</si>
  <si>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</si>
  <si>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</si>
  <si>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</si>
  <si>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</si>
  <si>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</si>
  <si>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</si>
  <si>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</si>
  <si>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</si>
  <si>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</si>
  <si>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</si>
  <si>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</si>
  <si>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</si>
  <si>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</si>
  <si>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</si>
  <si>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</si>
  <si>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</si>
  <si>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</si>
  <si>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</si>
  <si>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</si>
  <si>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</si>
  <si>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</si>
  <si>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</si>
  <si>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</si>
  <si>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</si>
  <si>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</si>
  <si>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</si>
  <si>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</si>
  <si>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</si>
  <si>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</si>
  <si>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</si>
  <si>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</si>
  <si>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</si>
  <si>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</si>
  <si>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</si>
  <si>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</si>
  <si>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</si>
  <si>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</si>
  <si>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</si>
  <si>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</si>
  <si>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</si>
  <si>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</si>
  <si>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</si>
  <si>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</si>
  <si>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</si>
  <si>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</si>
  <si>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</si>
  <si>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</si>
  <si>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</si>
  <si>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</si>
  <si>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</si>
  <si>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</si>
  <si>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</si>
  <si>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</si>
  <si>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</si>
  <si>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</si>
  <si>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</si>
  <si>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</si>
  <si>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</si>
  <si>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</si>
  <si>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</si>
  <si>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</si>
  <si>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</si>
  <si>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</si>
  <si>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</si>
  <si>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</si>
  <si>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</si>
  <si>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</si>
  <si>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</si>
  <si>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</si>
  <si>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</si>
  <si>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</si>
  <si>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</si>
  <si>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</si>
  <si>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</si>
  <si>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</si>
  <si>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</si>
  <si>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</si>
  <si>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</si>
  <si>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</si>
  <si>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</si>
  <si>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</si>
  <si>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</si>
  <si>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</si>
  <si>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</si>
  <si>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</si>
  <si>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</si>
  <si>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</si>
  <si>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</si>
  <si>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</si>
  <si>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</si>
  <si>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</si>
  <si>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</si>
  <si>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</si>
  <si>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</si>
  <si>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</si>
  <si>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</si>
  <si>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</si>
  <si>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</si>
  <si>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</si>
  <si>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</si>
  <si>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</si>
  <si>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</si>
  <si>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</si>
  <si>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</si>
  <si>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</si>
  <si>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</si>
  <si>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</si>
  <si>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</si>
  <si>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</si>
  <si>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</si>
  <si>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</si>
  <si>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</si>
  <si>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</si>
  <si>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</si>
  <si>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</si>
  <si>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</si>
  <si>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</si>
  <si>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</si>
  <si>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</si>
  <si>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</si>
  <si>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</si>
  <si>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</si>
  <si>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</si>
  <si>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</si>
  <si>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</si>
  <si>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</si>
  <si>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</si>
  <si>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</si>
  <si>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</si>
  <si>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</si>
  <si>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</si>
  <si>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</si>
  <si>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</si>
  <si>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</si>
  <si>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</si>
  <si>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</si>
  <si>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</si>
  <si>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</si>
  <si>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</si>
  <si>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</si>
  <si>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</si>
  <si>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</si>
  <si>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</si>
  <si>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</si>
  <si>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</si>
  <si>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</si>
  <si>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</si>
  <si>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</si>
  <si>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</si>
  <si>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</si>
  <si>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</si>
  <si>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</si>
  <si>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</si>
  <si>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</si>
  <si>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</si>
  <si>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</si>
  <si>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</si>
  <si>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</si>
  <si>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</si>
  <si>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</si>
  <si>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</si>
  <si>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</si>
  <si>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</si>
  <si>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</si>
  <si>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</si>
  <si>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</si>
  <si>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</si>
  <si>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</si>
  <si>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</si>
  <si>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</si>
  <si>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</si>
  <si>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</si>
  <si>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</si>
  <si>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</si>
  <si>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</si>
  <si>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</si>
  <si>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</si>
  <si>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</si>
  <si>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</si>
  <si>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</si>
  <si>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</si>
  <si>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</si>
  <si>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</si>
  <si>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</si>
  <si>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</si>
  <si>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</si>
  <si>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</si>
  <si>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</si>
  <si>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</si>
  <si>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</si>
  <si>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</si>
  <si>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</si>
  <si>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</si>
  <si>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</si>
  <si>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</si>
  <si>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</si>
  <si>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</si>
  <si>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</si>
  <si>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</si>
  <si>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</si>
  <si>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</si>
  <si>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</si>
  <si>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</si>
  <si>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</si>
  <si>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</si>
  <si>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</si>
  <si>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</si>
  <si>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</si>
  <si>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</si>
  <si>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</si>
  <si>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</si>
  <si>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</si>
  <si>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</si>
  <si>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</si>
  <si>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</si>
  <si>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</si>
  <si>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</si>
  <si>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</si>
  <si>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</si>
  <si>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</si>
  <si>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</si>
  <si>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</si>
  <si>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</si>
  <si>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</si>
  <si>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</si>
  <si>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</si>
  <si>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</si>
  <si>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</si>
  <si>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</si>
  <si>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</si>
  <si>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</si>
  <si>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</si>
  <si>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</si>
  <si>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</si>
  <si>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</si>
  <si>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</si>
  <si>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</si>
  <si>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</si>
  <si>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</si>
  <si>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</si>
  <si>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</si>
  <si>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</si>
  <si>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</si>
  <si>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</si>
  <si>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</si>
  <si>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</si>
  <si>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</si>
  <si>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</si>
  <si>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</si>
  <si>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</si>
  <si>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</si>
  <si>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</si>
  <si>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</si>
  <si>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</si>
  <si>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</si>
  <si>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</si>
  <si>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</si>
  <si>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</si>
  <si>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</si>
  <si>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</si>
  <si>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</si>
  <si>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</si>
  <si>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</si>
  <si>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</si>
  <si>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</si>
  <si>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</si>
  <si>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</si>
  <si>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</si>
  <si>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</si>
  <si>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</si>
  <si>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</si>
  <si>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</si>
  <si>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</si>
  <si>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</si>
  <si>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</si>
  <si>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</si>
  <si>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</si>
  <si>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</si>
  <si>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</si>
  <si>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</si>
  <si>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</si>
  <si>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</si>
  <si>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</si>
  <si>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</si>
  <si>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</si>
  <si>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</si>
  <si>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</si>
  <si>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</si>
  <si>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</si>
  <si>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</si>
  <si>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</si>
  <si>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</si>
  <si>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</si>
  <si>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</si>
  <si>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</si>
  <si>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</si>
  <si>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</si>
  <si>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</si>
  <si>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</si>
  <si>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</si>
  <si>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</si>
  <si>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</si>
  <si>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</si>
  <si>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</si>
  <si>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</si>
  <si>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</si>
  <si>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</si>
  <si>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</si>
  <si>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</si>
  <si>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</si>
  <si>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</si>
  <si>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</si>
  <si>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</si>
  <si>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</si>
  <si>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</si>
  <si>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</si>
  <si>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</si>
  <si>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</si>
  <si>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</si>
  <si>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</si>
  <si>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</si>
  <si>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</si>
  <si>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</si>
  <si>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</si>
  <si>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</si>
  <si>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</si>
  <si>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</si>
  <si>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</si>
  <si>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</si>
  <si>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</si>
  <si>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</si>
  <si>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</si>
  <si>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</si>
  <si>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</si>
  <si>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</si>
  <si>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</si>
  <si>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</si>
  <si>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</si>
  <si>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</si>
  <si>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</si>
  <si>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</si>
  <si>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</si>
  <si>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</si>
  <si>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</si>
  <si>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</si>
  <si>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</si>
  <si>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</si>
  <si>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</si>
  <si>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</si>
  <si>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</si>
  <si>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</si>
  <si>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</si>
  <si>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</si>
  <si>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</si>
  <si>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</si>
  <si>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</si>
  <si>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</si>
  <si>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</si>
  <si>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</si>
  <si>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</si>
  <si>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</si>
  <si>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</si>
  <si>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</si>
  <si>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</si>
  <si>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</si>
  <si>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</si>
  <si>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</si>
  <si>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</si>
  <si>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</si>
  <si>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</si>
  <si>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</si>
  <si>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</si>
  <si>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</si>
  <si>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</si>
  <si>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</si>
  <si>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</si>
  <si>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</si>
  <si>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</si>
  <si>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</si>
  <si>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</si>
  <si>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</si>
  <si>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</si>
  <si>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</si>
  <si>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</si>
  <si>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</si>
  <si>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</si>
  <si>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</si>
  <si>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</si>
  <si>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</si>
  <si>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</si>
  <si>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</si>
  <si>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</si>
  <si>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</si>
  <si>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</si>
  <si>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</si>
  <si>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</si>
  <si>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</si>
  <si>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</si>
  <si>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</si>
  <si>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</si>
  <si>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</si>
  <si>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</si>
  <si>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</si>
  <si>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</si>
  <si>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</si>
  <si>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</si>
  <si>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</si>
  <si>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</si>
  <si>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</si>
  <si>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</si>
  <si>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</si>
  <si>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</si>
  <si>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</si>
  <si>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</si>
  <si>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</si>
  <si>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</si>
  <si>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</si>
  <si>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</si>
  <si>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</si>
  <si>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</si>
  <si>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</si>
  <si>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</si>
  <si>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</si>
  <si>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</si>
  <si>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</si>
  <si>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</si>
  <si>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</si>
  <si>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</si>
  <si>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</si>
  <si>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</si>
  <si>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</si>
  <si>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</si>
  <si>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</si>
  <si>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</si>
  <si>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</si>
  <si>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</si>
  <si>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</si>
  <si>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</si>
  <si>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</si>
  <si>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</si>
  <si>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</si>
  <si>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</si>
  <si>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</si>
  <si>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</si>
  <si>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</si>
  <si>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</si>
  <si>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</si>
  <si>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</si>
  <si>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</si>
  <si>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</si>
  <si>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</si>
  <si>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</si>
  <si>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</si>
  <si>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</si>
  <si>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</si>
  <si>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</si>
  <si>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</si>
  <si>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</si>
  <si>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</si>
  <si>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</si>
  <si>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</si>
  <si>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</si>
  <si>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</si>
  <si>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</si>
  <si>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</si>
  <si>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</si>
  <si>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</si>
  <si>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</si>
  <si>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</si>
  <si>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</si>
  <si>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</si>
  <si>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</si>
  <si>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</si>
  <si>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</si>
  <si>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</si>
  <si>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</si>
  <si>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</si>
  <si>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</si>
  <si>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</si>
  <si>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</si>
  <si>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</si>
  <si>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</si>
  <si>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</si>
  <si>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</si>
  <si>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</si>
  <si>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</si>
  <si>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</si>
  <si>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</si>
  <si>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</si>
  <si>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</si>
  <si>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</si>
  <si>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</si>
  <si>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</si>
  <si>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</si>
  <si>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</si>
  <si>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</si>
  <si>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</si>
  <si>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</si>
  <si>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</si>
  <si>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</si>
  <si>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</si>
  <si>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</si>
  <si>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</si>
  <si>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</si>
  <si>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</si>
  <si>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</si>
  <si>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</si>
  <si>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</si>
  <si>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</si>
  <si>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</si>
  <si>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</si>
  <si>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</si>
  <si>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</si>
  <si>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</si>
  <si>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</si>
  <si>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</si>
  <si>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</si>
  <si>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</si>
  <si>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</si>
  <si>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</si>
  <si>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</si>
  <si>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</si>
  <si>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</si>
  <si>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</si>
  <si>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</si>
  <si>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</si>
  <si>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</si>
  <si>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</si>
  <si>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</si>
  <si>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</si>
  <si>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</si>
  <si>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</si>
  <si>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</si>
  <si>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</si>
  <si>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</si>
  <si>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</si>
  <si>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</si>
  <si>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</si>
  <si>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</si>
  <si>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</si>
  <si>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</si>
  <si>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</si>
  <si>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</si>
  <si>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</si>
  <si>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</si>
  <si>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</si>
  <si>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</si>
  <si>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</si>
  <si>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</si>
  <si>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</si>
  <si>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</si>
  <si>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</si>
  <si>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</si>
  <si>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</si>
  <si>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</si>
  <si>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</si>
  <si>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</si>
  <si>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</si>
  <si>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</si>
  <si>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</si>
  <si>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</si>
  <si>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</si>
  <si>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</si>
  <si>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</si>
  <si>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</si>
  <si>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</si>
  <si>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</si>
  <si>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</si>
  <si>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</si>
  <si>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</si>
  <si>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</si>
  <si>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</si>
  <si>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</si>
  <si>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</si>
  <si>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</si>
  <si>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</si>
  <si>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</si>
  <si>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</si>
  <si>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</si>
  <si>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</si>
  <si>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</si>
  <si>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</si>
  <si>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</si>
  <si>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</si>
  <si>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</si>
  <si>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</si>
  <si>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</si>
  <si>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</si>
  <si>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</si>
  <si>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</si>
  <si>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</si>
  <si>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</si>
  <si>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</si>
  <si>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</si>
  <si>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</si>
  <si>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</si>
  <si>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</si>
  <si>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</si>
  <si>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</si>
  <si>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</si>
  <si>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</si>
  <si>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</si>
  <si>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</si>
  <si>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</si>
  <si>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</si>
  <si>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</si>
  <si>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</si>
  <si>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</si>
  <si>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</si>
  <si>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</si>
  <si>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</si>
  <si>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</si>
  <si>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</si>
  <si>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</si>
  <si>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</si>
  <si>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</si>
  <si>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</si>
  <si>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</si>
  <si>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</si>
  <si>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</si>
  <si>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</si>
  <si>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</si>
  <si>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</si>
  <si>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</si>
  <si>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</si>
  <si>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</si>
  <si>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</si>
  <si>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</si>
  <si>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</si>
  <si>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</si>
  <si>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</si>
  <si>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</si>
  <si>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</si>
  <si>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</si>
  <si>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</si>
  <si>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</si>
  <si>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</si>
  <si>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</si>
  <si>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</si>
  <si>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</si>
  <si>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</si>
  <si>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</si>
  <si>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</si>
  <si>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</si>
  <si>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</si>
  <si>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</si>
  <si>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</si>
  <si>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</si>
  <si>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</si>
  <si>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</si>
  <si>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</si>
  <si>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</si>
  <si>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</si>
  <si>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</si>
  <si>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</si>
  <si>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</si>
  <si>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</si>
  <si>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</si>
  <si>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</si>
  <si>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</si>
  <si>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</si>
  <si>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</si>
  <si>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</si>
  <si>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</si>
  <si>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</si>
  <si>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</si>
  <si>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</si>
  <si>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</si>
  <si>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</si>
  <si>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</si>
  <si>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</si>
  <si>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</si>
  <si>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</si>
  <si>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</si>
  <si>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</si>
  <si>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</si>
  <si>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</si>
  <si>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</si>
  <si>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</si>
  <si>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</si>
  <si>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</si>
  <si>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</si>
  <si>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</si>
  <si>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</si>
  <si>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</si>
  <si>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</si>
  <si>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</si>
  <si>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</si>
  <si>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</si>
  <si>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</si>
  <si>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</si>
  <si>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</si>
  <si>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</si>
  <si>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</si>
  <si>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</si>
  <si>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</si>
  <si>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</si>
  <si>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</si>
  <si>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</si>
  <si>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</si>
  <si>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</si>
  <si>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</si>
  <si>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</si>
  <si>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</si>
  <si>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</si>
  <si>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</si>
  <si>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</si>
  <si>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</si>
  <si>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</si>
  <si>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</si>
  <si>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</si>
  <si>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</si>
  <si>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</si>
  <si>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</si>
  <si>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</si>
  <si>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</si>
  <si>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</si>
  <si>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</si>
  <si>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</si>
  <si>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</si>
  <si>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</si>
  <si>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</si>
  <si>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</si>
  <si>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</si>
  <si>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</si>
  <si>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</si>
  <si>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</si>
  <si>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</si>
  <si>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</si>
  <si>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</si>
  <si>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</si>
  <si>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</si>
  <si>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</si>
  <si>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</si>
  <si>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</si>
  <si>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</si>
  <si>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</si>
  <si>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</si>
  <si>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</si>
  <si>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</si>
  <si>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</si>
  <si>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</si>
  <si>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</si>
  <si>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</si>
  <si>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</si>
  <si>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</si>
  <si>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</si>
  <si>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</si>
  <si>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</si>
  <si>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</si>
  <si>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</si>
  <si>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</si>
  <si>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</si>
  <si>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</si>
  <si>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</si>
  <si>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</si>
  <si>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</si>
  <si>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</si>
  <si>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</si>
  <si>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</si>
  <si>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</si>
  <si>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</si>
  <si>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</si>
  <si>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</si>
  <si>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</si>
  <si>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</si>
  <si>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</si>
  <si>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</si>
  <si>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</si>
  <si>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</si>
  <si>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</si>
  <si>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</si>
  <si>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</si>
  <si>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</si>
  <si>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</si>
  <si>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</si>
  <si>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</si>
  <si>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</si>
  <si>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</si>
  <si>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</si>
  <si>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</si>
  <si>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</si>
  <si>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</si>
  <si>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</si>
  <si>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</si>
  <si>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</si>
  <si>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</si>
  <si>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</si>
  <si>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</si>
  <si>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</si>
  <si>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</si>
  <si>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</si>
  <si>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</si>
  <si>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</si>
  <si>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</si>
  <si>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</si>
  <si>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</si>
  <si>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</si>
  <si>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</si>
  <si>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</si>
  <si>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</si>
  <si>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</si>
  <si>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</si>
  <si>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</si>
  <si>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</si>
  <si>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</si>
  <si>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</si>
  <si>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</si>
  <si>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</si>
  <si>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</si>
  <si>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</si>
  <si>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</si>
  <si>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</si>
  <si>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</si>
  <si>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</si>
  <si>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</si>
  <si>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</si>
  <si>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</si>
  <si>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</si>
  <si>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</si>
  <si>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</si>
  <si>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</si>
  <si>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</si>
  <si>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</si>
  <si>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</si>
  <si>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</si>
  <si>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</si>
  <si>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</si>
  <si>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</si>
  <si>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</si>
  <si>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</si>
  <si>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</si>
  <si>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</si>
  <si>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</si>
  <si>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</si>
  <si>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</si>
  <si>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</si>
  <si>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</si>
  <si>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</si>
  <si>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</si>
  <si>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</si>
  <si>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</si>
  <si>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</si>
  <si>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</si>
  <si>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</si>
  <si>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</si>
  <si>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</si>
  <si>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</si>
  <si>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</si>
  <si>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</si>
  <si>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</si>
  <si>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</si>
  <si>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</si>
  <si>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</si>
  <si>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</si>
  <si>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</si>
  <si>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</si>
  <si>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</si>
  <si>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</si>
  <si>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</si>
  <si>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</si>
  <si>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</si>
  <si>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</si>
  <si>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</si>
  <si>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</si>
  <si>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</si>
  <si>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</si>
  <si>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</si>
  <si>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</si>
  <si>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</si>
  <si>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</si>
  <si>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</si>
  <si>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</si>
  <si>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</si>
  <si>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</si>
  <si>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</si>
  <si>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</si>
  <si>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</si>
  <si>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</si>
  <si>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</si>
  <si>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</si>
  <si>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</si>
  <si>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</si>
  <si>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</si>
  <si>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</si>
  <si>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</si>
  <si>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</si>
  <si>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</si>
  <si>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</si>
  <si>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</si>
  <si>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</si>
  <si>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</si>
  <si>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</si>
  <si>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</si>
  <si>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</si>
  <si>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</si>
  <si>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</si>
  <si>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</si>
  <si>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</si>
  <si>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</si>
  <si>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</si>
  <si>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</si>
  <si>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</si>
  <si>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</si>
  <si>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</si>
  <si>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</si>
  <si>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</si>
  <si>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</si>
  <si>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</si>
  <si>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</si>
  <si>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</si>
  <si>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</si>
  <si>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</si>
  <si>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</si>
  <si>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</si>
  <si>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</si>
  <si>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</si>
  <si>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</si>
  <si>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</si>
  <si>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</si>
  <si>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</si>
  <si>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</si>
  <si>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</si>
  <si>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</si>
  <si>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</si>
  <si>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</si>
  <si>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</si>
  <si>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</si>
  <si>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</si>
  <si>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</si>
  <si>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</si>
  <si>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</si>
  <si>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</si>
  <si>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</si>
  <si>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</si>
  <si>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</si>
  <si>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</si>
  <si>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</si>
  <si>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</si>
  <si>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</si>
  <si>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</si>
  <si>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</si>
  <si>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</si>
  <si>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</si>
  <si>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</si>
  <si>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</si>
  <si>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</si>
  <si>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</si>
  <si>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</si>
  <si>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</si>
  <si>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</si>
  <si>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</si>
  <si>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</si>
  <si>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</si>
  <si>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</si>
  <si>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</si>
  <si>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</si>
  <si>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</si>
  <si>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</si>
  <si>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</si>
  <si>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</si>
  <si>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</si>
  <si>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</si>
  <si>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</si>
  <si>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</si>
  <si>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</si>
  <si>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</si>
  <si>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</si>
  <si>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</si>
  <si>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</si>
  <si>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</si>
  <si>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</si>
  <si>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</si>
  <si>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</si>
  <si>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</si>
  <si>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</si>
  <si>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</si>
  <si>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</si>
  <si>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</si>
  <si>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</si>
  <si>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</si>
  <si>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</si>
  <si>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</si>
  <si>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</si>
  <si>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</si>
  <si>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</si>
  <si>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</si>
  <si>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</si>
  <si>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</si>
  <si>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</si>
  <si>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</si>
  <si>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</si>
  <si>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</si>
  <si>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</si>
  <si>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</si>
  <si>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</si>
  <si>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</si>
  <si>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</si>
  <si>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</si>
  <si>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</si>
  <si>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</si>
  <si>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</si>
  <si>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</si>
  <si>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</si>
  <si>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</si>
  <si>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</si>
  <si>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</si>
  <si>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</si>
  <si>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</si>
  <si>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</si>
  <si>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</si>
  <si>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</si>
  <si>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</si>
  <si>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</si>
  <si>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</si>
  <si>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</si>
  <si>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</si>
  <si>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</si>
  <si>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</si>
  <si>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</si>
  <si>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</si>
  <si>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</si>
  <si>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</si>
  <si>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</si>
  <si>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</si>
  <si>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</si>
  <si>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</si>
  <si>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</si>
  <si>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</si>
  <si>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</si>
  <si>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</si>
  <si>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</si>
  <si>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</si>
  <si>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</si>
  <si>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</si>
  <si>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</si>
  <si>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</si>
  <si>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</si>
  <si>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</si>
  <si>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</si>
  <si>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</si>
  <si>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</si>
  <si>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</si>
  <si>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</si>
  <si>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</si>
  <si>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</si>
  <si>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</si>
  <si>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</si>
  <si>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</si>
  <si>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</si>
  <si>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</si>
  <si>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</si>
  <si>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</si>
  <si>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</si>
  <si>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</si>
  <si>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</si>
  <si>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</si>
  <si>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</si>
  <si>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</si>
  <si>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</si>
  <si>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</si>
  <si>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</si>
  <si>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</si>
  <si>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</si>
  <si>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</si>
  <si>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</si>
  <si>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</si>
  <si>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</si>
  <si>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</si>
  <si>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</si>
  <si>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</si>
  <si>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</si>
  <si>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</si>
  <si>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</si>
  <si>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</si>
  <si>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</si>
  <si>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</si>
  <si>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</si>
  <si>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</si>
  <si>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</si>
  <si>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</si>
  <si>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</si>
  <si>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</si>
  <si>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</si>
  <si>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</si>
  <si>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</si>
  <si>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</si>
  <si>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</si>
  <si>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</si>
  <si>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</si>
  <si>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</si>
  <si>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</si>
  <si>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</si>
  <si>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</si>
  <si>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</si>
  <si>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</si>
  <si>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</si>
  <si>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</si>
  <si>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</si>
  <si>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</si>
  <si>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</si>
  <si>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</si>
  <si>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</si>
  <si>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</si>
  <si>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</si>
  <si>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</si>
  <si>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</si>
  <si>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</si>
  <si>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</si>
  <si>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</si>
  <si>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</si>
  <si>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</si>
  <si>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</si>
  <si>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</si>
  <si>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</si>
  <si>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</si>
  <si>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</si>
  <si>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</si>
  <si>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</si>
  <si>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</si>
  <si>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</si>
  <si>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</si>
  <si>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</si>
  <si>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</si>
  <si>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</si>
  <si>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</si>
  <si>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</si>
  <si>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</si>
  <si>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</si>
  <si>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</si>
  <si>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</si>
  <si>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</si>
  <si>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</si>
  <si>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</si>
  <si>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</si>
  <si>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</si>
  <si>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</si>
  <si>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</si>
  <si>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</si>
  <si>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</si>
  <si>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</si>
  <si>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</si>
  <si>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</si>
  <si>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</si>
  <si>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</si>
  <si>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</si>
  <si>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</si>
  <si>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</si>
  <si>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</si>
  <si>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</si>
  <si>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</si>
  <si>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</si>
  <si>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</si>
  <si>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</si>
  <si>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</si>
  <si>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</si>
  <si>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</si>
  <si>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</si>
  <si>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</si>
  <si>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</si>
  <si>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</si>
  <si>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</si>
  <si>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</si>
  <si>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</si>
  <si>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</si>
  <si>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</si>
  <si>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</si>
  <si>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</si>
  <si>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</si>
  <si>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</si>
  <si>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</si>
  <si>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</si>
  <si>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</si>
  <si>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</si>
  <si>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</si>
  <si>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</si>
  <si>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</si>
  <si>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</si>
  <si>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</si>
  <si>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</si>
  <si>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</si>
  <si>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</si>
  <si>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</si>
  <si>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</si>
  <si>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</si>
  <si>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</si>
  <si>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</si>
  <si>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</si>
  <si>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</si>
  <si>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</si>
  <si>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</si>
  <si>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</si>
  <si>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</si>
  <si>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</si>
  <si>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</si>
  <si>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</si>
  <si>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</si>
  <si>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</si>
  <si>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</si>
  <si>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</si>
  <si>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</si>
  <si>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</si>
  <si>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</si>
  <si>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</si>
  <si>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</si>
  <si>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</si>
  <si>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</si>
  <si>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</si>
  <si>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</si>
  <si>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</si>
  <si>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</si>
  <si>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</si>
  <si>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</si>
  <si>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</si>
  <si>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</si>
  <si>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</si>
  <si>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</si>
  <si>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</si>
  <si>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</si>
  <si>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</si>
  <si>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</si>
  <si>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</si>
  <si>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</si>
  <si>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</si>
  <si>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</si>
  <si>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</si>
  <si>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</si>
  <si>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</si>
  <si>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</si>
  <si>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</si>
  <si>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</si>
  <si>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</si>
  <si>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</si>
  <si>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</si>
  <si>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</si>
  <si>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</si>
  <si>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</si>
  <si>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</si>
  <si>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</si>
  <si>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</si>
  <si>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</si>
  <si>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</si>
  <si>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</si>
  <si>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</si>
  <si>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</si>
  <si>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</si>
  <si>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</si>
  <si>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</si>
  <si>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</si>
  <si>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</si>
  <si>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</si>
  <si>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</si>
  <si>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</si>
  <si>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</si>
  <si>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</si>
  <si>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</si>
  <si>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</si>
  <si>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</si>
  <si>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</si>
  <si>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</si>
  <si>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</si>
  <si>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</si>
  <si>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</si>
  <si>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</si>
  <si>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</si>
  <si>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</si>
  <si>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</si>
  <si>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</si>
  <si>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</si>
  <si>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</si>
  <si>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</si>
  <si>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</si>
  <si>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</si>
  <si>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</si>
  <si>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</si>
  <si>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</si>
  <si>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</si>
  <si>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</si>
  <si>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</si>
  <si>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</si>
  <si>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</si>
  <si>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</si>
  <si>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</si>
  <si>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</si>
  <si>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</si>
  <si>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</si>
  <si>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</si>
  <si>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</si>
  <si>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</si>
  <si>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</si>
  <si>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</si>
  <si>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</si>
  <si>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</si>
  <si>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</si>
  <si>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</si>
  <si>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</si>
  <si>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</si>
  <si>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</si>
  <si>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</si>
  <si>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</si>
  <si>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</si>
  <si>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</si>
  <si>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</si>
  <si>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</si>
  <si>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</si>
  <si>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</si>
  <si>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</si>
  <si>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</si>
  <si>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</si>
  <si>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</si>
  <si>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</si>
  <si>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</si>
  <si>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</si>
  <si>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</si>
  <si>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</si>
  <si>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</si>
  <si>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</si>
  <si>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</si>
  <si>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</si>
  <si>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</si>
  <si>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</si>
  <si>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</si>
  <si>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</si>
  <si>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</si>
  <si>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</si>
  <si>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</si>
  <si>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</si>
  <si>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</si>
  <si>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</si>
  <si>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</si>
  <si>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</si>
  <si>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</si>
  <si>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</si>
  <si>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</si>
  <si>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</si>
  <si>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</si>
  <si>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</si>
  <si>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</si>
  <si>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</si>
  <si>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</si>
  <si>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</si>
  <si>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</si>
  <si>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</si>
  <si>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</si>
  <si>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</si>
  <si>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</si>
  <si>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</si>
  <si>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</si>
  <si>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</si>
  <si>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</si>
  <si>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</si>
  <si>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</si>
  <si>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</si>
  <si>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</si>
  <si>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</si>
  <si>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</si>
  <si>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</si>
  <si>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</si>
  <si>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</si>
  <si>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</si>
  <si>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</si>
  <si>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</si>
  <si>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</si>
  <si>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</si>
  <si>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</si>
  <si>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</si>
  <si>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</si>
  <si>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</si>
  <si>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</si>
  <si>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</si>
  <si>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</si>
  <si>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</si>
  <si>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</si>
  <si>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</si>
  <si>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</si>
  <si>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</si>
  <si>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</si>
  <si>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</si>
  <si>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</si>
  <si>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</si>
  <si>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</si>
  <si>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</si>
  <si>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</si>
  <si>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</si>
  <si>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</si>
  <si>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</si>
  <si>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</si>
  <si>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</si>
  <si>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</si>
  <si>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</si>
  <si>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</si>
  <si>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</si>
  <si>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</si>
  <si>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</si>
  <si>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</si>
  <si>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</si>
  <si>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</si>
  <si>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</si>
  <si>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</si>
  <si>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</si>
  <si>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</si>
  <si>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</si>
  <si>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</si>
  <si>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</si>
  <si>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</si>
  <si>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</si>
  <si>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</si>
  <si>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</si>
  <si>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</si>
  <si>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</si>
  <si>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</si>
  <si>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</si>
  <si>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</si>
  <si>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</si>
  <si>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</si>
  <si>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</si>
  <si>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</si>
  <si>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</si>
  <si>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</si>
  <si>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</si>
  <si>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</si>
  <si>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</si>
  <si>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</si>
  <si>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</si>
  <si>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</si>
  <si>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</si>
  <si>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</si>
  <si>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</si>
  <si>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</si>
  <si>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</si>
  <si>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</si>
  <si>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</si>
  <si>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</si>
  <si>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</si>
  <si>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</si>
  <si>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</si>
  <si>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</si>
  <si>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</si>
  <si>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</si>
  <si>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</si>
  <si>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</si>
  <si>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</si>
  <si>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</si>
  <si>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</si>
  <si>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</si>
  <si>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</si>
  <si>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</si>
  <si>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</si>
  <si>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</si>
  <si>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</si>
  <si>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</si>
  <si>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</si>
  <si>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</si>
  <si>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</si>
  <si>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</si>
  <si>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</si>
  <si>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</si>
  <si>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</si>
  <si>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</si>
  <si>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</si>
  <si>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</si>
  <si>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</si>
  <si>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</si>
  <si>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</si>
  <si>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</si>
  <si>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</si>
  <si>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</si>
  <si>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</si>
  <si>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</si>
  <si>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</si>
  <si>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</si>
  <si>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</si>
  <si>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</si>
  <si>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</si>
  <si>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</si>
  <si>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</si>
  <si>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</si>
  <si>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</si>
  <si>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</si>
  <si>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</si>
  <si>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</si>
  <si>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</si>
  <si>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</si>
  <si>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</si>
  <si>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</si>
  <si>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</si>
  <si>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</si>
  <si>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</si>
  <si>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</si>
  <si>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</si>
  <si>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</si>
  <si>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</si>
  <si>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</si>
  <si>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</si>
  <si>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</si>
  <si>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</si>
  <si>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</si>
  <si>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</si>
  <si>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</si>
  <si>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</si>
  <si>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</si>
  <si>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</si>
  <si>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</si>
  <si>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</si>
  <si>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</si>
  <si>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</si>
  <si>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</si>
  <si>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</si>
  <si>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</si>
  <si>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</si>
  <si>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</si>
  <si>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</si>
  <si>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</si>
  <si>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</si>
  <si>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</si>
  <si>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</si>
  <si>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</si>
  <si>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</si>
  <si>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</si>
  <si>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</si>
  <si>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</si>
  <si>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</si>
  <si>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</si>
  <si>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</si>
  <si>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</si>
  <si>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</si>
  <si>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</si>
  <si>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</si>
  <si>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</si>
  <si>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</si>
  <si>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</si>
  <si>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</si>
  <si>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</si>
  <si>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</si>
  <si>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</si>
  <si>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</si>
  <si>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</si>
  <si>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</si>
  <si>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</si>
  <si>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</si>
  <si>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</si>
  <si>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</si>
  <si>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</si>
  <si>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</si>
  <si>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</si>
  <si>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</si>
  <si>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</si>
  <si>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</si>
  <si>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</si>
  <si>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</si>
  <si>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</si>
  <si>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</si>
  <si>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</si>
  <si>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</si>
  <si>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</si>
  <si>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</si>
  <si>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</si>
  <si>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</si>
  <si>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</si>
  <si>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</si>
  <si>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</si>
  <si>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</si>
  <si>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</si>
  <si>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</si>
  <si>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</si>
  <si>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</si>
  <si>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</si>
  <si>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</si>
  <si>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</si>
  <si>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</si>
  <si>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</si>
  <si>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</si>
  <si>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</si>
  <si>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</si>
  <si>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</si>
  <si>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</si>
  <si>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</si>
  <si>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</si>
  <si>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</si>
  <si>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</si>
  <si>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</si>
  <si>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</si>
  <si>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</si>
  <si>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</si>
  <si>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</si>
  <si>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</si>
  <si>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</si>
  <si>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</si>
  <si>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</si>
  <si>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</si>
  <si>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</si>
  <si>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</si>
  <si>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</si>
  <si>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</si>
  <si>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</si>
  <si>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</si>
  <si>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</si>
  <si>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</si>
  <si>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</si>
  <si>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</si>
  <si>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</si>
  <si>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</si>
  <si>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</si>
  <si>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</si>
  <si>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</si>
  <si>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</si>
  <si>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</si>
  <si>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</si>
  <si>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</si>
  <si>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</si>
  <si>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</si>
  <si>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</si>
  <si>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</si>
  <si>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</si>
  <si>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</si>
  <si>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</si>
  <si>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</si>
  <si>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</si>
  <si>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</si>
  <si>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</si>
  <si>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</si>
  <si>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</si>
  <si>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</si>
  <si>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</si>
  <si>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</si>
  <si>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</si>
  <si>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</si>
  <si>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</si>
  <si>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</si>
  <si>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</si>
  <si>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</si>
  <si>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</si>
  <si>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</si>
  <si>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</si>
  <si>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</si>
  <si>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</si>
  <si>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</si>
  <si>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</si>
  <si>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</si>
  <si>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</si>
  <si>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</si>
  <si>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</si>
  <si>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</si>
  <si>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</si>
  <si>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</si>
  <si>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</si>
  <si>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</si>
  <si>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</si>
  <si>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</si>
  <si>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</si>
  <si>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</si>
  <si>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</si>
  <si>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</si>
  <si>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</si>
  <si>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</si>
  <si>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</si>
  <si>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</si>
  <si>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</si>
  <si>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</si>
  <si>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</si>
  <si>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</si>
  <si>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</si>
  <si>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</si>
  <si>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</si>
  <si>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</si>
  <si>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</si>
  <si>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</si>
  <si>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</si>
  <si>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</si>
  <si>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</si>
  <si>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</si>
  <si>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</si>
  <si>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</si>
  <si>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</si>
  <si>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</si>
  <si>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</si>
  <si>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</si>
  <si>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</si>
  <si>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</si>
  <si>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</si>
  <si>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</si>
  <si>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</si>
  <si>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</si>
  <si>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</si>
  <si>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</si>
  <si>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</si>
  <si>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</si>
  <si>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</si>
  <si>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</si>
  <si>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</si>
  <si>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</si>
  <si>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</si>
  <si>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</si>
  <si>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</si>
  <si>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</si>
  <si>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</si>
  <si>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</si>
  <si>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</si>
  <si>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</si>
  <si>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</si>
  <si>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</si>
  <si>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</si>
  <si>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</si>
  <si>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</si>
  <si>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</si>
  <si>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</si>
  <si>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</si>
  <si>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</si>
  <si>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</si>
  <si>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</si>
  <si>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</si>
  <si>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</si>
  <si>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</si>
  <si>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</si>
  <si>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</si>
  <si>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</si>
  <si>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</si>
  <si>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</si>
  <si>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</si>
  <si>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</si>
  <si>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</si>
  <si>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</si>
  <si>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</si>
  <si>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</si>
  <si>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</si>
  <si>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</si>
  <si>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</si>
  <si>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</si>
  <si>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</si>
  <si>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</si>
  <si>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</si>
  <si>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</si>
  <si>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</si>
  <si>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</si>
  <si>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</si>
  <si>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</si>
  <si>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</si>
  <si>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</si>
  <si>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</si>
  <si>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</si>
  <si>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</si>
  <si>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</si>
  <si>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</si>
  <si>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</si>
  <si>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</si>
  <si>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</si>
  <si>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</si>
  <si>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</si>
  <si>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</si>
  <si>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</si>
  <si>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</si>
  <si>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</si>
  <si>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</si>
  <si>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</si>
  <si>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</si>
  <si>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</si>
  <si>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</si>
  <si>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</si>
  <si>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</si>
  <si>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</si>
  <si>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</si>
  <si>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</si>
  <si>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</si>
  <si>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</si>
  <si>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</si>
  <si>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</si>
  <si>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</si>
  <si>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</si>
  <si>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</si>
  <si>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</si>
  <si>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</si>
  <si>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</si>
  <si>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</si>
  <si>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</si>
  <si>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</si>
  <si>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</si>
  <si>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</si>
  <si>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</si>
  <si>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</si>
  <si>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</si>
  <si>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</si>
  <si>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</si>
  <si>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</si>
  <si>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</si>
  <si>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</si>
  <si>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</si>
  <si>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</si>
  <si>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</si>
  <si>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</si>
  <si>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</si>
  <si>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</si>
  <si>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</si>
  <si>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</si>
  <si>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</si>
  <si>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</si>
  <si>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</si>
  <si>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</si>
  <si>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</si>
  <si>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</si>
  <si>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</si>
  <si>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</si>
  <si>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</si>
  <si>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</si>
  <si>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</si>
  <si>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</si>
  <si>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</si>
  <si>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</si>
  <si>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</si>
  <si>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</si>
  <si>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</si>
  <si>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</si>
  <si>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</si>
  <si>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</si>
  <si>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</si>
  <si>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</si>
  <si>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</si>
  <si>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</si>
  <si>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</si>
  <si>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</si>
  <si>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</si>
  <si>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</si>
  <si>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</si>
  <si>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</si>
  <si>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</si>
  <si>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</si>
  <si>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</si>
  <si>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</si>
  <si>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</si>
  <si>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</si>
  <si>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</si>
  <si>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</si>
  <si>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</si>
  <si>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</si>
  <si>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</si>
  <si>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</si>
  <si>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</si>
  <si>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</si>
  <si>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</si>
  <si>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</si>
  <si>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</si>
  <si>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</si>
  <si>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</si>
  <si>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</si>
  <si>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</si>
  <si>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</si>
  <si>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</si>
  <si>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</si>
  <si>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</si>
  <si>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</si>
  <si>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</si>
  <si>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</si>
  <si>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</si>
  <si>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</si>
  <si>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</si>
  <si>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</si>
  <si>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</si>
  <si>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</si>
  <si>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</si>
  <si>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</si>
  <si>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</si>
  <si>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</si>
  <si>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</si>
  <si>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</si>
  <si>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</si>
  <si>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</si>
  <si>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</si>
  <si>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</si>
  <si>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</si>
  <si>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</si>
  <si>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</si>
  <si>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</si>
  <si>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</si>
  <si>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</si>
  <si>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</si>
  <si>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</si>
  <si>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</si>
  <si>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</si>
  <si>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</si>
  <si>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</si>
  <si>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</si>
  <si>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</si>
  <si>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</si>
  <si>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</si>
  <si>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</si>
  <si>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</si>
  <si>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</si>
  <si>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</si>
  <si>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</si>
  <si>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</si>
  <si>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</si>
  <si>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</si>
  <si>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</si>
  <si>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</si>
  <si>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</si>
  <si>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</si>
  <si>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</si>
  <si>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</si>
  <si>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</si>
  <si>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</si>
  <si>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</si>
  <si>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</si>
  <si>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</si>
  <si>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</si>
  <si>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</si>
  <si>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</si>
  <si>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</si>
  <si>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</si>
  <si>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</si>
  <si>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</si>
  <si>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</si>
  <si>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</si>
  <si>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</si>
  <si>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</si>
  <si>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</si>
  <si>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</si>
  <si>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</si>
  <si>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</si>
  <si>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</si>
  <si>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</si>
  <si>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</si>
  <si>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</si>
  <si>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</si>
  <si>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</si>
  <si>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</si>
  <si>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</si>
  <si>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</si>
  <si>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</si>
  <si>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</si>
  <si>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</si>
  <si>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</si>
  <si>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</si>
  <si>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</si>
  <si>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</si>
  <si>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</si>
  <si>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</si>
  <si>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</si>
  <si>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</si>
  <si>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</si>
  <si>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</si>
  <si>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</si>
  <si>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</si>
  <si>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</si>
  <si>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</si>
  <si>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</si>
  <si>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</si>
  <si>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</si>
  <si>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</si>
  <si>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</si>
  <si>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</si>
  <si>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</si>
  <si>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</si>
  <si>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</si>
  <si>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</si>
  <si>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</si>
  <si>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</si>
  <si>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</si>
  <si>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</si>
  <si>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</si>
  <si>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</si>
  <si>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</si>
  <si>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</si>
  <si>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</si>
  <si>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</si>
  <si>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</si>
  <si>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</si>
  <si>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</si>
  <si>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</si>
  <si>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</si>
  <si>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</si>
  <si>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</si>
  <si>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</si>
  <si>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</si>
  <si>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</si>
  <si>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</si>
  <si>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</si>
  <si>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</si>
  <si>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</si>
  <si>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</si>
  <si>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</si>
  <si>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</si>
  <si>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</si>
  <si>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</si>
  <si>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</si>
  <si>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</si>
  <si>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</si>
  <si>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</si>
  <si>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</si>
  <si>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</si>
  <si>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</si>
  <si>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</si>
  <si>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</si>
  <si>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</si>
  <si>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</si>
  <si>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</si>
  <si>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</si>
  <si>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</si>
  <si>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</si>
  <si>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</si>
  <si>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</si>
  <si>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</si>
  <si>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</si>
  <si>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</si>
  <si>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</si>
  <si>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</si>
  <si>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</si>
  <si>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</si>
  <si>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</si>
  <si>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</si>
  <si>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</si>
  <si>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</si>
  <si>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</si>
  <si>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</si>
  <si>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</si>
  <si>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</si>
  <si>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</si>
  <si>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</si>
  <si>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</si>
  <si>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</si>
  <si>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</si>
  <si>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</si>
  <si>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</si>
  <si>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</si>
  <si>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</si>
  <si>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</si>
  <si>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</si>
  <si>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</si>
  <si>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</si>
  <si>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</si>
  <si>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</si>
  <si>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</si>
  <si>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</si>
  <si>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</si>
  <si>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</si>
  <si>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</si>
  <si>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</si>
  <si>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</si>
  <si>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</si>
  <si>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</si>
  <si>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</si>
  <si>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</si>
  <si>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</si>
  <si>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</si>
  <si>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</si>
  <si>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</si>
  <si>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</si>
  <si>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</si>
  <si>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</si>
  <si>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</si>
  <si>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</si>
  <si>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</si>
  <si>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</si>
  <si>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</si>
  <si>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</si>
  <si>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</si>
  <si>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</si>
  <si>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</si>
  <si>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</si>
  <si>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</si>
  <si>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</si>
  <si>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</si>
  <si>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</si>
  <si>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</si>
  <si>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</si>
  <si>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</si>
  <si>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</si>
  <si>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</si>
  <si>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</si>
  <si>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</si>
  <si>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</si>
  <si>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</si>
  <si>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</si>
  <si>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</si>
  <si>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</si>
  <si>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</si>
  <si>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</si>
  <si>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</si>
  <si>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</si>
  <si>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</si>
  <si>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</si>
  <si>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</si>
  <si>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</si>
  <si>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</si>
  <si>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</si>
  <si>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</si>
  <si>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</si>
  <si>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</si>
  <si>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</si>
  <si>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</si>
  <si>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</si>
  <si>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</si>
  <si>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</si>
  <si>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</si>
  <si>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</si>
  <si>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</si>
  <si>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</si>
  <si>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</si>
  <si>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</si>
  <si>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</si>
  <si>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</si>
  <si>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</si>
  <si>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</si>
  <si>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</si>
  <si>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</si>
  <si>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</si>
  <si>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</si>
  <si>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</si>
  <si>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</si>
  <si>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</si>
  <si>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</si>
  <si>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</si>
  <si>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</si>
  <si>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</si>
  <si>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</si>
  <si>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</si>
  <si>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</si>
  <si>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</si>
  <si>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</si>
  <si>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</si>
  <si>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</si>
  <si>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</si>
  <si>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</si>
  <si>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</si>
  <si>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</si>
  <si>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</si>
  <si>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</si>
  <si>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</si>
  <si>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</si>
  <si>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</si>
  <si>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</si>
  <si>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</si>
  <si>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</si>
  <si>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</si>
  <si>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</si>
  <si>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</si>
  <si>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</si>
  <si>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</si>
  <si>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</si>
  <si>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</si>
  <si>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</si>
  <si>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</si>
  <si>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</si>
  <si>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</si>
  <si>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</si>
  <si>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</si>
  <si>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</si>
  <si>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</si>
  <si>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</si>
  <si>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</si>
  <si>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</si>
  <si>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</si>
  <si>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</si>
  <si>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</si>
  <si>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</si>
  <si>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</si>
  <si>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</si>
  <si>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</si>
  <si>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</si>
  <si>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</si>
  <si>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</si>
  <si>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</si>
  <si>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</si>
  <si>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</si>
  <si>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</si>
  <si>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</si>
  <si>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</si>
  <si>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</si>
  <si>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</si>
  <si>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</si>
  <si>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</si>
  <si>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</si>
  <si>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</si>
  <si>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</si>
  <si>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</si>
  <si>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</si>
  <si>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</si>
  <si>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</si>
  <si>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</si>
  <si>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</si>
  <si>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</si>
  <si>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</si>
  <si>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</si>
  <si>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</si>
  <si>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</si>
  <si>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</si>
  <si>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</si>
  <si>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</si>
  <si>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</si>
  <si>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</si>
  <si>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</si>
  <si>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</si>
  <si>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</si>
  <si>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</si>
  <si>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</si>
  <si>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</si>
  <si>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</si>
  <si>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</si>
  <si>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</si>
  <si>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</si>
  <si>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</si>
  <si>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</si>
  <si>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</si>
  <si>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</si>
  <si>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</si>
  <si>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</si>
  <si>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</si>
  <si>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</si>
  <si>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</si>
  <si>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</si>
  <si>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</si>
  <si>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</si>
  <si>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</si>
  <si>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</si>
  <si>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</si>
  <si>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</si>
  <si>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</si>
  <si>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</si>
  <si>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</si>
  <si>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</si>
  <si>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</si>
  <si>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</si>
  <si>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</si>
  <si>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</si>
  <si>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</si>
  <si>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</si>
  <si>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</si>
  <si>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</si>
  <si>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</si>
  <si>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</si>
  <si>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</si>
  <si>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</si>
  <si>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</si>
  <si>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</si>
  <si>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</si>
  <si>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</si>
  <si>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</si>
  <si>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</si>
  <si>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</si>
  <si>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</si>
  <si>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</si>
  <si>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</si>
  <si>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</si>
  <si>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</si>
  <si>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</si>
  <si>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</si>
  <si>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</si>
  <si>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</si>
  <si>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</si>
  <si>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</si>
  <si>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</si>
  <si>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</si>
  <si>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</si>
  <si>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</si>
  <si>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</si>
  <si>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</si>
  <si>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</si>
  <si>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</si>
  <si>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</si>
  <si>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</si>
  <si>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</si>
  <si>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</si>
  <si>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</si>
  <si>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</si>
  <si>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</si>
  <si>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</si>
  <si>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</si>
  <si>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</si>
  <si>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</si>
  <si>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</si>
  <si>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</si>
  <si>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</si>
  <si>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</si>
  <si>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</si>
  <si>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</si>
  <si>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</si>
  <si>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</si>
  <si>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</si>
  <si>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</si>
  <si>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</si>
  <si>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</si>
  <si>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</si>
  <si>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</si>
  <si>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</si>
  <si>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</si>
  <si>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</si>
  <si>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</si>
  <si>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</si>
  <si>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</si>
  <si>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</si>
  <si>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</si>
  <si>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</si>
  <si>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</si>
  <si>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</si>
  <si>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</si>
  <si>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</si>
  <si>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</si>
  <si>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</si>
  <si>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</si>
  <si>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</si>
  <si>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</si>
  <si>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</si>
  <si>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</si>
  <si>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</si>
  <si>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</si>
  <si>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</si>
  <si>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</si>
  <si>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</si>
  <si>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</si>
  <si>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</si>
  <si>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</si>
  <si>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</si>
  <si>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</si>
  <si>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</si>
  <si>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</si>
  <si>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</si>
  <si>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</si>
  <si>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</si>
  <si>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</si>
  <si>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</si>
  <si>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</si>
  <si>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</si>
  <si>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</si>
  <si>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</si>
  <si>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</si>
  <si>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</si>
  <si>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</si>
  <si>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</si>
  <si>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</si>
  <si>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</si>
  <si>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</si>
  <si>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</si>
  <si>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</si>
  <si>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</si>
  <si>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</si>
  <si>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</si>
  <si>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</si>
  <si>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</si>
  <si>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</si>
  <si>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</si>
  <si>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</si>
  <si>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</si>
  <si>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</si>
  <si>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</si>
  <si>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</si>
  <si>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</si>
  <si>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</si>
  <si>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</si>
  <si>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</si>
  <si>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</si>
  <si>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</si>
  <si>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</si>
  <si>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</si>
  <si>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</si>
  <si>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</si>
  <si>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</si>
  <si>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</si>
  <si>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</si>
  <si>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</si>
  <si>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</si>
  <si>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</si>
  <si>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</si>
  <si>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</si>
  <si>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</si>
  <si>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</si>
  <si>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</si>
  <si>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</si>
  <si>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</si>
  <si>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</si>
  <si>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</si>
  <si>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</si>
  <si>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</si>
  <si>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</si>
  <si>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</si>
  <si>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</si>
  <si>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</si>
  <si>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</si>
  <si>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</si>
  <si>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</si>
  <si>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</si>
  <si>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</si>
  <si>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</si>
  <si>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</si>
  <si>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</si>
  <si>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</si>
  <si>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</si>
  <si>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</si>
  <si>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</si>
  <si>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</si>
  <si>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</si>
  <si>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</si>
  <si>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</si>
  <si>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</si>
  <si>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</si>
  <si>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</si>
  <si>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</si>
  <si>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</si>
  <si>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</si>
  <si>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</si>
  <si>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</si>
  <si>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</si>
  <si>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</si>
  <si>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</si>
  <si>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</si>
  <si>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</si>
  <si>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</si>
  <si>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</si>
  <si>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</si>
  <si>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</si>
  <si>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</si>
  <si>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</si>
  <si>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</si>
  <si>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</si>
  <si>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</si>
  <si>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</si>
  <si>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</si>
  <si>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</si>
  <si>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</si>
  <si>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</si>
  <si>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</si>
  <si>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</si>
  <si>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</si>
  <si>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</si>
  <si>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</si>
  <si>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</si>
  <si>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</si>
  <si>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</si>
  <si>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</si>
  <si>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</si>
  <si>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</si>
  <si>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</si>
  <si>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</si>
  <si>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</si>
  <si>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</si>
  <si>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</si>
  <si>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</si>
  <si>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</si>
  <si>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</si>
  <si>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</si>
  <si>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</si>
  <si>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</si>
  <si>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</si>
  <si>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</si>
  <si>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</si>
  <si>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</si>
  <si>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</si>
  <si>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</si>
  <si>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</si>
  <si>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</si>
  <si>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</si>
  <si>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</si>
  <si>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</si>
  <si>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</si>
  <si>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</si>
  <si>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</si>
  <si>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</si>
  <si>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</si>
  <si>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</si>
  <si>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</si>
  <si>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</si>
  <si>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</si>
  <si>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</si>
  <si>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</si>
  <si>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</si>
  <si>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</si>
  <si>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</si>
  <si>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</si>
  <si>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</si>
  <si>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</si>
  <si>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</si>
  <si>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</si>
  <si>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</si>
  <si>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</si>
  <si>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</si>
  <si>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</si>
  <si>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</si>
  <si>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</si>
  <si>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</si>
  <si>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</si>
  <si>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</si>
  <si>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</si>
  <si>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</si>
  <si>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</si>
  <si>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</si>
  <si>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</si>
  <si>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</si>
  <si>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</si>
  <si>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</si>
  <si>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</si>
  <si>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</si>
  <si>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</si>
  <si>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</si>
  <si>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</si>
  <si>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</si>
  <si>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</si>
  <si>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</si>
  <si>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</si>
  <si>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</si>
  <si>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</si>
  <si>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</si>
  <si>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</si>
  <si>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</si>
  <si>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</si>
  <si>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</si>
  <si>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</si>
  <si>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</si>
  <si>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</si>
  <si>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</si>
  <si>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</si>
  <si>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</si>
  <si>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</si>
  <si>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</si>
  <si>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</si>
  <si>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</si>
  <si>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</si>
  <si>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</si>
  <si>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</si>
  <si>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</si>
  <si>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</si>
  <si>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</si>
  <si>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</si>
  <si>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</si>
  <si>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</si>
  <si>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</si>
  <si>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</si>
  <si>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</si>
  <si>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</si>
  <si>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</si>
  <si>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</si>
  <si>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</si>
  <si>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</si>
  <si>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</si>
  <si>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</si>
  <si>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</si>
  <si>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</si>
  <si>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</si>
  <si>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</si>
  <si>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</si>
  <si>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</si>
  <si>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</si>
  <si>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</si>
  <si>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</si>
  <si>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</si>
  <si>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</si>
  <si>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</si>
  <si>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</si>
  <si>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</si>
  <si>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</si>
  <si>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</si>
  <si>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</si>
  <si>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</si>
  <si>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</si>
  <si>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</si>
  <si>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</si>
  <si>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</si>
  <si>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</si>
  <si>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</si>
  <si>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</si>
  <si>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</si>
  <si>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</si>
  <si>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</si>
  <si>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</si>
  <si>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</si>
  <si>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</si>
  <si>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</si>
  <si>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</si>
  <si>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</si>
  <si>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</si>
  <si>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</si>
  <si>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</si>
  <si>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</si>
  <si>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</si>
  <si>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</si>
  <si>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</si>
  <si>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</si>
  <si>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</si>
  <si>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</si>
  <si>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</si>
  <si>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</si>
  <si>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</si>
  <si>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</si>
  <si>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</si>
  <si>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</si>
  <si>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</si>
  <si>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</si>
  <si>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</si>
  <si>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</si>
  <si>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</si>
  <si>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</si>
  <si>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</si>
  <si>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</si>
  <si>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</si>
  <si>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</si>
  <si>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</si>
  <si>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</si>
  <si>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</si>
  <si>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</si>
  <si>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</si>
  <si>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</si>
  <si>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</si>
  <si>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</si>
  <si>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</si>
  <si>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</si>
  <si>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</si>
  <si>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</si>
  <si>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</si>
  <si>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</si>
  <si>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</si>
  <si>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</si>
  <si>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</si>
  <si>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</si>
  <si>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</si>
  <si>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</si>
  <si>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</si>
  <si>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</si>
  <si>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</si>
  <si>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</si>
  <si>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</si>
  <si>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</si>
  <si>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</si>
  <si>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</si>
  <si>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</si>
  <si>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</si>
  <si>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</si>
  <si>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</si>
  <si>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</si>
  <si>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</si>
  <si>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</si>
  <si>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</si>
  <si>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</si>
  <si>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</si>
  <si>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</si>
  <si>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</si>
  <si>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</si>
  <si>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</si>
  <si>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</si>
  <si>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</si>
  <si>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</si>
  <si>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</si>
  <si>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</si>
  <si>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</si>
  <si>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</si>
  <si>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</si>
  <si>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</si>
  <si>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</si>
  <si>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</si>
  <si>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</si>
  <si>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</si>
  <si>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</si>
  <si>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</si>
  <si>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</si>
  <si>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</si>
  <si>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</si>
  <si>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</si>
  <si>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</si>
  <si>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</si>
  <si>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</si>
  <si>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</si>
  <si>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</si>
  <si>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</si>
  <si>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</si>
  <si>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</si>
  <si>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</si>
  <si>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</si>
  <si>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</si>
  <si>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</si>
  <si>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</si>
  <si>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</si>
  <si>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</si>
  <si>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</si>
  <si>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</si>
  <si>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</si>
  <si>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</si>
  <si>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</si>
  <si>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</si>
  <si>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</si>
  <si>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</si>
  <si>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</si>
  <si>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</si>
  <si>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</si>
  <si>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</si>
  <si>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</si>
  <si>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</si>
  <si>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</si>
  <si>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</si>
  <si>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</si>
  <si>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</si>
  <si>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</si>
  <si>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</si>
  <si>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</si>
  <si>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</si>
  <si>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</si>
  <si>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</si>
  <si>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</si>
  <si>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</si>
  <si>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</si>
  <si>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</si>
  <si>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</si>
  <si>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</si>
  <si>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</si>
  <si>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</si>
  <si>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</si>
  <si>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</si>
  <si>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</si>
  <si>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</si>
  <si>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</si>
  <si>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</si>
  <si>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</si>
  <si>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</si>
  <si>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</si>
  <si>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</si>
  <si>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</si>
  <si>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</si>
  <si>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</si>
  <si>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</si>
  <si>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</si>
  <si>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</si>
  <si>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</si>
  <si>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</si>
  <si>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</si>
  <si>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</si>
  <si>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</si>
  <si>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</si>
  <si>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</si>
  <si>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</si>
  <si>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</si>
  <si>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</si>
  <si>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</si>
  <si>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</si>
  <si>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</si>
  <si>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</si>
  <si>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</si>
  <si>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</si>
  <si>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</si>
  <si>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</si>
  <si>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</si>
  <si>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</si>
  <si>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</si>
  <si>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</si>
  <si>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</si>
  <si>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</si>
  <si>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</si>
  <si>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</si>
  <si>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</si>
  <si>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</si>
  <si>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</si>
  <si>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</si>
  <si>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</si>
  <si>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</si>
  <si>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</si>
  <si>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</si>
  <si>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</si>
  <si>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</si>
  <si>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</si>
  <si>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</si>
  <si>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</si>
  <si>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</si>
  <si>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</si>
  <si>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</si>
  <si>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</si>
  <si>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</si>
  <si>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</si>
  <si>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</si>
  <si>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</si>
  <si>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</si>
  <si>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</si>
  <si>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</si>
  <si>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</si>
  <si>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</si>
  <si>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</si>
  <si>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</si>
  <si>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</si>
  <si>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</si>
  <si>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</si>
  <si>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</si>
  <si>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</si>
  <si>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</si>
  <si>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</si>
  <si>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</si>
  <si>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</si>
  <si>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</si>
  <si>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</si>
  <si>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</si>
  <si>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</si>
  <si>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</si>
  <si>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</si>
  <si>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</si>
  <si>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</si>
  <si>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</si>
  <si>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</si>
  <si>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</si>
  <si>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</si>
  <si>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</si>
  <si>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</si>
  <si>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</si>
  <si>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</si>
  <si>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</si>
  <si>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</si>
  <si>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</si>
  <si>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</si>
  <si>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</si>
  <si>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</si>
  <si>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</si>
  <si>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</si>
  <si>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</si>
  <si>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</si>
  <si>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</si>
  <si>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</si>
  <si>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</si>
  <si>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</si>
  <si>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</si>
  <si>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</si>
  <si>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</si>
  <si>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</si>
  <si>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</si>
  <si>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</si>
  <si>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</si>
  <si>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</si>
  <si>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</si>
  <si>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</si>
  <si>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</si>
  <si>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</si>
  <si>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</si>
  <si>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</si>
  <si>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</si>
  <si>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</si>
  <si>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</si>
  <si>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</si>
  <si>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</si>
  <si>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</si>
  <si>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</si>
  <si>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</si>
  <si>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</si>
  <si>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</si>
  <si>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</si>
  <si>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</si>
  <si>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</si>
  <si>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</si>
  <si>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</si>
  <si>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</si>
  <si>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</si>
  <si>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</si>
  <si>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</si>
  <si>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</si>
  <si>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</si>
  <si>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</si>
  <si>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</si>
  <si>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</si>
  <si>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</si>
  <si>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</si>
  <si>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</si>
  <si>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</si>
  <si>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</si>
  <si>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</si>
  <si>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</si>
  <si>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</si>
  <si>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</si>
  <si>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</si>
  <si>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</si>
  <si>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</si>
  <si>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</si>
  <si>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</si>
  <si>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</si>
  <si>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</si>
  <si>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</si>
  <si>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</si>
  <si>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</si>
  <si>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</si>
  <si>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</si>
  <si>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</si>
  <si>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</si>
  <si>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</si>
  <si>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</si>
  <si>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</si>
  <si>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</si>
  <si>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</si>
  <si>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</si>
  <si>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</si>
  <si>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</si>
  <si>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</si>
  <si>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</si>
  <si>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</si>
  <si>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</si>
  <si>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</si>
  <si>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</si>
  <si>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</si>
  <si>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</si>
  <si>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</si>
  <si>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</si>
  <si>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</si>
  <si>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</si>
  <si>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</si>
  <si>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</si>
  <si>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</si>
  <si>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</si>
  <si>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</si>
  <si>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</si>
  <si>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</si>
  <si>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</si>
  <si>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</si>
  <si>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</si>
  <si>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</si>
  <si>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</si>
  <si>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</si>
  <si>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</si>
  <si>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</si>
  <si>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</si>
  <si>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</si>
  <si>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</si>
  <si>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</si>
  <si>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</si>
  <si>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</si>
  <si>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</si>
  <si>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</si>
  <si>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</si>
  <si>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</si>
  <si>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</si>
  <si>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</si>
  <si>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</si>
  <si>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</si>
  <si>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</si>
  <si>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</si>
  <si>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</si>
  <si>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</si>
  <si>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</si>
  <si>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</si>
  <si>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</si>
  <si>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</si>
  <si>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</si>
  <si>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</si>
  <si>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</si>
  <si>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</si>
  <si>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</si>
  <si>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</si>
  <si>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</si>
  <si>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</si>
  <si>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</si>
  <si>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</si>
  <si>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</si>
  <si>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</si>
  <si>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</si>
  <si>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</si>
  <si>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</si>
  <si>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</si>
  <si>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</si>
  <si>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</si>
  <si>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</si>
  <si>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</si>
  <si>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</si>
  <si>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</si>
  <si>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</si>
  <si>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</si>
  <si>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</si>
  <si>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</si>
  <si>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</si>
  <si>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</si>
  <si>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</si>
  <si>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</si>
  <si>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</si>
  <si>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</si>
  <si>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</si>
  <si>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</si>
  <si>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</si>
  <si>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</si>
  <si>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</si>
  <si>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</si>
  <si>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</si>
  <si>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</si>
  <si>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</si>
  <si>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</si>
  <si>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</si>
  <si>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</si>
  <si>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</si>
  <si>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</si>
  <si>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</si>
  <si>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</si>
  <si>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</si>
  <si>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</si>
  <si>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</si>
  <si>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</si>
  <si>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</si>
  <si>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</si>
  <si>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</si>
  <si>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</si>
  <si>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</si>
  <si>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</si>
  <si>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</si>
  <si>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</si>
  <si>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</si>
  <si>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</si>
  <si>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</si>
  <si>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</si>
  <si>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</si>
  <si>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</si>
  <si>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</si>
  <si>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</si>
  <si>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</si>
  <si>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</si>
  <si>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</si>
  <si>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</si>
  <si>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</si>
  <si>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</si>
  <si>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</si>
  <si>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</si>
  <si>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</si>
  <si>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</si>
  <si>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</si>
  <si>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</si>
  <si>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</si>
  <si>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</si>
  <si>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</si>
  <si>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</si>
  <si>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</si>
  <si>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</si>
  <si>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</si>
  <si>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</si>
  <si>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</si>
  <si>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</si>
  <si>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</si>
  <si>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</si>
  <si>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</si>
  <si>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</si>
  <si>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</si>
  <si>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</si>
  <si>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</si>
  <si>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</si>
  <si>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</si>
  <si>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</si>
  <si>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</si>
  <si>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</si>
  <si>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</si>
  <si>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</si>
  <si>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</si>
  <si>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</si>
  <si>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</si>
  <si>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</si>
  <si>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</si>
  <si>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</si>
  <si>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</si>
  <si>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</si>
  <si>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</si>
  <si>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</si>
  <si>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</si>
  <si>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</si>
  <si>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</si>
  <si>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</si>
  <si>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</si>
  <si>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</si>
  <si>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</si>
  <si>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</si>
  <si>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</si>
  <si>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</si>
  <si>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</si>
  <si>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</si>
  <si>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</si>
  <si>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</si>
  <si>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</si>
  <si>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</si>
  <si>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</si>
  <si>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</si>
  <si>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</si>
  <si>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</si>
  <si>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</si>
  <si>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</si>
  <si>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</si>
  <si>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</si>
  <si>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</si>
  <si>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</si>
  <si>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</si>
  <si>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</si>
  <si>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</si>
  <si>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</si>
  <si>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</si>
  <si>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</si>
  <si>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</si>
  <si>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</si>
  <si>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</si>
  <si>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</si>
  <si>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</si>
  <si>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</si>
  <si>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</si>
  <si>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</si>
  <si>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</si>
  <si>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</si>
  <si>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</si>
  <si>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</si>
  <si>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</si>
  <si>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</si>
  <si>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</si>
  <si>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</si>
  <si>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</si>
  <si>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</si>
  <si>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</si>
  <si>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</si>
  <si>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</si>
  <si>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</si>
  <si>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</si>
  <si>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</si>
  <si>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</si>
  <si>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</si>
  <si>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</si>
  <si>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</si>
  <si>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</si>
  <si>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</si>
  <si>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</si>
  <si>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</si>
  <si>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</si>
  <si>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</si>
  <si>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</si>
  <si>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</si>
  <si>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</si>
  <si>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</si>
  <si>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</si>
  <si>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</si>
  <si>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</si>
  <si>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</si>
  <si>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</si>
  <si>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</si>
  <si>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</si>
  <si>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</si>
  <si>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</si>
  <si>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</si>
  <si>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</si>
  <si>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</si>
  <si>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</si>
  <si>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</si>
  <si>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</si>
  <si>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</si>
  <si>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</si>
  <si>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</si>
  <si>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</si>
  <si>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</si>
  <si>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</si>
  <si>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</si>
  <si>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</si>
  <si>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</si>
  <si>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</si>
  <si>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</si>
  <si>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</si>
  <si>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</si>
  <si>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</si>
  <si>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</si>
  <si>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</si>
  <si>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</si>
  <si>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</si>
  <si>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</si>
  <si>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</si>
  <si>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</si>
  <si>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</si>
  <si>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</si>
  <si>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</si>
  <si>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</si>
  <si>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</si>
  <si>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</si>
  <si>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</si>
  <si>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</si>
  <si>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</si>
  <si>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</si>
  <si>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</si>
  <si>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</si>
  <si>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</si>
  <si>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</si>
  <si>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</si>
  <si>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</si>
  <si>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</si>
  <si>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</si>
  <si>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</si>
  <si>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</si>
  <si>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</si>
  <si>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</si>
  <si>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</si>
  <si>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</si>
  <si>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</si>
  <si>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</si>
  <si>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</si>
  <si>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</si>
  <si>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</si>
  <si>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</si>
  <si>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</si>
  <si>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</si>
  <si>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</si>
  <si>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</si>
  <si>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</si>
  <si>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</si>
  <si>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</si>
  <si>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</si>
  <si>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</si>
  <si>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</si>
  <si>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</si>
  <si>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</si>
  <si>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</si>
  <si>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</si>
  <si>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</si>
  <si>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</si>
  <si>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</si>
  <si>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</si>
  <si>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</si>
  <si>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</si>
  <si>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</si>
  <si>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</si>
  <si>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</si>
  <si>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</si>
  <si>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</si>
  <si>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</si>
  <si>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</si>
  <si>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</si>
  <si>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</si>
  <si>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</si>
  <si>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</si>
  <si>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</si>
  <si>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</si>
  <si>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</si>
  <si>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</si>
  <si>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</si>
  <si>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</si>
  <si>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</si>
  <si>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</si>
  <si>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</si>
  <si>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</si>
  <si>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</si>
  <si>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</si>
  <si>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</si>
  <si>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</si>
  <si>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</si>
  <si>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</si>
  <si>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</si>
  <si>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</si>
  <si>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</si>
  <si>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</si>
  <si>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</si>
  <si>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</si>
  <si>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</si>
  <si>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</si>
  <si>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</si>
  <si>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</si>
  <si>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</si>
  <si>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</si>
  <si>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</si>
  <si>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</si>
  <si>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</si>
  <si>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</si>
  <si>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</si>
  <si>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</si>
  <si>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</si>
  <si>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</si>
  <si>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</si>
  <si>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</si>
  <si>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</si>
  <si>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</si>
  <si>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</si>
  <si>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</si>
  <si>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</si>
  <si>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</si>
  <si>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</si>
  <si>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</si>
  <si>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</si>
  <si>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</si>
  <si>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</si>
  <si>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</si>
  <si>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</si>
  <si>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</si>
  <si>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</si>
  <si>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</si>
  <si>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</si>
  <si>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</si>
  <si>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</si>
  <si>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</si>
  <si>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</si>
  <si>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</si>
  <si>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</si>
  <si>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</si>
  <si>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</si>
  <si>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</si>
  <si>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</si>
  <si>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</si>
  <si>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</si>
  <si>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</si>
  <si>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</si>
  <si>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</si>
  <si>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</si>
  <si>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</si>
  <si>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</si>
  <si>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</si>
  <si>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</si>
  <si>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</si>
  <si>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</si>
  <si>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</si>
  <si>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</si>
  <si>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</si>
  <si>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</si>
  <si>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</si>
  <si>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</si>
  <si>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</si>
  <si>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</si>
  <si>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</si>
  <si>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</si>
  <si>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</si>
  <si>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</si>
  <si>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</si>
  <si>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</si>
  <si>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</si>
  <si>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</si>
  <si>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</si>
  <si>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</si>
  <si>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</si>
  <si>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</si>
  <si>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</si>
  <si>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</si>
  <si>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</si>
  <si>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</si>
  <si>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</si>
  <si>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</si>
  <si>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</si>
  <si>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</si>
  <si>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</si>
  <si>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</si>
  <si>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</si>
  <si>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</si>
  <si>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</si>
  <si>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</si>
  <si>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</si>
  <si>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</si>
  <si>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</si>
  <si>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</si>
  <si>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</si>
  <si>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</si>
  <si>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</si>
  <si>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</si>
  <si>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</si>
  <si>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</si>
  <si>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</si>
  <si>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</si>
  <si>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</si>
  <si>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</si>
  <si>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</si>
  <si>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</si>
  <si>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</si>
  <si>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</si>
  <si>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</si>
  <si>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</si>
  <si>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</si>
  <si>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</si>
  <si>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</si>
  <si>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</si>
  <si>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</si>
  <si>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</si>
  <si>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</si>
  <si>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</si>
  <si>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</si>
  <si>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</si>
  <si>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</si>
  <si>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</si>
  <si>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</si>
  <si>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</si>
  <si>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</si>
  <si>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</si>
  <si>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</si>
  <si>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</si>
  <si>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</si>
  <si>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</si>
  <si>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</si>
  <si>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</si>
  <si>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</si>
  <si>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</si>
  <si>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</si>
  <si>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</si>
  <si>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</si>
  <si>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</si>
  <si>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</si>
  <si>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</si>
  <si>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</si>
  <si>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</si>
  <si>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</si>
  <si>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</si>
  <si>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</si>
  <si>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</si>
  <si>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</si>
  <si>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</si>
  <si>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</si>
  <si>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</si>
  <si>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</si>
  <si>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</si>
  <si>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</si>
  <si>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</si>
  <si>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</si>
  <si>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</si>
  <si>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</si>
  <si>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</si>
  <si>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</si>
  <si>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</si>
  <si>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</si>
  <si>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</si>
  <si>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</si>
  <si>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</si>
  <si>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</si>
  <si>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</si>
  <si>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</si>
  <si>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</si>
  <si>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</si>
  <si>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</si>
  <si>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</si>
  <si>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</si>
  <si>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</si>
  <si>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</si>
  <si>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</si>
  <si>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</si>
  <si>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</si>
  <si>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</si>
  <si>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</si>
  <si>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</si>
  <si>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</si>
  <si>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</si>
  <si>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</si>
  <si>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</si>
  <si>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</si>
  <si>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</si>
  <si>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</si>
  <si>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</si>
  <si>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</si>
  <si>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</si>
  <si>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</si>
  <si>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</si>
  <si>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</si>
  <si>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</si>
  <si>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</si>
  <si>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</si>
  <si>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</si>
  <si>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</si>
  <si>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</si>
  <si>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</si>
  <si>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</si>
  <si>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</si>
  <si>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</si>
  <si>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</si>
  <si>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</si>
  <si>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</si>
  <si>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</si>
  <si>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</si>
  <si>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</si>
  <si>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</si>
  <si>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</si>
  <si>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</si>
  <si>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</si>
  <si>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</si>
  <si>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</si>
  <si>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</si>
  <si>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</si>
  <si>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</si>
  <si>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</si>
  <si>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</si>
  <si>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</si>
  <si>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</si>
  <si>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</si>
  <si>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</si>
  <si>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</si>
  <si>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</si>
  <si>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</si>
  <si>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</si>
  <si>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</si>
  <si>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</si>
  <si>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</si>
  <si>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</si>
  <si>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</si>
  <si>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</si>
  <si>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</si>
  <si>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</si>
  <si>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</si>
  <si>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</si>
  <si>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</si>
  <si>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</si>
  <si>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</si>
  <si>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</si>
  <si>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</si>
  <si>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</si>
  <si>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</si>
  <si>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</si>
  <si>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</si>
  <si>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</si>
  <si>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</si>
  <si>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</si>
  <si>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</si>
  <si>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</si>
  <si>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</si>
  <si>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</si>
  <si>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</si>
  <si>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</si>
  <si>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</si>
  <si>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</si>
  <si>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</si>
  <si>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</si>
  <si>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</si>
  <si>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</si>
  <si>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</si>
  <si>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</si>
  <si>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</si>
  <si>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</si>
  <si>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</si>
  <si>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</si>
  <si>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</si>
  <si>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</si>
  <si>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</si>
  <si>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</si>
  <si>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</si>
  <si>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</si>
  <si>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</si>
  <si>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</si>
  <si>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</si>
  <si>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</si>
  <si>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</si>
  <si>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</si>
  <si>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</si>
  <si>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</si>
  <si>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</si>
  <si>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</si>
  <si>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</si>
  <si>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</si>
  <si>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</si>
  <si>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</si>
  <si>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</si>
  <si>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</si>
  <si>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</si>
  <si>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</si>
  <si>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</si>
  <si>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</si>
  <si>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</si>
  <si>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</si>
  <si>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</si>
  <si>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</si>
  <si>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</si>
  <si>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</si>
  <si>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</si>
  <si>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</si>
  <si>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</si>
  <si>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</si>
  <si>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</si>
  <si>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</si>
  <si>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</si>
  <si>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</si>
  <si>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</si>
  <si>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</si>
  <si>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</si>
  <si>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</si>
  <si>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</si>
  <si>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</si>
  <si>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</si>
  <si>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</si>
  <si>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</si>
  <si>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</si>
  <si>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</si>
  <si>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</si>
  <si>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</si>
  <si>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</si>
  <si>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</si>
  <si>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</si>
  <si>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</si>
  <si>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</si>
  <si>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</si>
  <si>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</si>
  <si>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</si>
  <si>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</si>
  <si>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</si>
  <si>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</si>
  <si>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</si>
  <si>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</si>
  <si>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</si>
  <si>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</si>
  <si>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</si>
  <si>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</si>
  <si>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</si>
  <si>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</si>
  <si>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</si>
  <si>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</si>
  <si>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</si>
  <si>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</si>
  <si>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</si>
  <si>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</si>
  <si>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</si>
  <si>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</si>
  <si>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</si>
  <si>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</si>
  <si>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</si>
  <si>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</si>
  <si>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</si>
  <si>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</si>
  <si>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</si>
  <si>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</si>
  <si>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</si>
  <si>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</si>
  <si>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</si>
  <si>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</si>
  <si>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</si>
  <si>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</si>
  <si>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</si>
  <si>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</si>
  <si>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</si>
  <si>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</si>
  <si>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</si>
  <si>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</si>
  <si>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</si>
  <si>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</si>
  <si>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</si>
  <si>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</si>
  <si>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</si>
  <si>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</si>
  <si>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</si>
  <si>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</si>
  <si>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</si>
  <si>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</si>
  <si>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</si>
  <si>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</si>
  <si>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</si>
  <si>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</si>
  <si>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</si>
  <si>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</si>
  <si>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</si>
  <si>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</si>
  <si>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</si>
  <si>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</si>
  <si>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</si>
  <si>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</si>
  <si>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</si>
  <si>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</si>
  <si>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</si>
  <si>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</si>
  <si>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</si>
  <si>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</si>
  <si>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</si>
  <si>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</si>
  <si>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</si>
  <si>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</si>
  <si>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</si>
  <si>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</si>
  <si>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</si>
  <si>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</si>
  <si>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</si>
  <si>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</si>
  <si>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</si>
  <si>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</si>
  <si>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</si>
  <si>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</si>
  <si>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</si>
  <si>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</si>
  <si>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</si>
  <si>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</si>
  <si>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</si>
  <si>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</si>
  <si>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</si>
  <si>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</si>
  <si>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</si>
  <si>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</si>
  <si>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</si>
  <si>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</si>
  <si>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</si>
  <si>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</si>
  <si>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</si>
  <si>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</si>
  <si>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</si>
  <si>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</si>
  <si>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</si>
  <si>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</si>
  <si>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</si>
  <si>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</si>
  <si>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</si>
  <si>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</si>
  <si>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</si>
  <si>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</si>
  <si>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</si>
  <si>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</si>
  <si>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</si>
  <si>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</si>
  <si>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</si>
  <si>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</si>
  <si>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</si>
  <si>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</si>
  <si>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</si>
  <si>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</si>
  <si>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</si>
  <si>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</si>
  <si>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</si>
  <si>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</si>
  <si>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</si>
  <si>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</si>
  <si>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</si>
  <si>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</si>
  <si>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</si>
  <si>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</si>
  <si>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</si>
  <si>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</si>
  <si>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</si>
  <si>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</si>
  <si>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</si>
  <si>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</si>
  <si>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</si>
  <si>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</si>
  <si>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</si>
  <si>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</si>
  <si>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</si>
  <si>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</si>
  <si>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</si>
  <si>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</si>
  <si>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</si>
  <si>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</si>
  <si>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</si>
  <si>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</si>
  <si>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</si>
  <si>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</si>
  <si>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</si>
  <si>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</si>
  <si>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</si>
  <si>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</si>
  <si>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</si>
  <si>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</si>
  <si>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</si>
  <si>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</si>
  <si>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</si>
  <si>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</si>
  <si>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</si>
  <si>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</si>
  <si>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</si>
  <si>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</si>
  <si>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</si>
  <si>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</si>
  <si>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</si>
  <si>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</si>
  <si>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</si>
  <si>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</si>
  <si>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</si>
  <si>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</si>
  <si>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</si>
  <si>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</si>
  <si>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</si>
  <si>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</si>
  <si>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</si>
  <si>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</si>
  <si>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</si>
  <si>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</si>
  <si>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</si>
  <si>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</si>
  <si>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</si>
  <si>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</si>
  <si>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</si>
  <si>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</si>
  <si>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</si>
  <si>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</si>
  <si>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</si>
  <si>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</si>
  <si>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</si>
  <si>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</si>
  <si>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</si>
  <si>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</si>
  <si>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</si>
  <si>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</si>
  <si>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</si>
  <si>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</si>
  <si>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</si>
  <si>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</si>
  <si>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</si>
  <si>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</si>
  <si>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</si>
  <si>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</si>
  <si>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</si>
  <si>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</si>
  <si>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</si>
  <si>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</si>
  <si>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</si>
  <si>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</si>
  <si>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</si>
  <si>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</si>
  <si>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</si>
  <si>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</si>
  <si>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</si>
  <si>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</si>
  <si>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</si>
  <si>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</si>
  <si>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</si>
  <si>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</si>
  <si>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</si>
  <si>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</si>
  <si>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</si>
  <si>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</si>
  <si>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</si>
  <si>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</si>
  <si>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</si>
  <si>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</si>
  <si>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</si>
  <si>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</si>
  <si>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</si>
  <si>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</si>
  <si>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</si>
  <si>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</si>
  <si>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</si>
  <si>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</si>
  <si>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</si>
  <si>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</si>
  <si>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</si>
  <si>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</si>
  <si>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</si>
  <si>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</si>
  <si>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</si>
  <si>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</si>
  <si>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</si>
  <si>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</si>
  <si>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</si>
  <si>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</si>
  <si>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</si>
  <si>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</si>
  <si>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</si>
  <si>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</si>
  <si>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</si>
  <si>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</si>
  <si>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</si>
  <si>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</si>
  <si>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</si>
  <si>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</si>
  <si>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</si>
  <si>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</si>
  <si>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</si>
  <si>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</si>
  <si>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</si>
  <si>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</si>
  <si>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</si>
  <si>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</si>
  <si>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</si>
  <si>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</si>
  <si>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</si>
  <si>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</si>
  <si>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</si>
  <si>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</si>
  <si>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</si>
  <si>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</si>
  <si>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</si>
  <si>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</si>
  <si>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</si>
  <si>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</si>
  <si>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</si>
  <si>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</si>
  <si>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</si>
  <si>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</si>
  <si>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</si>
  <si>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</si>
  <si>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</si>
  <si>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</si>
  <si>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</si>
  <si>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</si>
  <si>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</si>
  <si>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</si>
  <si>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</si>
  <si>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</si>
  <si>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</si>
  <si>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</si>
  <si>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</si>
  <si>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</si>
  <si>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</si>
  <si>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</si>
  <si>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</si>
  <si>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</si>
  <si>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</si>
  <si>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</si>
  <si>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</si>
  <si>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</si>
  <si>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</si>
  <si>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</si>
  <si>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</si>
  <si>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</si>
  <si>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</si>
  <si>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</si>
  <si>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</si>
  <si>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</si>
  <si>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</si>
  <si>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</si>
  <si>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</si>
  <si>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</si>
  <si>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</si>
  <si>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</si>
  <si>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</si>
  <si>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</si>
  <si>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</si>
  <si>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</si>
  <si>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</si>
  <si>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</si>
  <si>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</si>
  <si>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</si>
  <si>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</si>
  <si>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</si>
  <si>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</si>
  <si>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</si>
  <si>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</si>
  <si>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</si>
  <si>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</si>
  <si>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</si>
  <si>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</si>
  <si>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</si>
  <si>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</si>
  <si>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</si>
  <si>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</si>
  <si>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</si>
  <si>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</si>
  <si>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</si>
  <si>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</si>
  <si>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</si>
  <si>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</si>
  <si>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</si>
  <si>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</si>
  <si>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</si>
  <si>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</si>
  <si>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</si>
  <si>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</si>
  <si>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</si>
  <si>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</si>
  <si>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</si>
  <si>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</si>
  <si>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</si>
  <si>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</si>
  <si>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</si>
  <si>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</si>
  <si>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</si>
  <si>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</si>
  <si>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</si>
  <si>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</si>
  <si>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</si>
  <si>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</si>
  <si>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</si>
  <si>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</si>
  <si>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</si>
  <si>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</si>
  <si>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</si>
  <si>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</si>
  <si>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</si>
  <si>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</si>
  <si>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</si>
  <si>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</si>
  <si>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</si>
  <si>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</si>
  <si>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</si>
  <si>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</si>
  <si>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</si>
  <si>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</si>
  <si>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</si>
  <si>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</si>
  <si>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</si>
  <si>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</si>
  <si>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</si>
  <si>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</si>
  <si>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</si>
  <si>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</si>
  <si>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</si>
  <si>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</si>
  <si>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</si>
  <si>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</si>
  <si>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</si>
  <si>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</si>
  <si>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</si>
  <si>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</si>
  <si>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</si>
  <si>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</si>
  <si>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</si>
  <si>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</si>
  <si>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</si>
  <si>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</si>
  <si>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</si>
  <si>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</si>
  <si>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</si>
  <si>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</si>
  <si>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</si>
  <si>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</si>
  <si>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</si>
  <si>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</si>
  <si>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</si>
  <si>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</si>
  <si>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</si>
  <si>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</si>
  <si>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</si>
  <si>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</si>
  <si>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</si>
  <si>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</si>
  <si>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</si>
  <si>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</si>
  <si>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</si>
  <si>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</si>
  <si>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</si>
  <si>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</si>
  <si>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</si>
  <si>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</si>
  <si>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</si>
  <si>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</si>
  <si>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</si>
  <si>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</si>
  <si>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</si>
  <si>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</si>
  <si>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</si>
  <si>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</si>
  <si>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</si>
  <si>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</si>
  <si>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</si>
  <si>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</si>
  <si>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</si>
  <si>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</si>
  <si>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</si>
  <si>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</si>
  <si>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</si>
  <si>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</si>
  <si>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</si>
  <si>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</si>
  <si>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</si>
  <si>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</si>
  <si>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</si>
  <si>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</si>
  <si>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</si>
  <si>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</si>
  <si>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</si>
  <si>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</si>
  <si>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</si>
  <si>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</si>
  <si>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</si>
  <si>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</si>
  <si>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</si>
  <si>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</si>
  <si>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</si>
  <si>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</si>
  <si>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</si>
  <si>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</si>
  <si>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</si>
  <si>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</si>
  <si>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</si>
  <si>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</si>
  <si>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</si>
  <si>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</si>
  <si>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</si>
  <si>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</si>
  <si>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</si>
  <si>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</si>
  <si>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</si>
  <si>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</si>
  <si>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</si>
  <si>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</si>
  <si>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</si>
  <si>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</si>
  <si>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</si>
  <si>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</si>
  <si>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</si>
  <si>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</si>
  <si>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</si>
  <si>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</si>
  <si>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</si>
  <si>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</si>
  <si>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</si>
  <si>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</si>
  <si>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</si>
  <si>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</si>
  <si>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</si>
  <si>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</si>
  <si>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</si>
  <si>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</si>
  <si>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</si>
  <si>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</si>
  <si>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</si>
  <si>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</si>
  <si>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</si>
  <si>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</si>
  <si>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</si>
  <si>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</si>
  <si>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</si>
  <si>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</si>
  <si>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</si>
  <si>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</si>
  <si>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</si>
  <si>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</si>
  <si>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</si>
  <si>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</si>
  <si>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</si>
  <si>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</si>
  <si>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</si>
  <si>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</si>
  <si>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</si>
  <si>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</si>
  <si>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</si>
  <si>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</si>
  <si>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</si>
  <si>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</si>
  <si>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</si>
  <si>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</si>
  <si>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</si>
  <si>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</si>
  <si>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</si>
  <si>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</si>
  <si>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</si>
  <si>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</si>
  <si>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</si>
  <si>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</si>
  <si>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</si>
  <si>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</si>
  <si>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</si>
  <si>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</si>
  <si>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</si>
  <si>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</si>
  <si>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</si>
  <si>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</si>
  <si>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</si>
  <si>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</si>
  <si>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</si>
  <si>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</si>
  <si>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</si>
  <si>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</si>
  <si>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</si>
  <si>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</si>
  <si>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</si>
  <si>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</si>
  <si>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</si>
  <si>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</si>
  <si>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</si>
  <si>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</si>
  <si>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</si>
  <si>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</si>
  <si>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</si>
  <si>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</si>
  <si>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</si>
  <si>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</si>
  <si>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</si>
  <si>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</si>
  <si>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</si>
  <si>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</si>
  <si>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</si>
  <si>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</si>
  <si>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</si>
  <si>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</si>
  <si>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</si>
  <si>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</si>
  <si>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</si>
  <si>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</si>
  <si>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</si>
  <si>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</si>
  <si>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</si>
  <si>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</si>
  <si>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</si>
  <si>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</si>
  <si>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</si>
  <si>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</si>
  <si>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</si>
  <si>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</si>
  <si>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</si>
  <si>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</si>
  <si>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</si>
  <si>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</si>
  <si>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</si>
  <si>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</si>
  <si>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</si>
  <si>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</si>
  <si>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</si>
  <si>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</si>
  <si>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</si>
  <si>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</si>
  <si>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</si>
  <si>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</si>
  <si>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</si>
  <si>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</si>
  <si>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</si>
  <si>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</si>
  <si>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</si>
  <si>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</si>
  <si>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</si>
  <si>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</si>
  <si>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</si>
  <si>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</si>
  <si>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</si>
  <si>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</si>
  <si>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</si>
  <si>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</si>
  <si>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</si>
  <si>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</si>
  <si>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</si>
  <si>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</si>
  <si>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</si>
  <si>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</si>
  <si>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</si>
  <si>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</si>
  <si>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</si>
  <si>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</si>
  <si>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</si>
  <si>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</si>
  <si>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</si>
  <si>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</si>
  <si>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</si>
  <si>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</si>
  <si>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</si>
  <si>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</si>
  <si>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</si>
  <si>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</si>
  <si>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</si>
  <si>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</si>
  <si>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</si>
  <si>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</si>
  <si>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</si>
  <si>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</si>
  <si>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</si>
  <si>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</si>
  <si>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</si>
  <si>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</si>
  <si>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</si>
  <si>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</si>
  <si>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</si>
  <si>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</si>
  <si>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</si>
  <si>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</si>
  <si>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</si>
  <si>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</si>
  <si>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</si>
  <si>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</si>
  <si>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</si>
  <si>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</si>
  <si>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</si>
  <si>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</si>
  <si>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</si>
  <si>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</si>
  <si>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</si>
  <si>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</si>
  <si>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</si>
  <si>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</si>
  <si>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</si>
  <si>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</si>
  <si>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</si>
  <si>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</si>
  <si>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</si>
  <si>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</si>
  <si>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</si>
  <si>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</si>
  <si>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</si>
  <si>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</si>
  <si>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</si>
  <si>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</si>
  <si>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</si>
  <si>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</si>
  <si>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</si>
  <si>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</si>
  <si>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</si>
  <si>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</si>
  <si>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</si>
  <si>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</si>
  <si>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</si>
  <si>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</si>
  <si>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</si>
  <si>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</si>
  <si>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</si>
  <si>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</si>
  <si>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</si>
  <si>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</si>
  <si>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</si>
  <si>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</si>
  <si>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</si>
  <si>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</si>
  <si>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</si>
  <si>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</si>
  <si>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</si>
  <si>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</si>
  <si>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</si>
  <si>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</si>
  <si>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</si>
  <si>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</si>
  <si>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</si>
  <si>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</si>
  <si>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</si>
  <si>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</si>
  <si>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</si>
  <si>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</si>
  <si>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</si>
  <si>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</si>
  <si>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</si>
  <si>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</si>
  <si>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</si>
  <si>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</si>
  <si>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</si>
  <si>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</si>
  <si>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</si>
  <si>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</si>
  <si>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</si>
  <si>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</si>
  <si>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</si>
  <si>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</si>
  <si>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</si>
  <si>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</si>
  <si>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</si>
  <si>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</si>
  <si>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</si>
  <si>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</si>
  <si>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</si>
  <si>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</si>
  <si>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</si>
  <si>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</si>
  <si>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</si>
  <si>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</si>
  <si>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</si>
  <si>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</si>
  <si>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</si>
  <si>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</si>
  <si>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</si>
  <si>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</si>
  <si>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</si>
  <si>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</si>
  <si>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</si>
  <si>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</si>
  <si>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</si>
  <si>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</si>
  <si>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</si>
  <si>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</si>
  <si>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</si>
  <si>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</si>
  <si>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</si>
  <si>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</si>
  <si>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</si>
  <si>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</si>
  <si>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</si>
  <si>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</si>
  <si>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</si>
  <si>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</si>
  <si>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</si>
  <si>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</si>
  <si>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</si>
  <si>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</si>
  <si>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</si>
  <si>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</si>
  <si>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</si>
  <si>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</si>
  <si>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</si>
  <si>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</si>
  <si>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</si>
  <si>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</si>
  <si>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</si>
  <si>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</si>
  <si>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</si>
  <si>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</si>
  <si>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</si>
  <si>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</si>
  <si>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</si>
  <si>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</si>
  <si>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</si>
  <si>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</si>
  <si>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</si>
  <si>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</si>
  <si>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</si>
  <si>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</si>
  <si>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</si>
  <si>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</si>
  <si>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</si>
  <si>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</si>
  <si>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</si>
  <si>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</si>
  <si>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</si>
  <si>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</si>
  <si>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</si>
  <si>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</si>
  <si>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</si>
  <si>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</si>
  <si>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</si>
  <si>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</si>
  <si>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</si>
  <si>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</si>
  <si>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</si>
  <si>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</si>
  <si>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</si>
  <si>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</si>
  <si>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</si>
  <si>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</si>
  <si>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</si>
  <si>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</si>
  <si>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</si>
  <si>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</si>
  <si>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</si>
  <si>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</si>
  <si>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</si>
  <si>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</si>
  <si>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</si>
  <si>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</si>
  <si>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</si>
  <si>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</si>
  <si>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</si>
  <si>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</si>
  <si>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</si>
  <si>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</si>
  <si>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</si>
  <si>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</si>
  <si>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</si>
  <si>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</si>
  <si>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</si>
  <si>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</si>
  <si>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</si>
  <si>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</si>
  <si>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</si>
  <si>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</si>
  <si>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</si>
  <si>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</si>
  <si>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</si>
  <si>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</si>
  <si>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</si>
  <si>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</si>
  <si>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</si>
  <si>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</si>
  <si>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</si>
  <si>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</si>
  <si>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</si>
  <si>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</si>
  <si>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</si>
  <si>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</si>
  <si>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</si>
  <si>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</si>
  <si>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</si>
  <si>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</si>
  <si>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</si>
  <si>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</si>
  <si>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</si>
  <si>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</si>
  <si>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</si>
  <si>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</si>
  <si>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</si>
  <si>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</si>
  <si>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</si>
  <si>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</si>
  <si>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</si>
  <si>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</si>
  <si>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</si>
  <si>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</si>
  <si>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</si>
  <si>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</si>
  <si>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</si>
  <si>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</si>
  <si>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</si>
  <si>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</si>
  <si>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</si>
  <si>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</si>
  <si>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</si>
  <si>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</si>
  <si>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</si>
  <si>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</si>
  <si>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</si>
  <si>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</si>
  <si>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</si>
  <si>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</si>
  <si>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</si>
  <si>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</si>
  <si>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</si>
  <si>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</si>
  <si>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</si>
  <si>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</si>
  <si>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</si>
  <si>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</si>
  <si>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</si>
  <si>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</si>
  <si>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</si>
  <si>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</si>
  <si>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</si>
  <si>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</si>
  <si>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</si>
  <si>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</si>
  <si>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</si>
  <si>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</si>
  <si>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</si>
  <si>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</si>
  <si>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</si>
  <si>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</si>
  <si>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</si>
  <si>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</si>
  <si>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</si>
  <si>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</si>
  <si>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</si>
  <si>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</si>
  <si>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</si>
  <si>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</si>
  <si>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</si>
  <si>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</si>
  <si>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</si>
  <si>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</si>
  <si>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</si>
  <si>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</si>
  <si>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</si>
  <si>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</si>
  <si>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</si>
  <si>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</si>
  <si>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</si>
  <si>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</si>
  <si>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</si>
  <si>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</si>
  <si>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</si>
  <si>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</si>
  <si>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</si>
  <si>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</si>
  <si>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</si>
  <si>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</si>
  <si>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</si>
  <si>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</si>
  <si>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</si>
  <si>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</si>
  <si>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</si>
  <si>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</si>
  <si>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</si>
  <si>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</si>
  <si>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</si>
  <si>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</si>
  <si>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</si>
  <si>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</si>
  <si>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</si>
  <si>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</si>
  <si>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</si>
  <si>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</si>
  <si>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</si>
  <si>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</si>
  <si>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</si>
  <si>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</si>
  <si>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</si>
  <si>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</si>
  <si>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</si>
  <si>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</si>
  <si>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</si>
  <si>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</si>
  <si>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</si>
  <si>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</si>
  <si>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</si>
  <si>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</si>
  <si>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</si>
  <si>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</si>
  <si>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</si>
  <si>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</si>
  <si>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</si>
  <si>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</si>
  <si>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</si>
  <si>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</si>
  <si>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</si>
  <si>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</si>
  <si>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</si>
  <si>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</si>
  <si>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</si>
  <si>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</si>
  <si>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</si>
  <si>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</si>
  <si>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</si>
  <si>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</si>
  <si>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</si>
  <si>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</si>
  <si>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</si>
  <si>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</si>
  <si>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</si>
  <si>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</si>
  <si>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</si>
  <si>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</si>
  <si>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</si>
  <si>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</si>
  <si>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</si>
  <si>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</si>
  <si>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</si>
  <si>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</si>
  <si>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</si>
  <si>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</si>
  <si>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</si>
  <si>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</si>
  <si>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</si>
  <si>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</si>
  <si>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</si>
  <si>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</si>
  <si>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</si>
  <si>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</si>
  <si>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</si>
  <si>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</si>
  <si>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</si>
  <si>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</si>
  <si>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</si>
  <si>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</si>
  <si>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</si>
  <si>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</si>
  <si>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</si>
  <si>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</si>
  <si>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</si>
  <si>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</si>
  <si>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</si>
  <si>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</si>
  <si>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</si>
  <si>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</si>
  <si>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</si>
  <si>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</si>
  <si>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</si>
  <si>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</si>
  <si>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</si>
  <si>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</si>
  <si>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</si>
  <si>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</si>
  <si>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</si>
  <si>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</si>
  <si>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</si>
  <si>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</si>
  <si>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</si>
  <si>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</si>
  <si>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</si>
  <si>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</si>
  <si>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</si>
  <si>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</si>
  <si>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</si>
  <si>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</si>
  <si>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</si>
  <si>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</si>
  <si>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</si>
  <si>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</si>
  <si>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</si>
  <si>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</si>
  <si>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</si>
  <si>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</si>
  <si>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</si>
  <si>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</si>
  <si>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</si>
  <si>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</si>
  <si>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</si>
  <si>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</si>
  <si>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</si>
  <si>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</si>
  <si>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</si>
  <si>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</si>
  <si>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</si>
  <si>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</si>
  <si>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</si>
  <si>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</si>
  <si>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</si>
  <si>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</si>
  <si>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</si>
  <si>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</si>
  <si>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</si>
  <si>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</si>
  <si>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</si>
  <si>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</si>
  <si>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</si>
  <si>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</si>
  <si>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</si>
  <si>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</si>
  <si>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</si>
  <si>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</si>
  <si>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</si>
  <si>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</si>
  <si>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</si>
  <si>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</si>
  <si>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</si>
  <si>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</si>
  <si>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</si>
  <si>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</si>
  <si>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</si>
  <si>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</si>
  <si>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</si>
  <si>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</si>
  <si>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</si>
  <si>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</si>
  <si>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</si>
  <si>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</si>
  <si>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</si>
  <si>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</si>
  <si>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</si>
  <si>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</si>
  <si>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</si>
  <si>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</si>
  <si>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</si>
  <si>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</si>
  <si>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</si>
  <si>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</si>
  <si>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</si>
  <si>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</si>
  <si>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</si>
  <si>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</si>
  <si>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</si>
  <si>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</si>
  <si>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</si>
  <si>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</si>
  <si>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</si>
  <si>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</si>
  <si>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</si>
  <si>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</si>
  <si>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</si>
  <si>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</si>
  <si>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</si>
  <si>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</si>
  <si>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</si>
  <si>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</si>
  <si>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</si>
  <si>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</si>
  <si>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</si>
  <si>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</si>
  <si>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</si>
  <si>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</si>
  <si>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</si>
  <si>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</si>
  <si>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</si>
  <si>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</si>
  <si>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</si>
  <si>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</si>
  <si>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</si>
  <si>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</si>
  <si>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</si>
  <si>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</si>
  <si>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</si>
  <si>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</si>
  <si>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</si>
  <si>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</si>
  <si>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</si>
  <si>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</si>
  <si>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</si>
  <si>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</si>
  <si>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</si>
  <si>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</si>
  <si>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</si>
  <si>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</si>
  <si>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</si>
  <si>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</si>
  <si>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</si>
  <si>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</si>
  <si>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</si>
  <si>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</si>
  <si>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</si>
  <si>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</si>
  <si>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</si>
  <si>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</si>
  <si>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</si>
  <si>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</si>
  <si>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</si>
  <si>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</si>
  <si>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</si>
  <si>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</si>
  <si>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</si>
  <si>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</si>
  <si>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</si>
  <si>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</si>
  <si>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</si>
  <si>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</si>
  <si>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</si>
  <si>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</si>
  <si>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</si>
  <si>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</si>
  <si>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</si>
  <si>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</si>
  <si>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</si>
  <si>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</si>
  <si>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</si>
  <si>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</si>
  <si>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</si>
  <si>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</si>
  <si>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</si>
  <si>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</si>
  <si>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</si>
  <si>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</si>
  <si>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</si>
  <si>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</si>
  <si>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</si>
  <si>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</si>
  <si>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</si>
  <si>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</si>
  <si>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</si>
  <si>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</si>
  <si>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</si>
  <si>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</si>
  <si>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</si>
  <si>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</si>
  <si>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</si>
  <si>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</si>
  <si>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</si>
  <si>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</si>
  <si>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</si>
  <si>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</si>
  <si>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</si>
  <si>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</si>
  <si>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</si>
  <si>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</si>
  <si>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</si>
  <si>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</si>
  <si>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</si>
  <si>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</si>
  <si>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</si>
  <si>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</si>
  <si>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</si>
  <si>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</si>
  <si>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</si>
  <si>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</si>
  <si>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</si>
  <si>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</si>
  <si>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</si>
  <si>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</si>
  <si>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</si>
  <si>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</si>
  <si>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</si>
  <si>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</si>
  <si>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</si>
  <si>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</si>
  <si>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</si>
  <si>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</si>
  <si>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</si>
  <si>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</si>
  <si>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</si>
  <si>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</si>
  <si>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</si>
  <si>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</si>
  <si>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</si>
  <si>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</si>
  <si>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</si>
  <si>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</si>
  <si>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</si>
  <si>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</si>
  <si>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</si>
  <si>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</si>
  <si>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</si>
  <si>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</si>
  <si>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</si>
  <si>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</si>
  <si>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</si>
  <si>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</si>
  <si>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</si>
  <si>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</si>
  <si>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</si>
  <si>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</si>
  <si>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</si>
  <si>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</si>
  <si>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</si>
  <si>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</si>
  <si>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</si>
  <si>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</si>
  <si>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</si>
  <si>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</si>
  <si>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</si>
  <si>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</si>
  <si>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</si>
  <si>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</si>
  <si>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</si>
  <si>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</si>
  <si>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</si>
  <si>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</si>
  <si>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</si>
  <si>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</si>
  <si>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</si>
  <si>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</si>
  <si>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</si>
  <si>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</si>
  <si>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</si>
  <si>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</si>
  <si>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</si>
  <si>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</si>
  <si>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</si>
  <si>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</si>
  <si>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</si>
  <si>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</si>
  <si>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</si>
  <si>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</si>
  <si>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</si>
  <si>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</si>
  <si>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</si>
  <si>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</si>
  <si>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</si>
  <si>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</si>
  <si>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</si>
  <si>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</si>
  <si>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</si>
  <si>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</si>
  <si>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</si>
  <si>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</si>
  <si>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</si>
  <si>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</si>
  <si>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</si>
  <si>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</si>
  <si>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</si>
  <si>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</si>
  <si>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</si>
  <si>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</si>
  <si>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</si>
  <si>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</si>
  <si>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</si>
  <si>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</si>
  <si>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</si>
  <si>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</si>
  <si>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</si>
  <si>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</si>
  <si>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</si>
  <si>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</si>
  <si>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</si>
  <si>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</si>
  <si>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</si>
  <si>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</si>
  <si>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</si>
  <si>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</si>
  <si>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</si>
  <si>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</si>
  <si>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</si>
  <si>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</si>
  <si>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</si>
  <si>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</si>
  <si>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</si>
  <si>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</si>
  <si>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</si>
  <si>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</si>
  <si>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</si>
  <si>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</si>
  <si>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</si>
  <si>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</si>
  <si>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</si>
  <si>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</si>
  <si>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</si>
  <si>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</si>
  <si>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</si>
  <si>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</si>
  <si>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</si>
  <si>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</si>
  <si>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</si>
  <si>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</si>
  <si>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</si>
  <si>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</si>
  <si>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</si>
  <si>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</si>
  <si>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</si>
  <si>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</si>
  <si>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</si>
  <si>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</si>
  <si>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</si>
  <si>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</si>
  <si>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</si>
  <si>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</si>
  <si>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</si>
  <si>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</si>
  <si>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</si>
  <si>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</si>
  <si>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</si>
  <si>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</si>
  <si>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</si>
  <si>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</si>
  <si>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</si>
  <si>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</si>
  <si>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</si>
  <si>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</si>
  <si>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</si>
  <si>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</si>
  <si>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</si>
  <si>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</si>
  <si>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</si>
  <si>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</si>
  <si>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</si>
  <si>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</si>
  <si>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</si>
  <si>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</si>
  <si>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</si>
  <si>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</si>
  <si>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</si>
  <si>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</si>
  <si>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</si>
  <si>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</si>
  <si>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</si>
  <si>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</si>
  <si>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</si>
  <si>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</si>
  <si>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</si>
  <si>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</si>
  <si>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</si>
  <si>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</si>
  <si>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</si>
  <si>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</si>
  <si>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</si>
  <si>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</si>
  <si>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</si>
  <si>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</si>
  <si>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</si>
  <si>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</si>
  <si>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</si>
  <si>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</si>
  <si>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</si>
  <si>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</si>
  <si>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</si>
  <si>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</si>
  <si>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</si>
  <si>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</si>
  <si>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</si>
  <si>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</si>
  <si>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</si>
  <si>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</si>
  <si>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</si>
  <si>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</si>
  <si>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</si>
  <si>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</si>
  <si>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</si>
  <si>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</si>
  <si>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</si>
  <si>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</si>
  <si>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</si>
  <si>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</si>
  <si>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</si>
  <si>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</si>
  <si>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</si>
  <si>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</si>
  <si>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</si>
  <si>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</si>
  <si>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</si>
  <si>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</si>
  <si>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</si>
  <si>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</si>
  <si>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</si>
  <si>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</si>
  <si>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</si>
  <si>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</si>
  <si>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</si>
  <si>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</si>
  <si>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</si>
  <si>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</si>
  <si>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</si>
  <si>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</si>
  <si>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</si>
  <si>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</si>
  <si>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</si>
  <si>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</si>
  <si>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</si>
  <si>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</si>
  <si>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</si>
  <si>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</si>
  <si>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</si>
  <si>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</si>
  <si>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</si>
  <si>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</si>
  <si>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</si>
  <si>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</si>
  <si>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</si>
  <si>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</si>
  <si>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</si>
  <si>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</si>
  <si>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</si>
  <si>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</si>
  <si>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</si>
  <si>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</si>
  <si>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</si>
  <si>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</si>
  <si>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</si>
  <si>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</si>
  <si>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</si>
  <si>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</si>
  <si>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</si>
  <si>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</si>
  <si>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</si>
  <si>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</si>
  <si>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</si>
  <si>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</si>
  <si>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</si>
  <si>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</si>
  <si>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</si>
  <si>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</si>
  <si>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</si>
  <si>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</si>
  <si>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</si>
  <si>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</si>
  <si>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</si>
  <si>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</si>
  <si>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</si>
  <si>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</si>
  <si>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</si>
  <si>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</si>
  <si>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</si>
  <si>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</si>
  <si>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</si>
  <si>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</si>
  <si>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</si>
  <si>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</si>
  <si>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</si>
  <si>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</si>
  <si>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</si>
  <si>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</si>
  <si>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</si>
  <si>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</si>
  <si>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</si>
  <si>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</si>
  <si>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</si>
  <si>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</si>
  <si>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</si>
  <si>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</si>
  <si>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</si>
  <si>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</si>
  <si>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</si>
  <si>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</si>
  <si>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</si>
  <si>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</si>
  <si>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</si>
  <si>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</si>
  <si>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</si>
  <si>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</si>
  <si>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</si>
  <si>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</si>
  <si>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</si>
  <si>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</si>
  <si>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</si>
  <si>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</si>
  <si>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</si>
  <si>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</si>
  <si>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</si>
  <si>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</si>
  <si>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</si>
  <si>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</si>
  <si>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</si>
  <si>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</si>
  <si>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</si>
  <si>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</si>
  <si>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</si>
  <si>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</si>
  <si>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</si>
  <si>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</si>
  <si>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</si>
  <si>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</si>
  <si>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</si>
  <si>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</si>
  <si>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</si>
  <si>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</si>
  <si>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</si>
  <si>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</si>
  <si>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</si>
  <si>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</si>
  <si>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</si>
  <si>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</si>
  <si>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</si>
  <si>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</si>
  <si>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</si>
  <si>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</si>
  <si>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</si>
  <si>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</si>
  <si>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</si>
  <si>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</si>
  <si>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</si>
  <si>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</si>
  <si>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</si>
  <si>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</si>
  <si>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</si>
  <si>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</si>
  <si>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</si>
  <si>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</si>
  <si>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</si>
  <si>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</si>
  <si>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</si>
  <si>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</si>
  <si>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</si>
  <si>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</si>
  <si>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</si>
  <si>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</si>
  <si>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</si>
  <si>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</si>
  <si>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</si>
  <si>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</si>
  <si>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</si>
  <si>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</si>
  <si>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</si>
  <si>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</si>
  <si>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</si>
  <si>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</si>
  <si>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</si>
  <si>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</si>
  <si>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</si>
  <si>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</si>
  <si>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</si>
  <si>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</si>
  <si>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</si>
  <si>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</si>
  <si>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</si>
  <si>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</si>
  <si>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</si>
  <si>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</si>
  <si>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</si>
  <si>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</si>
  <si>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</si>
  <si>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</si>
  <si>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</si>
  <si>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</si>
  <si>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</si>
  <si>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</si>
  <si>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</si>
  <si>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</si>
  <si>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</si>
  <si>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</si>
  <si>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</si>
  <si>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</si>
  <si>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</si>
  <si>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</si>
  <si>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</si>
  <si>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</si>
  <si>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</si>
  <si>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</si>
  <si>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</si>
  <si>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</si>
  <si>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</si>
  <si>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</si>
  <si>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</si>
  <si>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</si>
  <si>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</si>
  <si>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</si>
  <si>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</si>
  <si>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</si>
  <si>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</si>
  <si>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</si>
  <si>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</si>
  <si>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</si>
  <si>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</si>
  <si>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</si>
  <si>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</si>
  <si>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</si>
  <si>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</si>
  <si>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</si>
  <si>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</si>
  <si>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</si>
  <si>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</si>
  <si>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</si>
  <si>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</si>
  <si>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</si>
  <si>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</si>
  <si>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</si>
  <si>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</si>
  <si>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</si>
  <si>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</si>
  <si>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</si>
  <si>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</si>
  <si>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</si>
  <si>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</si>
  <si>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</si>
  <si>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</si>
  <si>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</si>
  <si>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</si>
  <si>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</si>
  <si>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</si>
  <si>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</si>
  <si>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</si>
  <si>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</si>
  <si>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</si>
  <si>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</si>
  <si>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</si>
  <si>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</si>
  <si>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</si>
  <si>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</si>
  <si>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</si>
  <si>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</si>
  <si>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</si>
  <si>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</si>
  <si>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</si>
  <si>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</si>
  <si>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</si>
  <si>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</si>
  <si>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</si>
  <si>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</si>
  <si>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</si>
  <si>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</si>
  <si>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</si>
  <si>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</si>
  <si>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</si>
  <si>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</si>
  <si>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</si>
  <si>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</si>
  <si>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</si>
  <si>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</si>
  <si>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</si>
  <si>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</si>
  <si>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</si>
  <si>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</si>
  <si>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</si>
  <si>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</si>
  <si>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</si>
  <si>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</si>
  <si>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</si>
  <si>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</si>
  <si>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</si>
  <si>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</si>
  <si>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</si>
  <si>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</si>
  <si>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</si>
  <si>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</si>
  <si>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</si>
  <si>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</si>
  <si>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</si>
  <si>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</si>
  <si>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</si>
  <si>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</si>
  <si>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</si>
  <si>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</si>
  <si>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</si>
  <si>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</si>
  <si>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</si>
  <si>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</si>
  <si>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</si>
  <si>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</si>
  <si>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</si>
  <si>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</si>
  <si>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</si>
  <si>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</si>
  <si>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</si>
  <si>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</si>
  <si>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</si>
  <si>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</si>
  <si>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</si>
  <si>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</si>
  <si>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</si>
  <si>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</si>
  <si>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</si>
  <si>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</si>
  <si>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</si>
  <si>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</si>
  <si>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</si>
  <si>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</si>
  <si>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</si>
  <si>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</si>
  <si>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</si>
  <si>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</si>
  <si>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</si>
  <si>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</si>
  <si>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</si>
  <si>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</si>
  <si>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</si>
  <si>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</si>
  <si>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</si>
  <si>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</si>
  <si>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</si>
  <si>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</si>
  <si>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</si>
  <si>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</si>
  <si>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</si>
  <si>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</si>
  <si>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</si>
  <si>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</si>
  <si>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</si>
  <si>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</si>
  <si>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</si>
  <si>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</si>
  <si>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</si>
  <si>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</si>
  <si>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</si>
  <si>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</si>
  <si>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</si>
  <si>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</si>
  <si>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</si>
  <si>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</si>
  <si>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</si>
  <si>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</si>
  <si>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</si>
  <si>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</si>
  <si>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</si>
  <si>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</si>
  <si>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</si>
  <si>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</si>
  <si>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</si>
  <si>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</si>
  <si>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</si>
  <si>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</si>
  <si>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</si>
  <si>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</si>
  <si>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</si>
  <si>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</si>
  <si>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</si>
  <si>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</si>
  <si>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</si>
  <si>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</si>
  <si>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</si>
  <si>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</si>
  <si>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</si>
  <si>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</si>
  <si>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</si>
  <si>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</si>
  <si>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</si>
  <si>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</si>
  <si>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</si>
  <si>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</si>
  <si>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</si>
  <si>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</si>
  <si>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</si>
  <si>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</si>
  <si>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</si>
  <si>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</si>
  <si>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</si>
  <si>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</si>
  <si>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</si>
  <si>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</si>
  <si>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</si>
  <si>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</si>
  <si>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</si>
  <si>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</si>
  <si>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</si>
  <si>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</si>
  <si>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</si>
  <si>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</si>
  <si>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</si>
  <si>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</si>
  <si>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</si>
  <si>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</si>
  <si>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</si>
  <si>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</si>
  <si>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</si>
  <si>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</si>
  <si>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</si>
  <si>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</si>
  <si>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</si>
  <si>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</si>
  <si>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</si>
  <si>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</si>
  <si>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</si>
  <si>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</si>
  <si>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</si>
  <si>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</si>
  <si>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</si>
  <si>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</si>
  <si>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</si>
  <si>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</si>
  <si>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</si>
  <si>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</si>
  <si>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</si>
  <si>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</si>
  <si>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</si>
  <si>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</si>
  <si>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</si>
  <si>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</si>
  <si>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</si>
  <si>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</si>
  <si>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</si>
  <si>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</si>
  <si>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</si>
  <si>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</si>
  <si>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</si>
  <si>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</si>
  <si>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</si>
  <si>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</si>
  <si>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</si>
  <si>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</si>
  <si>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</si>
  <si>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</si>
  <si>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</si>
  <si>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</si>
  <si>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</si>
  <si>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</si>
  <si>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</si>
  <si>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</si>
  <si>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</si>
  <si>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</si>
  <si>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</si>
  <si>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</si>
  <si>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</si>
  <si>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</si>
  <si>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</si>
  <si>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</si>
  <si>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</si>
  <si>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</si>
  <si>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</si>
  <si>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</si>
  <si>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</si>
  <si>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</si>
  <si>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</si>
  <si>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</si>
  <si>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</si>
  <si>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</si>
  <si>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</si>
  <si>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</si>
  <si>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</si>
  <si>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</si>
  <si>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</si>
  <si>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</si>
  <si>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</si>
  <si>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</si>
  <si>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</si>
  <si>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</si>
  <si>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</si>
  <si>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</si>
  <si>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</si>
  <si>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</si>
  <si>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</si>
  <si>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</si>
  <si>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</si>
  <si>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</si>
  <si>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</si>
  <si>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</si>
  <si>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</si>
  <si>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</si>
  <si>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</si>
  <si>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</si>
  <si>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</si>
  <si>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</si>
  <si>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</si>
  <si>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</si>
  <si>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</si>
  <si>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</si>
  <si>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</si>
  <si>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</si>
  <si>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</si>
  <si>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</si>
  <si>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</si>
  <si>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</si>
  <si>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</si>
  <si>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</si>
  <si>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</si>
  <si>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</si>
  <si>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</si>
  <si>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</si>
  <si>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</si>
  <si>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</si>
  <si>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</si>
  <si>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</si>
  <si>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</si>
  <si>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</si>
  <si>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</si>
  <si>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</si>
  <si>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</si>
  <si>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</si>
  <si>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</si>
  <si>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</si>
  <si>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</si>
  <si>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</si>
  <si>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</si>
  <si>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</si>
  <si>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</si>
  <si>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</si>
  <si>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</si>
  <si>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</si>
  <si>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</si>
  <si>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</si>
  <si>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</si>
  <si>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</si>
  <si>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</si>
  <si>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</si>
  <si>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</si>
  <si>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</si>
  <si>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</si>
  <si>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</si>
  <si>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</si>
  <si>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</si>
  <si>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</si>
  <si>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</si>
  <si>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</si>
  <si>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</si>
  <si>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</si>
  <si>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</si>
  <si>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</si>
  <si>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</si>
  <si>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</si>
  <si>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</si>
  <si>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</si>
  <si>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</si>
  <si>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</si>
  <si>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</si>
  <si>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</si>
  <si>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</si>
  <si>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</si>
  <si>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</si>
  <si>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</si>
  <si>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</si>
  <si>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</si>
  <si>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</si>
  <si>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</si>
  <si>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</si>
  <si>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</si>
  <si>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</si>
  <si>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</si>
  <si>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</si>
  <si>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</si>
  <si>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</si>
  <si>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</si>
  <si>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</si>
  <si>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</si>
  <si>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</si>
  <si>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</si>
  <si>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</si>
  <si>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</si>
  <si>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</si>
  <si>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</si>
  <si>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</si>
  <si>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</si>
  <si>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</si>
  <si>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</si>
  <si>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</si>
  <si>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</si>
  <si>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</si>
  <si>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</si>
  <si>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</si>
  <si>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</si>
  <si>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</si>
  <si>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</si>
  <si>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</si>
  <si>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</si>
  <si>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</si>
  <si>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</si>
  <si>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</si>
  <si>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</si>
  <si>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</si>
  <si>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</si>
  <si>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</si>
  <si>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</si>
  <si>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</si>
  <si>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</si>
  <si>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</si>
  <si>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</si>
  <si>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</si>
  <si>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</si>
  <si>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</si>
  <si>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</si>
  <si>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</si>
  <si>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</si>
  <si>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</si>
  <si>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</si>
  <si>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</si>
  <si>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</si>
  <si>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</si>
  <si>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</si>
  <si>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</si>
  <si>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</si>
  <si>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</si>
  <si>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</si>
  <si>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</si>
  <si>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</si>
  <si>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</si>
  <si>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</si>
  <si>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</si>
  <si>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</si>
  <si>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</si>
  <si>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</si>
  <si>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</si>
  <si>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</si>
  <si>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</si>
  <si>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</si>
  <si>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</si>
  <si>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</si>
  <si>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</si>
  <si>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</si>
  <si>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</si>
  <si>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</si>
  <si>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</si>
  <si>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</si>
  <si>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</si>
  <si>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</si>
  <si>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</si>
  <si>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</si>
  <si>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</si>
  <si>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</si>
  <si>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</si>
  <si>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</si>
  <si>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</si>
  <si>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</si>
  <si>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</si>
  <si>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</si>
  <si>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</si>
  <si>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</si>
  <si>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</si>
  <si>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</si>
  <si>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</si>
  <si>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</si>
  <si>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</si>
  <si>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</si>
  <si>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</si>
  <si>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</si>
  <si>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</si>
  <si>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</si>
  <si>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</si>
  <si>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</si>
  <si>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</si>
  <si>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</si>
  <si>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</si>
  <si>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</si>
  <si>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</si>
  <si>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</si>
  <si>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</si>
  <si>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</si>
  <si>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</si>
  <si>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</si>
  <si>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</si>
  <si>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</si>
  <si>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</si>
  <si>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</si>
  <si>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</si>
  <si>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</si>
  <si>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</si>
  <si>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</si>
  <si>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</si>
  <si>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</si>
  <si>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</si>
  <si>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</si>
  <si>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</si>
  <si>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</si>
  <si>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</si>
  <si>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</si>
  <si>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</si>
  <si>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</si>
  <si>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</si>
  <si>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</si>
  <si>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</si>
  <si>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</si>
  <si>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</si>
  <si>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</si>
  <si>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</si>
  <si>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</si>
  <si>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</si>
  <si>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</si>
  <si>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</si>
  <si>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</si>
  <si>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</si>
  <si>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</si>
  <si>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</si>
  <si>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</si>
  <si>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</si>
  <si>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</si>
  <si>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</si>
  <si>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</si>
  <si>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</si>
  <si>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</si>
  <si>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</si>
  <si>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</si>
  <si>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</si>
  <si>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</si>
  <si>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</si>
  <si>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</si>
  <si>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</si>
  <si>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</si>
  <si>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</si>
  <si>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</si>
  <si>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</si>
  <si>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</si>
  <si>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</si>
  <si>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</si>
  <si>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</si>
  <si>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</si>
  <si>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</si>
  <si>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</si>
  <si>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</si>
  <si>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</si>
  <si>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</si>
  <si>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</si>
  <si>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</si>
  <si>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</si>
  <si>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</si>
  <si>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</si>
  <si>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</si>
  <si>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</si>
  <si>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</si>
  <si>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</si>
  <si>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</si>
  <si>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</si>
  <si>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</si>
  <si>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</si>
  <si>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</si>
  <si>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</si>
  <si>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</si>
  <si>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</si>
  <si>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</si>
  <si>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</si>
  <si>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</si>
  <si>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</si>
  <si>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</si>
  <si>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</si>
  <si>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</si>
  <si>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</si>
  <si>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</si>
  <si>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</si>
  <si>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</si>
  <si>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</si>
  <si>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</si>
  <si>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</si>
  <si>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</si>
  <si>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</si>
  <si>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</si>
  <si>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</si>
  <si>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</si>
  <si>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</si>
  <si>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</si>
  <si>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</si>
  <si>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</si>
  <si>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</si>
  <si>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</si>
  <si>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</si>
  <si>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</si>
  <si>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</si>
  <si>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</si>
  <si>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</si>
  <si>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</si>
  <si>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</si>
  <si>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</si>
  <si>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</si>
  <si>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</si>
  <si>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</si>
  <si>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</si>
  <si>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</si>
  <si>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</si>
  <si>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</si>
  <si>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</si>
  <si>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</si>
  <si>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</si>
  <si>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</si>
  <si>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</si>
  <si>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</si>
  <si>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</si>
  <si>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</si>
  <si>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</si>
  <si>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</si>
  <si>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</si>
  <si>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</si>
  <si>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</si>
  <si>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</si>
  <si>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</si>
  <si>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</si>
  <si>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</si>
  <si>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</si>
  <si>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</si>
  <si>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</si>
  <si>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</si>
  <si>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</si>
  <si>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</si>
  <si>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</si>
  <si>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</si>
  <si>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</si>
  <si>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</si>
  <si>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</si>
  <si>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</si>
  <si>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</si>
  <si>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</si>
  <si>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</si>
  <si>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</si>
  <si>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</si>
  <si>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</si>
  <si>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</si>
  <si>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</si>
  <si>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</si>
  <si>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</si>
  <si>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</si>
  <si>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</si>
  <si>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</si>
  <si>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</si>
  <si>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</si>
  <si>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</si>
  <si>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</si>
  <si>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</si>
  <si>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</si>
  <si>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</si>
  <si>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</si>
  <si>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</si>
  <si>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</si>
  <si>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</si>
  <si>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</si>
  <si>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</si>
  <si>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</si>
  <si>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</si>
  <si>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</si>
  <si>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</si>
  <si>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</si>
  <si>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</si>
  <si>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</si>
  <si>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</si>
  <si>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</si>
  <si>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</si>
  <si>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</si>
  <si>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</si>
  <si>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</si>
  <si>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</si>
  <si>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</si>
  <si>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</si>
  <si>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</si>
  <si>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</si>
  <si>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</si>
  <si>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</si>
  <si>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</si>
  <si>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</si>
  <si>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</si>
  <si>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</si>
  <si>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</si>
  <si>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</si>
  <si>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</si>
  <si>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</si>
  <si>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</si>
  <si>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</si>
  <si>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</si>
  <si>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</si>
  <si>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</si>
  <si>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</si>
  <si>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</si>
  <si>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</si>
  <si>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</si>
  <si>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</si>
  <si>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</si>
  <si>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</si>
  <si>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</si>
  <si>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</si>
  <si>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</si>
  <si>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</si>
  <si>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</si>
  <si>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</si>
  <si>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</si>
  <si>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</si>
  <si>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</si>
  <si>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</si>
  <si>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</si>
  <si>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</si>
  <si>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</si>
  <si>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</si>
  <si>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</si>
  <si>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</si>
  <si>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</si>
  <si>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</si>
  <si>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</si>
  <si>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</si>
  <si>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</si>
  <si>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</si>
  <si>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</si>
  <si>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</si>
  <si>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</si>
  <si>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</si>
  <si>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</si>
  <si>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</si>
  <si>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</si>
  <si>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</si>
  <si>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</si>
  <si>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</si>
  <si>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</si>
  <si>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</si>
  <si>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</si>
  <si>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</si>
  <si>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</si>
  <si>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</si>
  <si>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</si>
  <si>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</si>
  <si>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</si>
  <si>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</si>
  <si>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</si>
  <si>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</si>
  <si>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</si>
  <si>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</si>
  <si>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</si>
  <si>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</si>
  <si>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</si>
  <si>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</si>
  <si>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</si>
  <si>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</si>
  <si>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</si>
  <si>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</si>
  <si>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</si>
  <si>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</si>
  <si>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</si>
  <si>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</si>
  <si>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</si>
  <si>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</si>
  <si>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</si>
  <si>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</si>
  <si>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</si>
  <si>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</si>
  <si>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</si>
  <si>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</si>
  <si>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</si>
  <si>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</si>
  <si>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</si>
  <si>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</si>
  <si>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</si>
  <si>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</si>
  <si>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</si>
  <si>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</si>
  <si>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</si>
  <si>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</si>
  <si>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</si>
  <si>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</si>
  <si>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</si>
  <si>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</si>
  <si>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</si>
  <si>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</si>
  <si>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</si>
  <si>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</si>
  <si>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</si>
  <si>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</si>
  <si>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</si>
  <si>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</si>
  <si>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</si>
  <si>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</si>
  <si>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</si>
  <si>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</si>
  <si>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</si>
  <si>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</si>
  <si>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</si>
  <si>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</si>
  <si>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</si>
  <si>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</si>
  <si>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</si>
  <si>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</si>
  <si>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</si>
  <si>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</si>
  <si>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</si>
  <si>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</si>
  <si>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</si>
  <si>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</si>
  <si>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</si>
  <si>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</si>
  <si>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</si>
  <si>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</si>
  <si>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</si>
  <si>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</si>
  <si>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</si>
  <si>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</si>
  <si>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</si>
  <si>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</si>
  <si>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</si>
  <si>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</si>
  <si>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</si>
  <si>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</si>
  <si>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</si>
  <si>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</si>
  <si>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</si>
  <si>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</si>
  <si>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</si>
  <si>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</si>
  <si>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</si>
  <si>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</si>
  <si>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</si>
  <si>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</si>
  <si>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</si>
  <si>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</si>
  <si>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</si>
  <si>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</si>
  <si>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</si>
  <si>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</si>
  <si>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</si>
  <si>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</si>
  <si>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</si>
  <si>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</si>
  <si>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</si>
  <si>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</si>
  <si>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</si>
  <si>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</si>
  <si>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</si>
  <si>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</si>
  <si>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</si>
  <si>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</si>
  <si>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</si>
  <si>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</si>
  <si>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</si>
  <si>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</si>
  <si>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</si>
  <si>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</si>
  <si>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</si>
  <si>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</si>
  <si>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</si>
  <si>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</si>
  <si>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</si>
  <si>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</si>
  <si>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</si>
  <si>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</si>
  <si>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</si>
  <si>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</si>
  <si>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</si>
  <si>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</si>
  <si>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</si>
  <si>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</si>
  <si>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</si>
  <si>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</si>
  <si>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</si>
  <si>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</si>
  <si>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</si>
  <si>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</si>
  <si>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</si>
  <si>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</si>
  <si>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</si>
  <si>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</si>
  <si>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</si>
  <si>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</si>
  <si>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</si>
  <si>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</si>
  <si>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</si>
  <si>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</si>
  <si>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</si>
  <si>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</si>
  <si>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</si>
  <si>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</si>
  <si>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</si>
  <si>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</si>
  <si>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</si>
  <si>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</si>
  <si>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</si>
  <si>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</si>
  <si>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</si>
  <si>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</si>
  <si>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</si>
  <si>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</si>
  <si>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</si>
  <si>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</si>
  <si>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</si>
  <si>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</si>
  <si>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</si>
  <si>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</si>
  <si>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</si>
  <si>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</si>
  <si>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</si>
  <si>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</si>
  <si>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</si>
  <si>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</si>
  <si>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</si>
  <si>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</si>
  <si>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</si>
  <si>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</si>
  <si>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</si>
  <si>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</si>
  <si>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</si>
  <si>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</si>
  <si>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</si>
  <si>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</si>
  <si>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</si>
  <si>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</si>
  <si>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</si>
  <si>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</si>
  <si>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</si>
  <si>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</si>
  <si>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</si>
  <si>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</si>
  <si>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</si>
  <si>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</si>
  <si>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</si>
  <si>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</si>
  <si>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</si>
  <si>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</si>
  <si>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</si>
  <si>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</si>
  <si>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</si>
  <si>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</si>
  <si>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</si>
  <si>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</si>
  <si>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</si>
  <si>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</si>
  <si>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</si>
  <si>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</si>
  <si>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</si>
  <si>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</si>
  <si>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</si>
  <si>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</si>
  <si>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</si>
  <si>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</si>
  <si>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</si>
  <si>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</si>
  <si>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</si>
  <si>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</si>
  <si>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</si>
  <si>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</si>
  <si>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</si>
  <si>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</si>
  <si>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</si>
  <si>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</si>
  <si>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</si>
  <si>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</si>
  <si>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</si>
  <si>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</si>
  <si>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</si>
  <si>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</si>
  <si>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</si>
  <si>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</si>
  <si>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</si>
  <si>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</si>
  <si>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</si>
  <si>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</si>
  <si>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</si>
  <si>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</si>
  <si>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</si>
  <si>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</si>
  <si>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</si>
  <si>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</si>
  <si>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</si>
  <si>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</si>
  <si>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</si>
  <si>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</si>
  <si>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</si>
  <si>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</si>
  <si>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</si>
  <si>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</si>
  <si>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</si>
  <si>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</si>
  <si>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</si>
  <si>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</si>
  <si>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</si>
  <si>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</si>
  <si>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</si>
  <si>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</si>
  <si>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</si>
  <si>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</si>
  <si>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</si>
  <si>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</si>
  <si>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</si>
  <si>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</si>
  <si>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</si>
  <si>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</si>
  <si>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</si>
  <si>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</si>
  <si>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</si>
  <si>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</si>
  <si>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</si>
  <si>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</si>
  <si>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</si>
  <si>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</si>
  <si>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</si>
  <si>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</si>
  <si>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</si>
  <si>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</si>
  <si>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</si>
  <si>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</si>
  <si>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</si>
  <si>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</si>
  <si>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</si>
  <si>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</si>
  <si>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</si>
  <si>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</si>
  <si>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</si>
  <si>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</si>
  <si>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</si>
  <si>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</si>
  <si>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</si>
  <si>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</si>
  <si>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</si>
  <si>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</si>
  <si>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</si>
  <si>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</si>
  <si>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</si>
  <si>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</si>
  <si>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</si>
  <si>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</si>
  <si>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</si>
  <si>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</si>
  <si>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</si>
  <si>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</si>
  <si>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</si>
  <si>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</si>
  <si>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</si>
  <si>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</si>
  <si>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</si>
  <si>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</si>
  <si>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</si>
  <si>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</si>
  <si>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</si>
  <si>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</si>
  <si>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</si>
  <si>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</si>
  <si>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</si>
  <si>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</si>
  <si>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</si>
  <si>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</si>
  <si>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</si>
  <si>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</si>
  <si>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</si>
  <si>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</si>
  <si>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</si>
  <si>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</si>
  <si>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</si>
  <si>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</si>
  <si>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</si>
  <si>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</si>
  <si>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</si>
  <si>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</si>
  <si>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</si>
  <si>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</si>
  <si>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</si>
  <si>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</si>
  <si>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</si>
  <si>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</si>
  <si>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</si>
  <si>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</si>
  <si>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</si>
  <si>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</si>
  <si>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</si>
  <si>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</si>
  <si>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</si>
  <si>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</si>
  <si>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</si>
  <si>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</si>
  <si>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</si>
  <si>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</si>
  <si>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</si>
  <si>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</si>
  <si>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</si>
  <si>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</si>
  <si>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</si>
  <si>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</si>
  <si>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</si>
  <si>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</si>
  <si>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</si>
  <si>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</si>
  <si>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</si>
  <si>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</si>
  <si>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</si>
  <si>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</si>
  <si>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</si>
  <si>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</si>
  <si>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</si>
  <si>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</si>
  <si>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</si>
  <si>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</si>
  <si>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</si>
  <si>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</si>
  <si>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</si>
  <si>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</si>
  <si>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</si>
  <si>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</si>
  <si>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</si>
  <si>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</si>
  <si>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</si>
  <si>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</si>
  <si>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</si>
  <si>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</si>
  <si>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</si>
  <si>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</si>
  <si>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</si>
  <si>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</si>
  <si>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</si>
  <si>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</si>
  <si>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</si>
  <si>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</si>
  <si>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</si>
  <si>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</si>
  <si>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</si>
  <si>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</si>
  <si>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</si>
  <si>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</si>
  <si>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</si>
  <si>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</si>
  <si>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</si>
  <si>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</si>
  <si>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</si>
  <si>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</si>
  <si>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</si>
  <si>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</si>
  <si>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</si>
  <si>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</si>
  <si>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</si>
  <si>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</si>
  <si>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</si>
  <si>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</si>
  <si>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</si>
  <si>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</si>
  <si>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</si>
  <si>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</si>
  <si>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</si>
  <si>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</si>
  <si>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</si>
  <si>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</si>
  <si>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</si>
  <si>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</si>
  <si>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</si>
  <si>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</si>
  <si>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</si>
  <si>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</si>
  <si>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</si>
  <si>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</si>
  <si>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</si>
  <si>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</si>
  <si>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</si>
  <si>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</si>
  <si>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</si>
  <si>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</si>
  <si>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</si>
  <si>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</si>
  <si>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</si>
  <si>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</si>
  <si>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</si>
  <si>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</si>
  <si>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</si>
  <si>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</si>
  <si>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</si>
  <si>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</si>
  <si>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</si>
  <si>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</si>
  <si>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</si>
  <si>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</si>
  <si>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</si>
  <si>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</si>
  <si>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</si>
  <si>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</si>
  <si>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</si>
  <si>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</si>
  <si>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</si>
  <si>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</si>
  <si>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</si>
  <si>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</si>
  <si>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</si>
  <si>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</si>
  <si>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</si>
  <si>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</si>
  <si>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</si>
  <si>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</si>
  <si>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</si>
  <si>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</si>
  <si>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</si>
  <si>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</si>
  <si>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</si>
  <si>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</si>
  <si>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</si>
  <si>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</si>
  <si>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</si>
  <si>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</si>
  <si>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</si>
  <si>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</si>
  <si>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</si>
  <si>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</si>
  <si>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</si>
  <si>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</si>
  <si>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</si>
  <si>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</si>
  <si>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</si>
  <si>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</si>
  <si>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</si>
  <si>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</si>
  <si>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</si>
  <si>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</si>
  <si>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</si>
  <si>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</si>
  <si>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</si>
  <si>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</si>
  <si>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</si>
  <si>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</si>
  <si>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</si>
  <si>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</si>
  <si>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</si>
  <si>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</si>
  <si>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</si>
  <si>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</si>
  <si>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</si>
  <si>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</si>
  <si>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</si>
  <si>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</si>
  <si>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</si>
  <si>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</si>
  <si>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</si>
  <si>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</si>
  <si>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</si>
  <si>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</si>
  <si>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</si>
  <si>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</si>
  <si>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</si>
  <si>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</si>
  <si>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</si>
  <si>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</si>
  <si>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</si>
  <si>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</si>
  <si>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</si>
  <si>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</si>
  <si>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</si>
  <si>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</si>
  <si>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</si>
  <si>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</si>
  <si>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</si>
  <si>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</si>
  <si>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</si>
  <si>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</si>
  <si>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</si>
  <si>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</si>
  <si>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</si>
  <si>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</si>
  <si>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</si>
  <si>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</si>
  <si>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</si>
  <si>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</si>
  <si>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</si>
  <si>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</si>
  <si>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</si>
  <si>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</si>
  <si>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</si>
  <si>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</si>
  <si>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</si>
  <si>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</si>
  <si>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</si>
  <si>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</si>
  <si>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</si>
  <si>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</si>
  <si>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</si>
  <si>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</si>
  <si>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</si>
  <si>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</si>
  <si>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</si>
  <si>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</si>
  <si>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</si>
  <si>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</si>
  <si>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</si>
  <si>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</si>
  <si>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</si>
  <si>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</si>
  <si>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</si>
  <si>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</si>
  <si>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</si>
  <si>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</si>
  <si>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</si>
  <si>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</si>
  <si>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</si>
  <si>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</si>
  <si>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</si>
  <si>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</si>
  <si>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</si>
  <si>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</si>
  <si>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</si>
  <si>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</si>
  <si>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</si>
  <si>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</si>
  <si>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</si>
  <si>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</si>
  <si>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</si>
  <si>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</si>
  <si>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</si>
  <si>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</si>
  <si>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</si>
  <si>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</si>
  <si>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</si>
  <si>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</si>
  <si>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</si>
  <si>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</si>
  <si>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</si>
  <si>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</si>
  <si>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</si>
  <si>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</si>
  <si>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</si>
  <si>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</si>
  <si>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</si>
  <si>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</si>
  <si>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</si>
  <si>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</si>
  <si>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</si>
  <si>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</si>
  <si>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</si>
  <si>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</si>
  <si>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</si>
  <si>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</si>
  <si>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</si>
  <si>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</si>
  <si>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</si>
  <si>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</si>
  <si>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</si>
  <si>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</si>
  <si>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</si>
  <si>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</si>
  <si>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</si>
  <si>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</si>
  <si>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</si>
  <si>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</si>
  <si>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</si>
  <si>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</si>
  <si>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</si>
  <si>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</si>
  <si>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</si>
  <si>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</si>
  <si>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</si>
  <si>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</si>
  <si>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</si>
  <si>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</si>
  <si>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</si>
  <si>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</si>
  <si>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</si>
  <si>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</si>
  <si>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</si>
  <si>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</si>
  <si>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</si>
  <si>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</si>
  <si>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</si>
  <si>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</si>
  <si>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</si>
  <si>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</si>
  <si>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</si>
  <si>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</si>
  <si>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</si>
  <si>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</si>
  <si>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</si>
  <si>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</si>
  <si>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</si>
  <si>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</si>
  <si>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</si>
  <si>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</si>
  <si>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</si>
  <si>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</si>
  <si>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</si>
  <si>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</si>
  <si>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</si>
  <si>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</si>
  <si>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</si>
  <si>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</si>
  <si>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</si>
  <si>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</si>
  <si>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</si>
  <si>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</si>
  <si>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</si>
  <si>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</si>
  <si>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</si>
  <si>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</si>
  <si>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</si>
  <si>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</si>
  <si>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</si>
  <si>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</si>
  <si>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</si>
  <si>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</si>
  <si>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</si>
  <si>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</si>
  <si>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</si>
  <si>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</si>
  <si>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</si>
  <si>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</si>
  <si>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</si>
  <si>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</si>
  <si>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</si>
  <si>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</si>
  <si>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</si>
  <si>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</si>
  <si>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</si>
  <si>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</si>
  <si>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</si>
  <si>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</si>
  <si>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</si>
  <si>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</si>
  <si>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</si>
  <si>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</si>
  <si>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</si>
  <si>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</si>
  <si>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</si>
  <si>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</si>
  <si>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</si>
  <si>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</si>
  <si>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</si>
  <si>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</si>
  <si>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</si>
  <si>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</si>
  <si>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</si>
  <si>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</si>
  <si>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</si>
  <si>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</si>
  <si>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</si>
  <si>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</si>
  <si>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</si>
  <si>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</si>
  <si>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</si>
  <si>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</si>
  <si>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</si>
  <si>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</si>
  <si>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</si>
  <si>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</si>
  <si>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</si>
  <si>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</si>
  <si>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</si>
  <si>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</si>
  <si>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</si>
  <si>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</si>
  <si>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</si>
  <si>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</si>
  <si>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</si>
  <si>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</si>
  <si>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</si>
  <si>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</si>
  <si>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</si>
  <si>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</si>
  <si>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</si>
  <si>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</si>
  <si>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</si>
  <si>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</si>
  <si>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</si>
  <si>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</si>
  <si>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</si>
  <si>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</si>
  <si>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</si>
  <si>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</si>
  <si>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</si>
  <si>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</si>
  <si>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</si>
  <si>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</si>
  <si>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</si>
  <si>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</si>
  <si>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</si>
  <si>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</si>
  <si>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</si>
  <si>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</si>
  <si>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</si>
  <si>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</si>
  <si>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</si>
  <si>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</si>
  <si>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</si>
  <si>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</si>
  <si>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</si>
  <si>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</si>
  <si>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</si>
  <si>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</si>
  <si>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</si>
  <si>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</si>
  <si>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</si>
  <si>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</si>
  <si>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</si>
  <si>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</si>
  <si>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</si>
  <si>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</si>
  <si>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</si>
  <si>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</si>
  <si>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</si>
  <si>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</si>
  <si>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</si>
  <si>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</si>
  <si>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</si>
  <si>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</si>
  <si>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</si>
  <si>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</si>
  <si>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</si>
  <si>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</si>
  <si>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</si>
  <si>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</si>
  <si>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</si>
  <si>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</si>
  <si>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</si>
  <si>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</si>
  <si>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</si>
  <si>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</si>
  <si>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</si>
  <si>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</si>
  <si>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</si>
  <si>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</si>
  <si>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</si>
  <si>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</si>
  <si>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</si>
  <si>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</si>
  <si>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</si>
  <si>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</si>
  <si>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</si>
  <si>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</si>
  <si>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</si>
  <si>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</si>
  <si>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</si>
  <si>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</si>
  <si>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</si>
  <si>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</si>
  <si>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</si>
  <si>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</si>
  <si>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</si>
  <si>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</si>
  <si>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</si>
  <si>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</si>
  <si>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</si>
  <si>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</si>
  <si>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</si>
  <si>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</si>
  <si>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</si>
  <si>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</si>
  <si>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</si>
  <si>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</si>
  <si>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</si>
  <si>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</si>
  <si>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</si>
  <si>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</si>
  <si>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</si>
  <si>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</si>
  <si>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</si>
  <si>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</si>
  <si>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</si>
  <si>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</si>
  <si>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</si>
  <si>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</si>
  <si>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</si>
  <si>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</si>
  <si>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</si>
  <si>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</si>
  <si>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</si>
  <si>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</si>
  <si>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</si>
  <si>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</si>
  <si>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</si>
  <si>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</si>
  <si>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</si>
  <si>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</si>
  <si>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</si>
  <si>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</si>
  <si>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</si>
  <si>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</si>
  <si>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</si>
  <si>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</si>
  <si>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</si>
  <si>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</si>
  <si>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</si>
  <si>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</si>
  <si>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</si>
  <si>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</si>
  <si>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</si>
  <si>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</si>
  <si>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</si>
  <si>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</si>
  <si>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</si>
  <si>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</si>
  <si>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</si>
  <si>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</si>
  <si>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</si>
  <si>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</si>
  <si>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</si>
  <si>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</si>
  <si>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</si>
  <si>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</si>
  <si>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</si>
  <si>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</si>
  <si>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</si>
  <si>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</si>
  <si>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</si>
  <si>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</si>
  <si>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</si>
  <si>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</si>
  <si>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</si>
  <si>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</si>
  <si>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</si>
  <si>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</si>
  <si>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</si>
  <si>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</si>
  <si>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</si>
  <si>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</si>
  <si>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</si>
  <si>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</si>
  <si>
    <t>Online by adeel to ahsan for salaries</t>
  </si>
  <si>
    <t>Online by adeel to mehboob</t>
  </si>
  <si>
    <t>Online by adeel to Noman for staff salaries</t>
  </si>
  <si>
    <t>cash collect by anees from shabbir brothers</t>
  </si>
  <si>
    <t>HMPB 176285378</t>
  </si>
  <si>
    <t>received on 13 01 25</t>
  </si>
  <si>
    <t>Online by al madina to Faizan multi traders care of majid electician</t>
  </si>
  <si>
    <t>Online by al madina to Ahsan for copper bush of AHU material + Labour</t>
  </si>
  <si>
    <t>To waqar cable tray</t>
  </si>
  <si>
    <t>Sheet hawal from al madina</t>
  </si>
  <si>
    <t>shahid painter</t>
  </si>
  <si>
    <t>Cash collect by shahid from al madina</t>
  </si>
  <si>
    <t>sajid pipe</t>
  </si>
  <si>
    <t>Online by al madina to sajid pipe</t>
  </si>
  <si>
    <t>Sir rehman</t>
  </si>
  <si>
    <t>Online by adeel to Hammad ur Rehman care of sir rehman (Given to Ebad in Karor)</t>
  </si>
  <si>
    <t xml:space="preserve">Online by adeel to bushra shamim </t>
  </si>
  <si>
    <t>spar</t>
  </si>
  <si>
    <t>cash collect by  nadeem bhai</t>
  </si>
  <si>
    <t>Online by adeel to engr Ahsan for site expenses</t>
  </si>
  <si>
    <t>sheet hawala by adeel to sami</t>
  </si>
  <si>
    <t>Online by adeel to ahmad gulzar care of forte pak *purhcased 33 insulation rolls)</t>
  </si>
  <si>
    <t xml:space="preserve">sami </t>
  </si>
  <si>
    <t>cash collect by  sami ftc as advance</t>
  </si>
  <si>
    <t>cash collect by  shahid painter</t>
  </si>
  <si>
    <t>Rec from My interior against GSK</t>
  </si>
  <si>
    <t>Online by adeel to Shumaila Rehman care of sir rehman profit</t>
  </si>
  <si>
    <t>Online by adeel to tariq khan judoon for advance paid for truck</t>
  </si>
  <si>
    <t>Online by adeel to wazeer duct</t>
  </si>
  <si>
    <t>NICVD + spar</t>
  </si>
  <si>
    <t>cash collect by  sheeraz pioneer steel</t>
  </si>
  <si>
    <t>amir contractor</t>
  </si>
  <si>
    <t>Online by Al madina To amir contractor</t>
  </si>
  <si>
    <t>Online by Al madina To asadullah for fittings</t>
  </si>
  <si>
    <t>Online by adeel to waqar brothers for sprinklers purchased</t>
  </si>
  <si>
    <t>0300-0800693</t>
  </si>
  <si>
    <t>0301-8457801</t>
  </si>
  <si>
    <t>GD Copper pipe (Owner umer Aftab)</t>
  </si>
  <si>
    <t>GD Copper pipe (Irfan)</t>
  </si>
  <si>
    <t>cash collect by  imran khurshid fans</t>
  </si>
  <si>
    <t>NICVD + Spar</t>
  </si>
  <si>
    <t>Khurshid fans</t>
  </si>
  <si>
    <t>received on 22 Jan 25</t>
  </si>
  <si>
    <t>Online by Adeel To Israr ahmed</t>
  </si>
  <si>
    <t>Online by adeel to gul zameen</t>
  </si>
  <si>
    <t>Online by adeel to kamran insulation for cladding work</t>
  </si>
  <si>
    <t>Online by al madina to tariq khan judoon for final payment for truck</t>
  </si>
  <si>
    <t>Online by al madina to tasleem altaf (requested bilal bhai wife to deposit for someone)</t>
  </si>
  <si>
    <t>Online by adeel to Fasih ur Rehman for Mona in Lahore (charge in MHR profit)</t>
  </si>
  <si>
    <t>Tax Period January 2025</t>
  </si>
  <si>
    <t>ideas associates</t>
  </si>
  <si>
    <t xml:space="preserve">Online by adeel to ideas associates </t>
  </si>
  <si>
    <t>Online by adeel to crescent corporation for Gul Ahmed Honey well Cylinders 02 Nos</t>
  </si>
  <si>
    <t>Online by adeel to  scon for Gate valves 5 Nos for Mall of Pindi</t>
  </si>
  <si>
    <t>cash collect by Mohsin care of shabbir brothers for copper fittings for spar Rs 63,000 and  Pressure switch for CITI bank Rs 16500</t>
  </si>
  <si>
    <t>spar + CITI</t>
  </si>
  <si>
    <t>shabbir brothers</t>
  </si>
  <si>
    <t>Online by adeel to shabbir brothes for copper Pipe + isolation valves for spar + NIVCD</t>
  </si>
  <si>
    <t>habib insulation</t>
  </si>
  <si>
    <t>Online by adeel to partners account care off habi insulation</t>
  </si>
  <si>
    <t>kaytess</t>
  </si>
  <si>
    <t>Online by adeel to kaytes</t>
  </si>
  <si>
    <t>sasa metal</t>
  </si>
  <si>
    <t>Online by adeel to Safdar ali khan care of sasa metal</t>
  </si>
  <si>
    <t>fakhri enterprises</t>
  </si>
  <si>
    <t>Online by adeel to hasnain diwan care of fakhri enterprises for coper tube</t>
  </si>
  <si>
    <t>Online by adeel to saima waheed khan care of Mona in Lahore (charge in MHR profit)</t>
  </si>
  <si>
    <t>SAIFEEE + J Mall of Pindi + BAHL</t>
  </si>
  <si>
    <t xml:space="preserve">Online by Adeel to abdullah enterprises for air devices </t>
  </si>
  <si>
    <t>Online by Adeel to ahmed gulzar care of forte for purchased of 25mm thick 15 Roll NBR insulation</t>
  </si>
  <si>
    <t>zag traders</t>
  </si>
  <si>
    <t>Online by Adeel to M Mumtaz care off ZAG</t>
  </si>
  <si>
    <t>Online by Adeel to M Ahmad for payment to Site engineer</t>
  </si>
  <si>
    <t>Online by adeel to shabbir brothes for isolation valves</t>
  </si>
  <si>
    <t>PO Number 24000013/OS/00220</t>
  </si>
  <si>
    <t>Online by adeel to M Daniyal for payment to IJLAL for wire for Spar</t>
  </si>
  <si>
    <t>Online by adeel to ISRAR Ahmed</t>
  </si>
  <si>
    <t>Online by adeel to rohail sheikh</t>
  </si>
  <si>
    <t>Online by adeel to engr Ahsan for salaries</t>
  </si>
  <si>
    <t>meezan bank gujranwala</t>
  </si>
  <si>
    <t>Online by adeel to adnan hyder</t>
  </si>
  <si>
    <t>o/m nue plx</t>
  </si>
  <si>
    <t>Cash collect by Jahangeer</t>
  </si>
  <si>
    <t>sheet hawala to noman by adeel</t>
  </si>
  <si>
    <t>SMB enterprises</t>
  </si>
  <si>
    <t>Online by adeel to SMB enterprises for purchased of 160 Length insulation purchased</t>
  </si>
  <si>
    <t>Received by Rehan Aslam from Faizan</t>
  </si>
  <si>
    <t>Cash delivered to the shabbir brother (rec by Huzaifa)</t>
  </si>
  <si>
    <t>Invoices charges</t>
  </si>
  <si>
    <t>Online by adeel to Daniyal  for purchased of 1mm 2 core flexible braided wire 600 meter for spar supermarket</t>
  </si>
  <si>
    <t>Online to farhan care off Fame international payment for 4 carton duct sealent</t>
  </si>
  <si>
    <t>Online to Abbas ali for purchased of 2 insulation rolls at ZEta mall</t>
  </si>
  <si>
    <t>ftc floors</t>
  </si>
  <si>
    <t>Tasleem mason</t>
  </si>
  <si>
    <t>Online by adeel to tasleem</t>
  </si>
  <si>
    <t>tube traders</t>
  </si>
  <si>
    <t>Online by adeel to Jeddah polymer</t>
  </si>
  <si>
    <t>fasih ur rehman</t>
  </si>
  <si>
    <t>Online by adeel to Fasih for Jan + Feb 25 Fees</t>
  </si>
  <si>
    <t>Online by adeel to waqar brother for sprinklers</t>
  </si>
  <si>
    <t>Online by adeel to shabbir brothers</t>
  </si>
  <si>
    <t xml:space="preserve">Online by adeel to Daniyal  for purchased of 1mm 2 core flexible braided wire 280 meter </t>
  </si>
  <si>
    <t>Online by adeel to abid khan care off Guddu insulator</t>
  </si>
  <si>
    <t>NIVCD</t>
  </si>
  <si>
    <t>adam regger</t>
  </si>
  <si>
    <t>Online by adeel to Faqeer muhammad care off adam reger</t>
  </si>
  <si>
    <t>Online by adeel to anees ur rehman</t>
  </si>
  <si>
    <t>Naseer Prestige Kitchen</t>
  </si>
  <si>
    <t>0300-3333069</t>
  </si>
  <si>
    <t>Land line 0300 0807022-24</t>
  </si>
  <si>
    <t>Online by adeel to Scon Valves for Gate valves 1-1/4 Dia 08 Nos for Zeta Mall ISL</t>
  </si>
  <si>
    <t>drill tech</t>
  </si>
  <si>
    <t>Online by adeel to drill tech services</t>
  </si>
  <si>
    <t>sheet hawala to sami duct</t>
  </si>
  <si>
    <t>shahid rizwan</t>
  </si>
  <si>
    <t>Online by adeel to payment to MS Enterprises for Insulation, Flexible duct and cable tie</t>
  </si>
  <si>
    <t>Online by adeel to shahid rizwan</t>
  </si>
  <si>
    <t>Online by adeel to Payment for chemical flushing</t>
  </si>
  <si>
    <t>Online by adeel to noman for misc expenses at site</t>
  </si>
  <si>
    <t>Online by adeel to syed touqeer</t>
  </si>
  <si>
    <t>Online by adeel to Payment to SMB for foam pipe insulation -- 1-1/8, 1-15/8 3/4 for spar</t>
  </si>
  <si>
    <t>Kashif Vendor</t>
  </si>
  <si>
    <t>Online by adeel to Payment to Kashif for Copper Pipe Labour scope</t>
  </si>
  <si>
    <t>Online by adeel to Payment for DADEX fittings fittings purchased</t>
  </si>
  <si>
    <t>Online by adeel to Payment to SAram for misc fittings</t>
  </si>
  <si>
    <t>Online by adeel to Ijaz Cloth for 10 thans</t>
  </si>
  <si>
    <t>Chq rec from IK in Citi bank</t>
  </si>
  <si>
    <t>Online by adeel to zubair</t>
  </si>
  <si>
    <t>Online by adeel to HS Ahmed Ally for supports and bracing payment in lahore projects</t>
  </si>
  <si>
    <t>HS ahmed ally</t>
  </si>
  <si>
    <t>Online by adeel to Payment to Mehran Engineering for air devices paymeny</t>
  </si>
  <si>
    <t>Mehran engineering</t>
  </si>
  <si>
    <t>Online by adeel to Payment for purchased of control and fittings by Faheem for spar</t>
  </si>
  <si>
    <t>spar supermarket</t>
  </si>
  <si>
    <t>fahad bin khalid</t>
  </si>
  <si>
    <t>Online by adeel to Fahad bin khalid for Gas purchased for spar</t>
  </si>
  <si>
    <t>Ali Raza Balancing</t>
  </si>
  <si>
    <t>Online by adeel to Ali Raza for Air balancing payment j dot lucky mall</t>
  </si>
  <si>
    <t>ahsan insulation</t>
  </si>
  <si>
    <t>Online by adeel to ahsan insulation</t>
  </si>
  <si>
    <t>Online by adeel to GulZameen khan for threaded rods nuts washers for BAH</t>
  </si>
  <si>
    <t>Online by adeel to Bharmal international for Thermometer and gauges for Zeta mall and Mall of Picdi</t>
  </si>
  <si>
    <t>Online by adeel to Abdullah enterprises for Grills for NASTP II and Louvers for Spar</t>
  </si>
  <si>
    <t>Tax Period February 2025</t>
  </si>
  <si>
    <t>monthly bills</t>
  </si>
  <si>
    <t>Online by adeel to crescent corporation purchased emerson valves</t>
  </si>
  <si>
    <t>Online by adeel to abbas care of fast cool for P trap and expansion valves</t>
  </si>
  <si>
    <t>fast cool</t>
  </si>
  <si>
    <t>Online by adeel to sasa metal</t>
  </si>
  <si>
    <t>Online by adeel to zahid juno</t>
  </si>
  <si>
    <t>salary adv</t>
  </si>
  <si>
    <t>Cemcon engineering</t>
  </si>
  <si>
    <t>Online by adeel to Cemcon engineering for siemens motor</t>
  </si>
  <si>
    <t>IK CHQ in J outlet Lucky One mall</t>
  </si>
  <si>
    <t>Rec from IK in Zeta Mall</t>
  </si>
  <si>
    <t>Online by adeel to Innovative ventilation system care of khurshid fans</t>
  </si>
  <si>
    <t>spar + NICVD</t>
  </si>
  <si>
    <t>khurshid fans</t>
  </si>
  <si>
    <t>ismail jee</t>
  </si>
  <si>
    <t>Online by adeel to Ali ashgar care of Hussain PORTA for Pipe purchased</t>
  </si>
  <si>
    <t>Online by adeel to Fahad ali khan purchased Freon from GREE</t>
  </si>
  <si>
    <t>Online by adeel to Ideas associates purchased of 03 Nos fan</t>
  </si>
  <si>
    <t>Online by adeel to S Abdul Wajid Purchased 06 Nos R410 Refrigerant Cylinders</t>
  </si>
  <si>
    <t xml:space="preserve">Online by adeel to M Waseem care of Tasleem mason </t>
  </si>
  <si>
    <t>INPUT ADJUSTMENT WORKING</t>
  </si>
  <si>
    <t>received on 04 Mar 25</t>
  </si>
  <si>
    <t>Online by adeel to Osama Abrar for AHU bearing overhauling work</t>
  </si>
  <si>
    <t>Osama abrar</t>
  </si>
  <si>
    <t>Online by adeel to S Abdul Wajid Purchased 02 Nos R410 Refrigerant Cylinders</t>
  </si>
  <si>
    <t>Online by adeel to Israr bhai</t>
  </si>
  <si>
    <t>Online by adeel to Rohail sheikh</t>
  </si>
  <si>
    <t>NASTP</t>
  </si>
  <si>
    <t>Online by adeel to maxon CHEMIAL  against chemicals</t>
  </si>
  <si>
    <t>Online by adeel to ahsan for staff salaries</t>
  </si>
  <si>
    <t>Online by adeel to S Abdul Wajid Purchased 03 Nos R410 Refrigerant Cylinders</t>
  </si>
  <si>
    <t>hassan insulator</t>
  </si>
  <si>
    <t>Online by adeel to hassan insualtor</t>
  </si>
  <si>
    <t>Online by adeel to adnan hyde</t>
  </si>
  <si>
    <t>nastp</t>
  </si>
  <si>
    <t>Online by adeel to MIRZA FAKHAR UL ISLAM BAIG for 04 Nos fire extinghuishers</t>
  </si>
  <si>
    <t>faheem elec</t>
  </si>
  <si>
    <t>Online by adeel to M Ahtisham care of Faheem elec in nadeem bhai sites</t>
  </si>
  <si>
    <t>cash collect by sami FTc</t>
  </si>
  <si>
    <t>Chq collect by Mukhtar</t>
  </si>
  <si>
    <t>From My interioir in GSK acc</t>
  </si>
  <si>
    <t>To Bilal Habib for salaries</t>
  </si>
  <si>
    <t>sheet hawala form Al madina to noman ducting</t>
  </si>
  <si>
    <t>cash collect by aness from almadina</t>
  </si>
  <si>
    <t>cash collect by shahid</t>
  </si>
  <si>
    <t>Meezan chq (Given to Bilal bhai)</t>
  </si>
  <si>
    <t>Accresent Engineer</t>
  </si>
  <si>
    <t>cash collect by jahangeer accrssent against HVAC controls work</t>
  </si>
  <si>
    <t>cash collect by mukhtar</t>
  </si>
  <si>
    <t>KANTEEN Islamabad</t>
  </si>
  <si>
    <t>Cash cheque given to Shahzaib BVN</t>
  </si>
  <si>
    <t>Cash collect by osama abrar for AHUs work</t>
  </si>
  <si>
    <t>From IK in various sites</t>
  </si>
  <si>
    <t>cash collect by shahid for office</t>
  </si>
  <si>
    <t>global technologies</t>
  </si>
  <si>
    <t>cash collect by Talib care off Global technologies</t>
  </si>
  <si>
    <t>Meezan chq (Given to Nadeem bhai)</t>
  </si>
  <si>
    <t>BAF VDF</t>
  </si>
  <si>
    <t>cash chq collect by aness from almadina</t>
  </si>
  <si>
    <t>Cash chq</t>
  </si>
  <si>
    <t>Cash collect by Bilal bhai</t>
  </si>
  <si>
    <t>Cash chq (Given to Kamran Insulation)</t>
  </si>
  <si>
    <t>fortress mall</t>
  </si>
  <si>
    <t>Online by Al madina to arshad enterprises care of khurshid fans</t>
  </si>
  <si>
    <t>Online by Al madina to ahsan for staff salaries</t>
  </si>
  <si>
    <t>Online by Al madina to Touqeer for staff salaries</t>
  </si>
  <si>
    <t>received on 29 Mar 25</t>
  </si>
  <si>
    <t>Cash chq (Given to Anees mujahid)</t>
  </si>
  <si>
    <t>Cash chq (Given to Noman Bank Al falah)</t>
  </si>
  <si>
    <t>IK chq in Engro</t>
  </si>
  <si>
    <t>Online to shehroze acc care of BH</t>
  </si>
  <si>
    <t>Tax Period March 2025</t>
  </si>
  <si>
    <t>Online by Al madina to ahsan for misc expenses</t>
  </si>
  <si>
    <t>from al madina</t>
  </si>
  <si>
    <t>Tax Period April 2025</t>
  </si>
  <si>
    <t>M/S CBRE Corporate Outsourcing (PVT) Limited</t>
  </si>
  <si>
    <t>GSK HELEON INVOICE for WCPU</t>
  </si>
  <si>
    <t>Pfizer invoice for HVAC quarterly maintenance</t>
  </si>
  <si>
    <t>Pfizer invoice for Plumbing fixtures semi annually maintenance</t>
  </si>
  <si>
    <t>Cash chq given to shan controls</t>
  </si>
  <si>
    <t>18 SWG G.I sheet 8 x 4   07 Sheets purchased from al madina</t>
  </si>
  <si>
    <t>cash and chqs</t>
  </si>
  <si>
    <t>BAFL runnign bill</t>
  </si>
  <si>
    <t>from Power Mech</t>
  </si>
  <si>
    <t>cash chq given to khurshid fan</t>
  </si>
  <si>
    <t>MCB 2031680126 (for input adjustment)</t>
  </si>
  <si>
    <t>cash chq given to Sami duct</t>
  </si>
  <si>
    <t>cash chq given to Air Guide Akbar</t>
  </si>
  <si>
    <t>air guide</t>
  </si>
  <si>
    <t>Cash chq (Given to Nadeem bhai)</t>
  </si>
  <si>
    <t>nastp II</t>
  </si>
  <si>
    <t>Cash collect by Mukhtar for Office</t>
  </si>
  <si>
    <t>bah pp</t>
  </si>
  <si>
    <t>build con</t>
  </si>
  <si>
    <t>Cash collect by Usama Build con</t>
  </si>
  <si>
    <t>from AS Traders</t>
  </si>
  <si>
    <t>Amreli</t>
  </si>
  <si>
    <t>Saqib Amreli</t>
  </si>
  <si>
    <t>0330-3901220</t>
  </si>
  <si>
    <t>Steelex</t>
  </si>
  <si>
    <t>Honey moon lounge</t>
  </si>
  <si>
    <t>Cash collect by Maaz from Al madina (purchased 6" Dia UPVC class D pipe 150 Meter)</t>
  </si>
  <si>
    <t>Zamin (Chair repairer)</t>
  </si>
  <si>
    <t>0315-2743852</t>
  </si>
  <si>
    <t>received on 28 April 25</t>
  </si>
  <si>
    <t>Meezan chq collect by nadeem bhai (in his profit)</t>
  </si>
  <si>
    <t>IK CHQ in Deutche bank</t>
  </si>
  <si>
    <t>IK CHQ in various sites</t>
  </si>
  <si>
    <t>Online by Al madina to A Raheem care of Secure vission</t>
  </si>
  <si>
    <t>Sheet hawala to Noman ducting by al madina</t>
  </si>
  <si>
    <t>received on 02 May 25</t>
  </si>
  <si>
    <t>Tax Period May 2025</t>
  </si>
  <si>
    <t>BAFL PPRC DADEX Bill</t>
  </si>
  <si>
    <t>State life Insurance</t>
  </si>
  <si>
    <t>rohail sheikh</t>
  </si>
  <si>
    <t>online by adeel to M, Toquqeer for salary + Eidi</t>
  </si>
  <si>
    <t>IK chq in CITI Bank</t>
  </si>
  <si>
    <t>online by adeel to creseent</t>
  </si>
  <si>
    <t>State</t>
  </si>
  <si>
    <t>online by adeel to Israr Ahmed</t>
  </si>
  <si>
    <t>online by adeel to ahsan for kanteen</t>
  </si>
  <si>
    <t>cash received on 12 may 25 (given to nadeem)</t>
  </si>
  <si>
    <t>Online by adeel to industrial instrumentation for wire purchaed</t>
  </si>
  <si>
    <t>industrial instrumentation</t>
  </si>
  <si>
    <t>Online by adeel to touqeer for material</t>
  </si>
  <si>
    <t>Online by adeel to Adnan hyder for misc expenses at site including refrigeration gas</t>
  </si>
  <si>
    <t>Online by adeel to MUHAMMAD JAWAD KHAN care of Air Guide</t>
  </si>
  <si>
    <t>IK chq in Kanteen islamabad</t>
  </si>
  <si>
    <t>MCB chq paid 2031680149</t>
  </si>
  <si>
    <t>Online by adeel to kashaf zahra care of shan control for expansion tank 600 ltr</t>
  </si>
  <si>
    <t>J outlet Quetta</t>
  </si>
  <si>
    <t>GI Sheet</t>
  </si>
  <si>
    <t>Online by adeel to Makka engineering and steel works for GI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</si>
</sst>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7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858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3" fontId="108" fillId="0" borderId="1" xfId="1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65" fontId="108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5" fontId="2" fillId="0" borderId="0" xfId="1" applyNumberFormat="1" applyFont="1" applyFill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" fontId="0" fillId="0" borderId="0" xfId="0" applyNumberFormat="1"/>
    <xf numFmtId="0" fontId="1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08" fillId="0" borderId="1" xfId="0" applyFont="1" applyBorder="1"/>
    <xf numFmtId="0" fontId="108" fillId="0" borderId="1" xfId="0" applyFont="1" applyBorder="1" applyAlignment="1">
      <alignment vertical="center" wrapText="1"/>
    </xf>
    <xf numFmtId="0" fontId="123" fillId="0" borderId="1" xfId="0" applyFont="1" applyBorder="1" applyAlignment="1">
      <alignment vertical="center" wrapText="1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8">
    <cellStyle name="Comma" xfId="1" builtinId="3"/>
    <cellStyle name="Comma 2" xfId="4" xr:uid="{B5EA7DA8-89EB-4CA5-8A73-4497A83603E6}"/>
    <cellStyle name="Comma 2 2" xfId="7" xr:uid="{6A5FF9F0-1C8F-42C5-9A9D-F6EF44D3D002}"/>
    <cellStyle name="Comma 3" xfId="5" xr:uid="{00000000-0005-0000-0000-000032000000}"/>
    <cellStyle name="Hyperlink" xfId="3" builtinId="8"/>
    <cellStyle name="Hyperlink 2" xfId="6" xr:uid="{00000000-0005-0000-0000-000034000000}"/>
    <cellStyle name="Normal" xfId="0" builtinId="0"/>
    <cellStyle name="Percent" xfId="2" builtinId="5"/>
  </cellStyles>
  <dxfs count="1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48678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78</xdr:row>
      <xdr:rowOff>171450</xdr:rowOff>
    </xdr:from>
    <xdr:to>
      <xdr:col>19</xdr:col>
      <xdr:colOff>695325</xdr:colOff>
      <xdr:row>79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2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A24" sqref="A2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76" t="s">
        <v>7380</v>
      </c>
      <c r="B1" s="777"/>
      <c r="C1" s="541"/>
      <c r="D1" s="776" t="s">
        <v>7379</v>
      </c>
      <c r="E1" s="777"/>
      <c r="F1" s="541"/>
      <c r="G1" s="776" t="s">
        <v>7370</v>
      </c>
      <c r="H1" s="777"/>
      <c r="I1" s="541"/>
      <c r="J1" s="776" t="s">
        <v>7364</v>
      </c>
      <c r="K1" s="777"/>
      <c r="L1" s="541"/>
      <c r="M1" s="776" t="s">
        <v>7351</v>
      </c>
      <c r="N1" s="777"/>
      <c r="O1" s="541"/>
      <c r="P1" s="776" t="s">
        <v>7350</v>
      </c>
      <c r="Q1" s="777"/>
      <c r="R1" s="541"/>
      <c r="S1" s="776" t="s">
        <v>7340</v>
      </c>
      <c r="T1" s="777"/>
      <c r="U1" s="541"/>
      <c r="V1" s="776" t="s">
        <v>7316</v>
      </c>
      <c r="W1" s="777"/>
      <c r="X1" s="541"/>
      <c r="Y1" s="776" t="s">
        <v>7301</v>
      </c>
      <c r="Z1" s="777"/>
      <c r="AA1" s="541"/>
      <c r="AB1" s="776" t="s">
        <v>7298</v>
      </c>
      <c r="AC1" s="777"/>
      <c r="AD1" s="541"/>
      <c r="AE1" s="776" t="s">
        <v>7295</v>
      </c>
      <c r="AF1" s="777"/>
      <c r="AG1" s="541"/>
      <c r="AH1" s="776" t="s">
        <v>7282</v>
      </c>
      <c r="AI1" s="777"/>
      <c r="AJ1" s="541"/>
      <c r="AK1" s="776" t="s">
        <v>7262</v>
      </c>
      <c r="AL1" s="777"/>
      <c r="AM1" s="541"/>
      <c r="AN1" s="776" t="s">
        <v>7258</v>
      </c>
      <c r="AO1" s="777"/>
      <c r="AP1" s="541"/>
      <c r="AQ1" s="776" t="s">
        <v>7255</v>
      </c>
      <c r="AR1" s="777"/>
      <c r="AS1" s="541"/>
      <c r="AT1" s="776" t="s">
        <v>7185</v>
      </c>
      <c r="AU1" s="777"/>
      <c r="AV1" s="541"/>
      <c r="AW1" s="776" t="s">
        <v>7186</v>
      </c>
      <c r="AX1" s="777"/>
      <c r="AY1" s="542"/>
      <c r="AZ1" s="776" t="s">
        <v>7187</v>
      </c>
      <c r="BA1" s="777"/>
      <c r="BC1" s="776" t="s">
        <v>7188</v>
      </c>
      <c r="BD1" s="777"/>
      <c r="BE1" s="542"/>
      <c r="BF1" s="776" t="s">
        <v>7189</v>
      </c>
      <c r="BG1" s="777"/>
      <c r="BI1" s="776" t="s">
        <v>7190</v>
      </c>
      <c r="BJ1" s="777"/>
      <c r="BK1" s="543"/>
      <c r="BL1" s="780" t="s">
        <v>7191</v>
      </c>
      <c r="BM1" s="781"/>
      <c r="BN1" s="543"/>
      <c r="BO1" s="543"/>
      <c r="BP1" s="780" t="s">
        <v>7191</v>
      </c>
      <c r="BQ1" s="781"/>
      <c r="BS1" s="780" t="s">
        <v>7192</v>
      </c>
      <c r="BT1" s="781"/>
      <c r="BV1" s="780" t="s">
        <v>7192</v>
      </c>
      <c r="BW1" s="781"/>
      <c r="BY1" s="780" t="s">
        <v>7192</v>
      </c>
      <c r="BZ1" s="781"/>
    </row>
    <row r="2" spans="1:78" s="449" customFormat="1" ht="18" customHeight="1" x14ac:dyDescent="0.35">
      <c r="A2" s="778"/>
      <c r="B2" s="779"/>
      <c r="C2" s="544"/>
      <c r="D2" s="778"/>
      <c r="E2" s="779"/>
      <c r="F2" s="544"/>
      <c r="G2" s="778"/>
      <c r="H2" s="779"/>
      <c r="I2" s="544"/>
      <c r="J2" s="778"/>
      <c r="K2" s="779"/>
      <c r="L2" s="544"/>
      <c r="M2" s="778"/>
      <c r="N2" s="779"/>
      <c r="O2" s="544"/>
      <c r="P2" s="778"/>
      <c r="Q2" s="779"/>
      <c r="R2" s="544"/>
      <c r="S2" s="778"/>
      <c r="T2" s="779"/>
      <c r="U2" s="544"/>
      <c r="V2" s="778"/>
      <c r="W2" s="779"/>
      <c r="X2" s="544"/>
      <c r="Y2" s="778"/>
      <c r="Z2" s="779"/>
      <c r="AA2" s="544"/>
      <c r="AB2" s="778"/>
      <c r="AC2" s="779"/>
      <c r="AD2" s="544"/>
      <c r="AE2" s="778"/>
      <c r="AF2" s="779"/>
      <c r="AG2" s="544"/>
      <c r="AH2" s="778"/>
      <c r="AI2" s="779"/>
      <c r="AJ2" s="544"/>
      <c r="AK2" s="778"/>
      <c r="AL2" s="779"/>
      <c r="AM2" s="544"/>
      <c r="AN2" s="778"/>
      <c r="AO2" s="779"/>
      <c r="AP2" s="544"/>
      <c r="AQ2" s="778"/>
      <c r="AR2" s="779"/>
      <c r="AS2" s="544"/>
      <c r="AT2" s="778"/>
      <c r="AU2" s="779"/>
      <c r="AV2" s="544"/>
      <c r="AW2" s="778"/>
      <c r="AX2" s="779"/>
      <c r="AY2" s="545"/>
      <c r="AZ2" s="778"/>
      <c r="BA2" s="779"/>
      <c r="BC2" s="778"/>
      <c r="BD2" s="779"/>
      <c r="BE2" s="545"/>
      <c r="BF2" s="778"/>
      <c r="BG2" s="779"/>
      <c r="BI2" s="778"/>
      <c r="BJ2" s="779"/>
      <c r="BK2" s="546"/>
      <c r="BL2" s="782"/>
      <c r="BM2" s="783"/>
      <c r="BN2" s="546"/>
      <c r="BO2" s="546"/>
      <c r="BP2" s="782"/>
      <c r="BQ2" s="783"/>
      <c r="BS2" s="782"/>
      <c r="BT2" s="783"/>
      <c r="BV2" s="782"/>
      <c r="BW2" s="783"/>
      <c r="BY2" s="782"/>
      <c r="BZ2" s="783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1428" workbookViewId="0">
      <selection activeCell="C1442" sqref="C1442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88"/>
      <c r="B1" s="788"/>
      <c r="C1" s="788"/>
      <c r="D1" s="788"/>
      <c r="E1" s="789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90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91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91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91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92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93" t="s">
        <v>3196</v>
      </c>
      <c r="F1120" s="793"/>
      <c r="G1120" s="793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94" t="s">
        <v>4117</v>
      </c>
      <c r="B1490" s="796"/>
      <c r="C1490" s="798" t="s">
        <v>4118</v>
      </c>
      <c r="D1490" s="800"/>
      <c r="E1490" s="800"/>
    </row>
    <row r="1491" spans="1:5" ht="26.45" customHeight="1" x14ac:dyDescent="0.25">
      <c r="A1491" s="795"/>
      <c r="B1491" s="797"/>
      <c r="C1491" s="799"/>
      <c r="D1491" s="801"/>
      <c r="E1491" s="801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8455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802" t="s">
        <v>4925</v>
      </c>
      <c r="D1803" s="802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803" t="s">
        <v>5164</v>
      </c>
      <c r="I1893" s="803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804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804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805" t="s">
        <v>5481</v>
      </c>
      <c r="E2010" s="806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807" t="s">
        <v>5573</v>
      </c>
      <c r="G2048" s="807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87" t="s">
        <v>5904</v>
      </c>
      <c r="D2183" s="787"/>
      <c r="E2183" s="787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84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85"/>
      <c r="B2296" s="269" t="s">
        <v>6177</v>
      </c>
      <c r="C2296" s="270" t="s">
        <v>6178</v>
      </c>
      <c r="D2296" s="283"/>
    </row>
    <row r="2297" spans="1:5" ht="23.25" customHeight="1" x14ac:dyDescent="0.35">
      <c r="A2297" s="785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86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808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808"/>
      <c r="B2303" s="63" t="s">
        <v>6193</v>
      </c>
      <c r="C2303" s="241"/>
      <c r="D2303" s="289"/>
      <c r="E2303" s="200"/>
    </row>
    <row r="2304" spans="1:5" ht="20.25" customHeight="1" x14ac:dyDescent="0.3">
      <c r="A2304" s="808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809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809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810" t="s">
        <v>6516</v>
      </c>
      <c r="E2443" s="810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811" t="s">
        <v>6524</v>
      </c>
      <c r="C2446" s="811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4" ht="23.25" x14ac:dyDescent="0.35">
      <c r="A2673" s="43" t="s">
        <v>7347</v>
      </c>
      <c r="B2673" s="44" t="s">
        <v>7348</v>
      </c>
    </row>
    <row r="2674" spans="1:4" ht="23.25" x14ac:dyDescent="0.35">
      <c r="A2674" s="43" t="s">
        <v>7349</v>
      </c>
    </row>
    <row r="2675" spans="1:4" ht="31.5" x14ac:dyDescent="0.35">
      <c r="A2675" s="43" t="s">
        <v>7359</v>
      </c>
      <c r="B2675" s="44" t="s">
        <v>7360</v>
      </c>
      <c r="C2675" s="77" t="s">
        <v>7361</v>
      </c>
    </row>
    <row r="2676" spans="1:4" ht="23.25" x14ac:dyDescent="0.35">
      <c r="A2676" s="43" t="s">
        <v>7391</v>
      </c>
      <c r="B2676" s="44" t="s">
        <v>7392</v>
      </c>
    </row>
    <row r="2677" spans="1:4" ht="23.25" x14ac:dyDescent="0.35">
      <c r="A2677" s="43" t="s">
        <v>7393</v>
      </c>
      <c r="B2677" s="44" t="s">
        <v>7394</v>
      </c>
    </row>
    <row r="2678" spans="1:4" ht="23.25" x14ac:dyDescent="0.35">
      <c r="A2678" s="43" t="s">
        <v>7444</v>
      </c>
      <c r="B2678" s="44" t="s">
        <v>7443</v>
      </c>
    </row>
    <row r="2679" spans="1:4" ht="23.25" x14ac:dyDescent="0.35">
      <c r="A2679" s="43" t="s">
        <v>7444</v>
      </c>
      <c r="B2679" s="44" t="s">
        <v>7801</v>
      </c>
    </row>
    <row r="2680" spans="1:4" ht="23.25" x14ac:dyDescent="0.35">
      <c r="A2680" s="43" t="s">
        <v>7449</v>
      </c>
      <c r="B2680" s="44" t="s">
        <v>7450</v>
      </c>
    </row>
    <row r="2681" spans="1:4" ht="23.25" x14ac:dyDescent="0.35">
      <c r="A2681" s="43" t="s">
        <v>7481</v>
      </c>
      <c r="B2681" s="44" t="s">
        <v>7480</v>
      </c>
    </row>
    <row r="2682" spans="1:4" ht="23.25" x14ac:dyDescent="0.35">
      <c r="A2682" s="43" t="s">
        <v>7484</v>
      </c>
      <c r="B2682" s="44" t="s">
        <v>7483</v>
      </c>
    </row>
    <row r="2683" spans="1:4" ht="23.25" x14ac:dyDescent="0.35">
      <c r="A2683" s="43" t="s">
        <v>7499</v>
      </c>
      <c r="B2683" s="44" t="s">
        <v>7500</v>
      </c>
    </row>
    <row r="2684" spans="1:4" ht="23.25" x14ac:dyDescent="0.35">
      <c r="A2684" s="43" t="s">
        <v>7513</v>
      </c>
      <c r="B2684" s="44" t="s">
        <v>7511</v>
      </c>
      <c r="C2684" s="593" t="s">
        <v>7512</v>
      </c>
    </row>
    <row r="2685" spans="1:4" ht="23.25" x14ac:dyDescent="0.35">
      <c r="A2685" s="43" t="s">
        <v>7574</v>
      </c>
      <c r="B2685" s="44" t="s">
        <v>7575</v>
      </c>
    </row>
    <row r="2686" spans="1:4" ht="23.25" x14ac:dyDescent="0.35">
      <c r="A2686" s="43" t="s">
        <v>7669</v>
      </c>
      <c r="B2686" s="44" t="s">
        <v>7670</v>
      </c>
    </row>
    <row r="2687" spans="1:4" ht="23.25" x14ac:dyDescent="0.35">
      <c r="A2687" s="43" t="s">
        <v>7717</v>
      </c>
      <c r="B2687" s="812" t="s">
        <v>8122</v>
      </c>
      <c r="C2687" s="812"/>
      <c r="D2687" s="46" t="s">
        <v>8668</v>
      </c>
    </row>
    <row r="2688" spans="1:4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7956</v>
      </c>
      <c r="B2690" s="44" t="s">
        <v>7957</v>
      </c>
    </row>
    <row r="2691" spans="1:3" ht="31.5" x14ac:dyDescent="0.5">
      <c r="A2691" s="43" t="s">
        <v>7958</v>
      </c>
      <c r="B2691" s="44" t="s">
        <v>7959</v>
      </c>
      <c r="C2691" s="701" t="s">
        <v>7960</v>
      </c>
    </row>
    <row r="2692" spans="1:3" ht="23.25" x14ac:dyDescent="0.35">
      <c r="A2692" s="43" t="s">
        <v>8092</v>
      </c>
      <c r="B2692" s="44" t="s">
        <v>8091</v>
      </c>
    </row>
    <row r="2693" spans="1:3" ht="23.25" x14ac:dyDescent="0.35">
      <c r="A2693" s="43" t="s">
        <v>8141</v>
      </c>
      <c r="B2693" s="44" t="s">
        <v>5512</v>
      </c>
    </row>
    <row r="2694" spans="1:3" ht="23.25" x14ac:dyDescent="0.35">
      <c r="A2694" s="43" t="s">
        <v>8214</v>
      </c>
      <c r="B2694" s="44" t="s">
        <v>8215</v>
      </c>
    </row>
    <row r="2695" spans="1:3" ht="23.25" x14ac:dyDescent="0.35">
      <c r="A2695" s="43" t="s">
        <v>8219</v>
      </c>
      <c r="B2695" s="44" t="s">
        <v>8218</v>
      </c>
    </row>
    <row r="2696" spans="1:3" ht="23.25" x14ac:dyDescent="0.35">
      <c r="A2696" s="43" t="s">
        <v>8232</v>
      </c>
      <c r="B2696" s="44" t="s">
        <v>8233</v>
      </c>
      <c r="C2696" s="45" t="s">
        <v>8234</v>
      </c>
    </row>
    <row r="2697" spans="1:3" ht="23.25" x14ac:dyDescent="0.35">
      <c r="A2697" s="43" t="s">
        <v>8240</v>
      </c>
      <c r="B2697" s="44" t="s">
        <v>8239</v>
      </c>
    </row>
    <row r="2698" spans="1:3" ht="23.25" x14ac:dyDescent="0.35">
      <c r="A2698" s="43" t="s">
        <v>8280</v>
      </c>
      <c r="B2698" s="44" t="s">
        <v>8281</v>
      </c>
      <c r="C2698" s="45" t="s">
        <v>8282</v>
      </c>
    </row>
    <row r="2699" spans="1:3" ht="23.25" x14ac:dyDescent="0.35">
      <c r="A2699" s="43" t="s">
        <v>8538</v>
      </c>
      <c r="B2699" s="44" t="s">
        <v>8539</v>
      </c>
    </row>
    <row r="2700" spans="1:3" ht="23.25" x14ac:dyDescent="0.35">
      <c r="A2700" s="43" t="s">
        <v>8026</v>
      </c>
      <c r="B2700" s="44" t="s">
        <v>8568</v>
      </c>
    </row>
    <row r="2701" spans="1:3" ht="23.25" x14ac:dyDescent="0.35">
      <c r="A2701" s="43" t="s">
        <v>8631</v>
      </c>
      <c r="B2701" s="44" t="s">
        <v>8630</v>
      </c>
    </row>
    <row r="2702" spans="1:3" ht="23.25" x14ac:dyDescent="0.35">
      <c r="A2702" s="43" t="s">
        <v>8632</v>
      </c>
      <c r="B2702" s="44" t="s">
        <v>8629</v>
      </c>
    </row>
    <row r="2703" spans="1:3" ht="23.25" x14ac:dyDescent="0.35">
      <c r="A2703" s="43" t="s">
        <v>8701</v>
      </c>
      <c r="B2703" s="44" t="s">
        <v>8702</v>
      </c>
      <c r="C2703" s="45" t="s">
        <v>8703</v>
      </c>
    </row>
    <row r="2704" spans="1:3" ht="23.25" x14ac:dyDescent="0.35">
      <c r="A2704" s="43" t="s">
        <v>8834</v>
      </c>
    </row>
    <row r="2705" spans="1:2" ht="23.25" x14ac:dyDescent="0.35">
      <c r="A2705" s="43" t="s">
        <v>8835</v>
      </c>
      <c r="B2705" s="44" t="s">
        <v>8836</v>
      </c>
    </row>
    <row r="2706" spans="1:2" ht="23.25" x14ac:dyDescent="0.35">
      <c r="A2706" s="43" t="s">
        <v>8840</v>
      </c>
      <c r="B2706" s="44" t="s">
        <v>8841</v>
      </c>
    </row>
    <row r="2707" spans="1:2" ht="23.25" x14ac:dyDescent="0.35"/>
    <row r="2708" spans="1:2" ht="23.25" x14ac:dyDescent="0.35"/>
    <row r="2709" spans="1:2" ht="23.25" x14ac:dyDescent="0.35"/>
    <row r="2710" spans="1:2" ht="23.25" x14ac:dyDescent="0.35"/>
    <row r="2711" spans="1:2" ht="23.25" x14ac:dyDescent="0.35"/>
    <row r="2712" spans="1:2" ht="23.25" x14ac:dyDescent="0.35"/>
    <row r="2713" spans="1:2" ht="23.25" x14ac:dyDescent="0.35"/>
    <row r="2714" spans="1:2" ht="23.25" x14ac:dyDescent="0.35"/>
    <row r="2715" spans="1:2" ht="23.25" x14ac:dyDescent="0.35"/>
    <row r="2716" spans="1:2" ht="23.25" x14ac:dyDescent="0.35"/>
    <row r="2717" spans="1:2" ht="23.25" x14ac:dyDescent="0.35"/>
    <row r="2718" spans="1:2" ht="23.25" x14ac:dyDescent="0.35"/>
    <row r="2719" spans="1:2" ht="23.25" x14ac:dyDescent="0.35"/>
    <row r="2720" spans="1:2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302:A2304"/>
    <mergeCell ref="A2339:A2340"/>
    <mergeCell ref="D2443:E2443"/>
    <mergeCell ref="B2446:C2446"/>
    <mergeCell ref="B2687:C2687"/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90"/>
  <sheetViews>
    <sheetView tabSelected="1" zoomScale="130" zoomScaleNormal="130" workbookViewId="0">
      <pane ySplit="2" topLeftCell="A827" activePane="bottomLeft" state="frozen"/>
      <selection pane="bottomLeft" activeCell="D858" sqref="D858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2.28515625" style="702" customWidth="1"/>
    <col min="7" max="7" width="14.570312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813" t="s">
        <v>7387</v>
      </c>
      <c r="B1" s="813"/>
      <c r="C1" s="813"/>
      <c r="D1" s="813"/>
      <c r="E1" s="813"/>
      <c r="F1" s="813"/>
      <c r="G1" s="813"/>
      <c r="I1" s="813" t="s">
        <v>7489</v>
      </c>
      <c r="J1" s="813"/>
      <c r="K1" s="813"/>
      <c r="L1" s="813"/>
      <c r="M1" s="813"/>
      <c r="N1" s="813"/>
      <c r="O1" s="813"/>
      <c r="R1" s="814" t="s">
        <v>7529</v>
      </c>
      <c r="S1" s="814"/>
      <c r="T1" s="814"/>
      <c r="U1" s="814"/>
      <c r="V1" s="814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SUM(E288:E1156)</f>
        <v>131847429.84999999</v>
      </c>
      <c r="Q4" s="373">
        <f>P4+P5</f>
        <v>283780217.53999996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SUM(M93:M1924)</f>
        <v>151932787.69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178779047.84999999</v>
      </c>
      <c r="Q8" s="9">
        <f>SUM(M:M)</f>
        <v>175619792.01999998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177779039</v>
      </c>
      <c r="Q9" s="9">
        <f>SUM(N:N)</f>
        <v>179823349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-1000008.849999994</v>
      </c>
      <c r="Q11" s="373">
        <f>Q9-Q8</f>
        <v>4203556.9800000191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SUM(F374:F35009)</f>
        <v>93444200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SUM(N262:N26515)</f>
        <v>117364773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210808973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7997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7948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7947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7949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7962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7963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7964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7965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7961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7961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7961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7968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7969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7970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7974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7972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7992</v>
      </c>
      <c r="K355" s="738" t="s">
        <v>7993</v>
      </c>
      <c r="L355" s="719" t="s">
        <v>7973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8000</v>
      </c>
      <c r="K356" s="740" t="s">
        <v>7977</v>
      </c>
      <c r="L356" s="719" t="s">
        <v>7978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7975</v>
      </c>
      <c r="K357" s="740" t="s">
        <v>6488</v>
      </c>
      <c r="L357" s="719" t="s">
        <v>7976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8003</v>
      </c>
      <c r="K358" s="740" t="s">
        <v>7979</v>
      </c>
      <c r="L358" s="719" t="s">
        <v>7980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7981</v>
      </c>
      <c r="K359" s="739" t="s">
        <v>7982</v>
      </c>
      <c r="L359" s="719" t="s">
        <v>7985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7983</v>
      </c>
      <c r="K360" s="739" t="s">
        <v>7984</v>
      </c>
      <c r="L360" s="719" t="s">
        <v>7986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8001</v>
      </c>
      <c r="K361" s="739" t="s">
        <v>7984</v>
      </c>
      <c r="L361" s="719" t="s">
        <v>7987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7975</v>
      </c>
      <c r="K362" s="739" t="s">
        <v>7989</v>
      </c>
      <c r="L362" s="719" t="s">
        <v>7988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8002</v>
      </c>
      <c r="K363" s="739" t="s">
        <v>7991</v>
      </c>
      <c r="L363" s="719" t="s">
        <v>7990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8003</v>
      </c>
      <c r="K364" s="739" t="s">
        <v>7984</v>
      </c>
      <c r="L364" s="719" t="s">
        <v>7995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7975</v>
      </c>
      <c r="K365" s="739" t="s">
        <v>7984</v>
      </c>
      <c r="L365" s="719" t="s">
        <v>7994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7996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8004</v>
      </c>
      <c r="K368" s="739" t="s">
        <v>8005</v>
      </c>
      <c r="L368" s="719" t="s">
        <v>8006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7975</v>
      </c>
      <c r="K369" s="739" t="s">
        <v>7984</v>
      </c>
      <c r="L369" s="719" t="s">
        <v>8008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7975</v>
      </c>
      <c r="K370" s="739" t="s">
        <v>7984</v>
      </c>
      <c r="L370" s="719" t="s">
        <v>8007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8016</v>
      </c>
      <c r="K371" s="739" t="s">
        <v>8015</v>
      </c>
      <c r="L371" s="719" t="s">
        <v>8014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8004</v>
      </c>
      <c r="K372" s="739" t="s">
        <v>8010</v>
      </c>
      <c r="L372" s="719" t="s">
        <v>8009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8028</v>
      </c>
      <c r="K373" s="739" t="s">
        <v>7982</v>
      </c>
      <c r="L373" s="719" t="s">
        <v>8017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8055</v>
      </c>
      <c r="K374" s="739" t="s">
        <v>7984</v>
      </c>
      <c r="L374" s="719" t="s">
        <v>8057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8004</v>
      </c>
      <c r="K375" s="739" t="s">
        <v>8019</v>
      </c>
      <c r="L375" s="719" t="s">
        <v>8018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8029</v>
      </c>
      <c r="K376" s="739" t="s">
        <v>8020</v>
      </c>
      <c r="L376" s="719" t="s">
        <v>8021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8031</v>
      </c>
      <c r="K377" s="739" t="s">
        <v>8033</v>
      </c>
      <c r="L377" s="719" t="s">
        <v>8032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8011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8030</v>
      </c>
      <c r="K378" s="739" t="s">
        <v>8036</v>
      </c>
      <c r="L378" s="719" t="s">
        <v>8035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8039</v>
      </c>
      <c r="K379" s="739" t="s">
        <v>7984</v>
      </c>
      <c r="L379" s="719" t="s">
        <v>8037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8034</v>
      </c>
      <c r="K380" s="739" t="s">
        <v>7984</v>
      </c>
      <c r="L380" s="719" t="s">
        <v>8038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8040</v>
      </c>
      <c r="K381" s="739" t="s">
        <v>8041</v>
      </c>
      <c r="L381" s="719" t="s">
        <v>8042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8053</v>
      </c>
      <c r="K382" s="739" t="s">
        <v>7984</v>
      </c>
      <c r="L382" s="719" t="s">
        <v>8044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8054</v>
      </c>
      <c r="K383" s="739" t="s">
        <v>7982</v>
      </c>
      <c r="L383" s="719" t="s">
        <v>8043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7975</v>
      </c>
      <c r="K384" s="739" t="s">
        <v>8046</v>
      </c>
      <c r="L384" s="719" t="s">
        <v>8045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8055</v>
      </c>
      <c r="K385" s="739" t="s">
        <v>7984</v>
      </c>
      <c r="L385" s="719" t="s">
        <v>8047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8030</v>
      </c>
      <c r="K386" s="739" t="s">
        <v>7982</v>
      </c>
      <c r="L386" s="719" t="s">
        <v>8048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8055</v>
      </c>
      <c r="K387" s="739" t="s">
        <v>7984</v>
      </c>
      <c r="L387" s="719" t="s">
        <v>8049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8055</v>
      </c>
      <c r="K388" s="739" t="s">
        <v>7984</v>
      </c>
      <c r="L388" s="719" t="s">
        <v>8050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8029</v>
      </c>
      <c r="K389" s="739" t="s">
        <v>7984</v>
      </c>
      <c r="L389" s="719" t="s">
        <v>8051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8030</v>
      </c>
      <c r="K390" s="739" t="s">
        <v>7984</v>
      </c>
      <c r="L390" s="719" t="s">
        <v>8052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8055</v>
      </c>
      <c r="K391" s="739" t="s">
        <v>7984</v>
      </c>
      <c r="L391" s="719" t="s">
        <v>8056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8028</v>
      </c>
      <c r="K392" s="739" t="s">
        <v>7984</v>
      </c>
      <c r="L392" s="719" t="s">
        <v>8058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8030</v>
      </c>
      <c r="K393" s="739" t="s">
        <v>7984</v>
      </c>
      <c r="L393" s="719" t="s">
        <v>8059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8029</v>
      </c>
      <c r="K394" s="739" t="s">
        <v>7984</v>
      </c>
      <c r="L394" s="719" t="s">
        <v>8060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8061</v>
      </c>
      <c r="K395" s="739" t="s">
        <v>7984</v>
      </c>
      <c r="L395" s="719" t="s">
        <v>8062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8061</v>
      </c>
      <c r="K396" s="739" t="s">
        <v>7984</v>
      </c>
      <c r="L396" s="719" t="s">
        <v>8064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8063</v>
      </c>
      <c r="K397" s="739" t="s">
        <v>7984</v>
      </c>
      <c r="L397" s="719" t="s">
        <v>8065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8066</v>
      </c>
      <c r="K398" s="739" t="s">
        <v>8067</v>
      </c>
      <c r="L398" s="719" t="s">
        <v>8068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8000</v>
      </c>
      <c r="K399" s="739" t="s">
        <v>7984</v>
      </c>
      <c r="L399" s="719" t="s">
        <v>8069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8071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8003</v>
      </c>
      <c r="K403" s="739"/>
      <c r="L403" s="719" t="s">
        <v>8076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8078</v>
      </c>
      <c r="K404" s="739"/>
      <c r="L404" s="719" t="s">
        <v>8077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8055</v>
      </c>
      <c r="K405" s="739"/>
      <c r="L405" s="719" t="s">
        <v>8079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8080</v>
      </c>
      <c r="K406" s="739" t="s">
        <v>7984</v>
      </c>
      <c r="L406" s="719" t="s">
        <v>8081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8080</v>
      </c>
      <c r="K407" s="739" t="s">
        <v>7984</v>
      </c>
      <c r="L407" s="719" t="s">
        <v>8081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8029</v>
      </c>
      <c r="K408" s="739" t="s">
        <v>7984</v>
      </c>
      <c r="L408" s="719" t="s">
        <v>8090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8082</v>
      </c>
      <c r="K409" s="739" t="s">
        <v>7984</v>
      </c>
      <c r="L409" s="719" t="s">
        <v>8085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8000</v>
      </c>
      <c r="K410" s="739" t="s">
        <v>8083</v>
      </c>
      <c r="L410" s="719" t="s">
        <v>8084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8053</v>
      </c>
      <c r="K411" s="739" t="s">
        <v>8086</v>
      </c>
      <c r="L411" s="719" t="s">
        <v>8088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8000</v>
      </c>
      <c r="K412" s="739" t="s">
        <v>8087</v>
      </c>
      <c r="L412" s="719" t="s">
        <v>8089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8101</v>
      </c>
      <c r="K413" s="739" t="s">
        <v>7984</v>
      </c>
      <c r="L413" s="719" t="s">
        <v>8096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8097</v>
      </c>
      <c r="K414" s="739" t="s">
        <v>7984</v>
      </c>
      <c r="L414" s="719" t="s">
        <v>8098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8055</v>
      </c>
      <c r="K415" s="739" t="s">
        <v>7984</v>
      </c>
      <c r="L415" s="719" t="s">
        <v>8099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8103</v>
      </c>
      <c r="K416" s="739" t="s">
        <v>7984</v>
      </c>
      <c r="L416" s="719" t="s">
        <v>8104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8066</v>
      </c>
      <c r="K417" s="739" t="s">
        <v>8067</v>
      </c>
      <c r="L417" s="719" t="s">
        <v>8106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8105</v>
      </c>
      <c r="K418" s="739" t="s">
        <v>7993</v>
      </c>
      <c r="L418" s="719" t="s">
        <v>8107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8004</v>
      </c>
      <c r="K419" s="739" t="s">
        <v>7984</v>
      </c>
      <c r="L419" s="719" t="s">
        <v>8108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8112</v>
      </c>
      <c r="K420" s="739" t="s">
        <v>7984</v>
      </c>
      <c r="L420" s="719" t="s">
        <v>8065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7975</v>
      </c>
      <c r="K421" s="739" t="s">
        <v>7984</v>
      </c>
      <c r="L421" s="719" t="s">
        <v>8062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8004</v>
      </c>
      <c r="K422" s="739" t="s">
        <v>7984</v>
      </c>
      <c r="L422" s="719" t="s">
        <v>8113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8029</v>
      </c>
      <c r="K423" s="739" t="s">
        <v>7984</v>
      </c>
      <c r="L423" s="719" t="s">
        <v>8090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8004</v>
      </c>
      <c r="K424" s="739" t="s">
        <v>7741</v>
      </c>
      <c r="L424" s="719" t="s">
        <v>8114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8029</v>
      </c>
      <c r="K427" s="739" t="s">
        <v>7984</v>
      </c>
      <c r="L427" s="719" t="s">
        <v>8117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8082</v>
      </c>
      <c r="K428" s="739" t="s">
        <v>7984</v>
      </c>
      <c r="L428" s="719" t="s">
        <v>8118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8082</v>
      </c>
      <c r="K429" s="739" t="s">
        <v>8120</v>
      </c>
      <c r="L429" s="719" t="s">
        <v>8119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8004</v>
      </c>
      <c r="K430" s="739" t="s">
        <v>7984</v>
      </c>
      <c r="L430" s="719" t="s">
        <v>8127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8138</v>
      </c>
      <c r="K431" s="739" t="s">
        <v>7984</v>
      </c>
      <c r="L431" s="719" t="s">
        <v>8126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8082</v>
      </c>
      <c r="K432" s="739" t="s">
        <v>7982</v>
      </c>
      <c r="L432" s="719" t="s">
        <v>8129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8053</v>
      </c>
      <c r="K433" s="739" t="s">
        <v>8130</v>
      </c>
      <c r="L433" s="719" t="s">
        <v>8128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8082</v>
      </c>
      <c r="K434" s="739" t="s">
        <v>8131</v>
      </c>
      <c r="L434" s="719" t="s">
        <v>8132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7975</v>
      </c>
      <c r="K435" s="739" t="s">
        <v>8133</v>
      </c>
      <c r="L435" s="719" t="s">
        <v>8134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8140</v>
      </c>
      <c r="L436" s="719" t="s">
        <v>8135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8030</v>
      </c>
      <c r="K437" s="739" t="s">
        <v>7984</v>
      </c>
      <c r="L437" s="719" t="s">
        <v>8136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8003</v>
      </c>
      <c r="K438" s="739" t="s">
        <v>8142</v>
      </c>
      <c r="L438" s="719" t="s">
        <v>8144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8105</v>
      </c>
      <c r="K439" s="739" t="s">
        <v>7993</v>
      </c>
      <c r="L439" s="719" t="s">
        <v>8107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8029</v>
      </c>
      <c r="K440" s="739" t="s">
        <v>8015</v>
      </c>
      <c r="L440" s="719" t="s">
        <v>8143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7975</v>
      </c>
      <c r="K441" s="739" t="s">
        <v>8147</v>
      </c>
      <c r="L441" s="719" t="s">
        <v>8145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8000</v>
      </c>
      <c r="K442" s="739" t="s">
        <v>7984</v>
      </c>
      <c r="L442" s="719" t="s">
        <v>8069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8146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8105</v>
      </c>
      <c r="K445" s="739" t="s">
        <v>8152</v>
      </c>
      <c r="L445" s="719" t="s">
        <v>8151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8140</v>
      </c>
      <c r="L446" s="719" t="s">
        <v>8135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8030</v>
      </c>
      <c r="K447" s="739" t="s">
        <v>8154</v>
      </c>
      <c r="L447" s="719" t="s">
        <v>8153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7950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8105</v>
      </c>
      <c r="K448" s="739" t="s">
        <v>8155</v>
      </c>
      <c r="L448" s="719" t="s">
        <v>8156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8030</v>
      </c>
      <c r="K449" s="739" t="s">
        <v>3450</v>
      </c>
      <c r="L449" s="719" t="s">
        <v>8157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7951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7975</v>
      </c>
      <c r="K450" s="739" t="s">
        <v>8036</v>
      </c>
      <c r="L450" s="719" t="s">
        <v>8158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8030</v>
      </c>
      <c r="K451" s="739" t="s">
        <v>8154</v>
      </c>
      <c r="L451" s="719" t="s">
        <v>8153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7955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8028</v>
      </c>
      <c r="K452" s="739" t="s">
        <v>8159</v>
      </c>
      <c r="L452" s="719" t="s">
        <v>8160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7998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8028</v>
      </c>
      <c r="K453" s="739" t="s">
        <v>8159</v>
      </c>
      <c r="L453" s="719" t="s">
        <v>8160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7998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8030</v>
      </c>
      <c r="K454" s="739" t="s">
        <v>8171</v>
      </c>
      <c r="L454" s="719" t="s">
        <v>8172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7998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8173</v>
      </c>
      <c r="K455" s="739" t="s">
        <v>7982</v>
      </c>
      <c r="L455" s="719" t="s">
        <v>8129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7998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7975</v>
      </c>
      <c r="K456" s="739" t="s">
        <v>8174</v>
      </c>
      <c r="L456" s="719" t="s">
        <v>8175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8082</v>
      </c>
      <c r="K457" s="739" t="s">
        <v>7982</v>
      </c>
      <c r="L457" s="719" t="s">
        <v>8176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8184</v>
      </c>
      <c r="K458" s="739" t="s">
        <v>7984</v>
      </c>
      <c r="L458" s="719" t="s">
        <v>8177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7971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8185</v>
      </c>
      <c r="K459" s="739" t="s">
        <v>8178</v>
      </c>
      <c r="L459" s="719" t="s">
        <v>8179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7999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7983</v>
      </c>
      <c r="K460" s="739" t="s">
        <v>7984</v>
      </c>
      <c r="L460" s="719" t="s">
        <v>8180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7999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7975</v>
      </c>
      <c r="K461" s="739" t="s">
        <v>7989</v>
      </c>
      <c r="L461" s="719" t="s">
        <v>8045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7966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8183</v>
      </c>
      <c r="K462" s="739" t="s">
        <v>8181</v>
      </c>
      <c r="L462" s="719" t="s">
        <v>8182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7967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8029</v>
      </c>
      <c r="K463" s="739" t="s">
        <v>8020</v>
      </c>
      <c r="L463" s="719" t="s">
        <v>8186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8082</v>
      </c>
      <c r="K464" s="739" t="s">
        <v>7984</v>
      </c>
      <c r="L464" s="719" t="s">
        <v>8187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8004</v>
      </c>
      <c r="K465" s="739" t="s">
        <v>8010</v>
      </c>
      <c r="L465" s="719" t="s">
        <v>8188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8000</v>
      </c>
      <c r="C466" s="739" t="s">
        <v>8023</v>
      </c>
      <c r="D466" s="719" t="s">
        <v>8022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8185</v>
      </c>
      <c r="K466" s="739" t="s">
        <v>7984</v>
      </c>
      <c r="L466" s="719" t="s">
        <v>8189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8030</v>
      </c>
      <c r="C467" s="739"/>
      <c r="D467" s="719" t="s">
        <v>8024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8029</v>
      </c>
      <c r="K467" s="739" t="s">
        <v>8015</v>
      </c>
      <c r="L467" s="719" t="s">
        <v>8190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8025</v>
      </c>
      <c r="C468" s="739" t="s">
        <v>8025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8004</v>
      </c>
      <c r="K468" s="739" t="s">
        <v>7984</v>
      </c>
      <c r="L468" s="719" t="s">
        <v>8192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8030</v>
      </c>
      <c r="C469" s="739" t="s">
        <v>8026</v>
      </c>
      <c r="D469" s="719" t="s">
        <v>8027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8191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8000</v>
      </c>
      <c r="C470" s="739" t="s">
        <v>8023</v>
      </c>
      <c r="D470" s="719" t="s">
        <v>8022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8025</v>
      </c>
      <c r="C471" s="739" t="s">
        <v>8025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8055</v>
      </c>
      <c r="K471" s="739" t="s">
        <v>8203</v>
      </c>
      <c r="L471" s="719" t="s">
        <v>8193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8139</v>
      </c>
      <c r="C472" s="739" t="s">
        <v>8074</v>
      </c>
      <c r="D472" s="719" t="s">
        <v>8075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8030</v>
      </c>
      <c r="K472" s="739" t="s">
        <v>8171</v>
      </c>
      <c r="L472" s="719" t="s">
        <v>8172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8025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8185</v>
      </c>
      <c r="K473" s="739" t="s">
        <v>8020</v>
      </c>
      <c r="L473" s="719" t="s">
        <v>8194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8025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8097</v>
      </c>
      <c r="K474" s="739" t="s">
        <v>6931</v>
      </c>
      <c r="L474" s="719" t="s">
        <v>8195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8070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8196</v>
      </c>
      <c r="K475" s="739" t="s">
        <v>8197</v>
      </c>
      <c r="L475" s="719" t="s">
        <v>8198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8030</v>
      </c>
      <c r="K476" s="740" t="s">
        <v>8200</v>
      </c>
      <c r="L476" s="719" t="s">
        <v>8199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8097</v>
      </c>
      <c r="C477" s="739" t="s">
        <v>8015</v>
      </c>
      <c r="D477" s="719" t="s">
        <v>8100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8004</v>
      </c>
      <c r="K477" s="739" t="s">
        <v>7979</v>
      </c>
      <c r="L477" s="719" t="s">
        <v>8201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8004</v>
      </c>
      <c r="K478" s="739" t="s">
        <v>7984</v>
      </c>
      <c r="L478" s="719" t="s">
        <v>8202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8102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8082</v>
      </c>
      <c r="K479" s="739" t="s">
        <v>7982</v>
      </c>
      <c r="L479" s="719" t="s">
        <v>8129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8111</v>
      </c>
      <c r="C480" s="739" t="s">
        <v>8110</v>
      </c>
      <c r="D480" s="719" t="s">
        <v>8109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8204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8029</v>
      </c>
      <c r="C481" s="739"/>
      <c r="D481" s="719" t="s">
        <v>8121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8029</v>
      </c>
      <c r="K482" s="739" t="s">
        <v>8206</v>
      </c>
      <c r="L482" s="719" t="s">
        <v>8205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8124</v>
      </c>
      <c r="C483" s="745"/>
      <c r="D483" s="717" t="s">
        <v>8123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8000</v>
      </c>
      <c r="K483" s="739" t="s">
        <v>8207</v>
      </c>
      <c r="L483" s="719" t="s">
        <v>8210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8139</v>
      </c>
      <c r="C484" s="739"/>
      <c r="D484" s="719" t="s">
        <v>8137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8000</v>
      </c>
      <c r="K484" s="739" t="s">
        <v>8209</v>
      </c>
      <c r="L484" s="719" t="s">
        <v>8208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8139</v>
      </c>
      <c r="C485" s="739" t="s">
        <v>1935</v>
      </c>
      <c r="D485" s="719" t="s">
        <v>8148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8029</v>
      </c>
      <c r="K485" s="739" t="s">
        <v>8211</v>
      </c>
      <c r="L485" s="719" t="s">
        <v>8212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8030</v>
      </c>
      <c r="K486" s="739" t="s">
        <v>8020</v>
      </c>
      <c r="L486" s="719" t="s">
        <v>8216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8217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8055</v>
      </c>
      <c r="K488" s="739" t="s">
        <v>8203</v>
      </c>
      <c r="L488" s="719" t="s">
        <v>8193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8163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8055</v>
      </c>
      <c r="K489" s="739" t="s">
        <v>8203</v>
      </c>
      <c r="L489" s="719" t="s">
        <v>8193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8164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8029</v>
      </c>
      <c r="K490" s="739" t="s">
        <v>7982</v>
      </c>
      <c r="L490" s="719" t="s">
        <v>8129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8165</v>
      </c>
      <c r="E491" s="709">
        <v>562515</v>
      </c>
      <c r="F491" s="709"/>
      <c r="G491" s="711">
        <v>0</v>
      </c>
      <c r="I491" s="707">
        <v>45558</v>
      </c>
      <c r="J491" s="739" t="s">
        <v>8004</v>
      </c>
      <c r="K491" s="739" t="s">
        <v>7984</v>
      </c>
      <c r="L491" s="719" t="s">
        <v>8223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8078</v>
      </c>
      <c r="K492" s="739" t="s">
        <v>8224</v>
      </c>
      <c r="L492" s="719" t="s">
        <v>8225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8004</v>
      </c>
      <c r="K493" s="739" t="s">
        <v>7984</v>
      </c>
      <c r="L493" s="719" t="s">
        <v>8226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8185</v>
      </c>
      <c r="K494" s="739" t="s">
        <v>7741</v>
      </c>
      <c r="L494" s="719" t="s">
        <v>8114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8055</v>
      </c>
      <c r="K495" s="739" t="s">
        <v>8227</v>
      </c>
      <c r="L495" s="719" t="s">
        <v>8228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8229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8004</v>
      </c>
      <c r="K496" s="739" t="s">
        <v>8235</v>
      </c>
      <c r="L496" s="719" t="s">
        <v>8236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8185</v>
      </c>
      <c r="C497" s="739" t="s">
        <v>8230</v>
      </c>
      <c r="D497" s="717" t="s">
        <v>8231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8246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8241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8244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8055</v>
      </c>
      <c r="C499" s="739" t="s">
        <v>8074</v>
      </c>
      <c r="D499" s="717" t="s">
        <v>8247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8245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8111</v>
      </c>
      <c r="C500" s="739" t="s">
        <v>8243</v>
      </c>
      <c r="D500" s="719" t="s">
        <v>8242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8000</v>
      </c>
      <c r="C501" s="739" t="s">
        <v>8253</v>
      </c>
      <c r="D501" s="719" t="s">
        <v>8254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8173</v>
      </c>
      <c r="K501" s="739" t="s">
        <v>8015</v>
      </c>
      <c r="L501" s="719" t="s">
        <v>8261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8241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8111</v>
      </c>
      <c r="C503" s="739" t="s">
        <v>8248</v>
      </c>
      <c r="D503" s="719" t="s">
        <v>8249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7996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8000</v>
      </c>
      <c r="C504" s="739"/>
      <c r="D504" s="719" t="s">
        <v>8250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8124</v>
      </c>
      <c r="C505" s="739"/>
      <c r="D505" s="719" t="s">
        <v>8251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8004</v>
      </c>
      <c r="K505" s="739" t="s">
        <v>8275</v>
      </c>
      <c r="L505" s="719" t="s">
        <v>8274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8124</v>
      </c>
      <c r="C506" s="739"/>
      <c r="D506" s="719" t="s">
        <v>8252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8000</v>
      </c>
      <c r="K506" s="739"/>
      <c r="L506" s="719" t="s">
        <v>8276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8055</v>
      </c>
      <c r="C507" s="739"/>
      <c r="D507" s="719" t="s">
        <v>8263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8000</v>
      </c>
      <c r="K507" s="739" t="s">
        <v>7984</v>
      </c>
      <c r="L507" s="719" t="s">
        <v>8277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8264</v>
      </c>
      <c r="C508" s="739"/>
      <c r="D508" s="719" t="s">
        <v>8269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8004</v>
      </c>
      <c r="K508" s="739" t="s">
        <v>3450</v>
      </c>
      <c r="L508" s="719" t="s">
        <v>8278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8266</v>
      </c>
      <c r="C509" s="739"/>
      <c r="D509" s="719" t="s">
        <v>8265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8055</v>
      </c>
      <c r="K509" s="739" t="s">
        <v>8015</v>
      </c>
      <c r="L509" s="719" t="s">
        <v>8279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8267</v>
      </c>
      <c r="C510" s="745" t="s">
        <v>8219</v>
      </c>
      <c r="D510" s="719" t="s">
        <v>8268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8019</v>
      </c>
      <c r="L510" s="719" t="s">
        <v>8283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8139</v>
      </c>
      <c r="C511" s="739" t="s">
        <v>1935</v>
      </c>
      <c r="D511" s="719" t="s">
        <v>8270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7984</v>
      </c>
      <c r="L511" s="719" t="s">
        <v>8284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8271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8082</v>
      </c>
      <c r="K512" s="739" t="s">
        <v>7984</v>
      </c>
      <c r="L512" s="719" t="s">
        <v>8285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8004</v>
      </c>
      <c r="K513" s="739" t="s">
        <v>8290</v>
      </c>
      <c r="L513" s="719" t="s">
        <v>8289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8288</v>
      </c>
      <c r="K514" s="739" t="s">
        <v>8286</v>
      </c>
      <c r="L514" s="719" t="s">
        <v>8287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8185</v>
      </c>
      <c r="K515" s="739" t="s">
        <v>7741</v>
      </c>
      <c r="L515" s="719" t="s">
        <v>8114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8296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8184</v>
      </c>
      <c r="K516" s="739" t="s">
        <v>8291</v>
      </c>
      <c r="L516" s="719" t="s">
        <v>8292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8111</v>
      </c>
      <c r="C517" s="739" t="s">
        <v>8248</v>
      </c>
      <c r="D517" s="719" t="s">
        <v>8297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8097</v>
      </c>
      <c r="K517" s="739" t="s">
        <v>7984</v>
      </c>
      <c r="L517" s="719" t="s">
        <v>8293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8097</v>
      </c>
      <c r="C518" s="745" t="s">
        <v>8298</v>
      </c>
      <c r="D518" s="717" t="s">
        <v>8299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8294</v>
      </c>
      <c r="K518" s="739" t="s">
        <v>8178</v>
      </c>
      <c r="L518" s="719" t="s">
        <v>8295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8266</v>
      </c>
      <c r="C519" s="745" t="s">
        <v>8026</v>
      </c>
      <c r="D519" s="717" t="s">
        <v>8300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8304</v>
      </c>
      <c r="M519" s="709">
        <v>10000</v>
      </c>
      <c r="N519" s="752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8266</v>
      </c>
      <c r="C520" s="745" t="s">
        <v>8015</v>
      </c>
      <c r="D520" s="717" t="s">
        <v>8100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8173</v>
      </c>
      <c r="K520" s="739" t="s">
        <v>8015</v>
      </c>
      <c r="L520" s="719" t="s">
        <v>8305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8301</v>
      </c>
      <c r="C521" s="739" t="s">
        <v>8302</v>
      </c>
      <c r="D521" s="719" t="s">
        <v>8303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8309</v>
      </c>
      <c r="K521" s="739" t="s">
        <v>8308</v>
      </c>
      <c r="L521" s="719" t="s">
        <v>8310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8306</v>
      </c>
      <c r="C522" s="739" t="s">
        <v>8074</v>
      </c>
      <c r="D522" s="719" t="s">
        <v>8307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8030</v>
      </c>
      <c r="K522" s="739" t="s">
        <v>8298</v>
      </c>
      <c r="L522" s="719" t="s">
        <v>8317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8313</v>
      </c>
      <c r="C523" s="739" t="s">
        <v>8314</v>
      </c>
      <c r="D523" s="719" t="s">
        <v>8312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7983</v>
      </c>
      <c r="K523" s="739" t="s">
        <v>8318</v>
      </c>
      <c r="L523" s="719" t="s">
        <v>8319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8311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8029</v>
      </c>
      <c r="K524" s="739" t="s">
        <v>8318</v>
      </c>
      <c r="L524" s="719" t="s">
        <v>8319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8315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8320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8306</v>
      </c>
      <c r="C526" s="739" t="s">
        <v>8023</v>
      </c>
      <c r="D526" s="719" t="s">
        <v>8316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8322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8321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8111</v>
      </c>
      <c r="C529" s="739" t="s">
        <v>8074</v>
      </c>
      <c r="D529" s="719" t="s">
        <v>8324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7983</v>
      </c>
      <c r="K529" s="739" t="s">
        <v>8318</v>
      </c>
      <c r="L529" s="719" t="s">
        <v>8319</v>
      </c>
      <c r="M529" s="709">
        <v>300000</v>
      </c>
      <c r="N529" s="752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8111</v>
      </c>
      <c r="C530" s="739" t="s">
        <v>8074</v>
      </c>
      <c r="D530" s="719" t="s">
        <v>8325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8029</v>
      </c>
      <c r="K530" s="739" t="s">
        <v>8318</v>
      </c>
      <c r="L530" s="719" t="s">
        <v>8319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8025</v>
      </c>
      <c r="C531" s="739" t="s">
        <v>8323</v>
      </c>
      <c r="D531" s="719" t="s">
        <v>8326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8331</v>
      </c>
      <c r="K531" s="739" t="s">
        <v>7984</v>
      </c>
      <c r="L531" s="719" t="s">
        <v>8330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8029</v>
      </c>
      <c r="C532" s="739" t="s">
        <v>8074</v>
      </c>
      <c r="D532" s="719" t="s">
        <v>8327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8331</v>
      </c>
      <c r="K532" s="739" t="s">
        <v>7984</v>
      </c>
      <c r="L532" s="719" t="s">
        <v>8332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8111</v>
      </c>
      <c r="C533" s="739" t="s">
        <v>8219</v>
      </c>
      <c r="D533" s="719" t="s">
        <v>8328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8004</v>
      </c>
      <c r="K533" s="739" t="s">
        <v>7984</v>
      </c>
      <c r="L533" s="719" t="s">
        <v>8333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8329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8334</v>
      </c>
      <c r="K534" s="739" t="s">
        <v>7989</v>
      </c>
      <c r="L534" s="719" t="s">
        <v>8335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8329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8004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8329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8140</v>
      </c>
      <c r="L536" s="719" t="s">
        <v>8340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8336</v>
      </c>
      <c r="C537" s="739" t="s">
        <v>8074</v>
      </c>
      <c r="D537" s="719" t="s">
        <v>8337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8353</v>
      </c>
      <c r="L537" s="719" t="s">
        <v>8354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8339</v>
      </c>
      <c r="C538" s="739" t="s">
        <v>8074</v>
      </c>
      <c r="D538" s="719" t="s">
        <v>8338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8055</v>
      </c>
      <c r="K538" s="739" t="s">
        <v>7984</v>
      </c>
      <c r="L538" s="719" t="s">
        <v>8366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8341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8152</v>
      </c>
      <c r="L539" s="719" t="s">
        <v>8367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8140</v>
      </c>
      <c r="L540" s="719" t="s">
        <v>8375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8345</v>
      </c>
      <c r="D541" s="719" t="s">
        <v>8342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8029</v>
      </c>
      <c r="K541" s="739" t="s">
        <v>7984</v>
      </c>
      <c r="L541" s="719" t="s">
        <v>8378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8097</v>
      </c>
      <c r="C542" s="739" t="s">
        <v>8344</v>
      </c>
      <c r="D542" s="719" t="s">
        <v>8343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8029</v>
      </c>
      <c r="K542" s="739" t="s">
        <v>7984</v>
      </c>
      <c r="L542" s="719" t="s">
        <v>8378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8347</v>
      </c>
      <c r="D543" s="719" t="s">
        <v>8346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8030</v>
      </c>
      <c r="K543" s="739" t="s">
        <v>8154</v>
      </c>
      <c r="L543" s="719" t="s">
        <v>8381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8348</v>
      </c>
      <c r="C544" s="739" t="s">
        <v>8349</v>
      </c>
      <c r="D544" s="719" t="s">
        <v>8350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7996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8306</v>
      </c>
      <c r="C545" s="739" t="s">
        <v>8351</v>
      </c>
      <c r="D545" s="719" t="s">
        <v>8352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8386</v>
      </c>
      <c r="K546" s="739" t="s">
        <v>7984</v>
      </c>
      <c r="L546" s="719" t="s">
        <v>8387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8243</v>
      </c>
      <c r="D547" s="719" t="s">
        <v>8242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8389</v>
      </c>
      <c r="K547" s="739" t="s">
        <v>7984</v>
      </c>
      <c r="L547" s="719" t="s">
        <v>8388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8355</v>
      </c>
      <c r="C548" s="745" t="s">
        <v>8356</v>
      </c>
      <c r="D548" s="719" t="s">
        <v>8357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7975</v>
      </c>
      <c r="K548" s="739" t="s">
        <v>7984</v>
      </c>
      <c r="L548" s="719" t="s">
        <v>8390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8348</v>
      </c>
      <c r="C549" s="745" t="s">
        <v>8358</v>
      </c>
      <c r="D549" s="719" t="s">
        <v>8359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8004</v>
      </c>
      <c r="K549" s="739" t="s">
        <v>8391</v>
      </c>
      <c r="L549" s="719" t="s">
        <v>8392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8267</v>
      </c>
      <c r="C550" s="745" t="s">
        <v>8219</v>
      </c>
      <c r="D550" s="719" t="s">
        <v>8360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8004</v>
      </c>
      <c r="K550" s="739" t="s">
        <v>8393</v>
      </c>
      <c r="L550" s="719" t="s">
        <v>8394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8339</v>
      </c>
      <c r="C551" s="739" t="s">
        <v>8361</v>
      </c>
      <c r="D551" s="719" t="s">
        <v>8362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8004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8395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8097</v>
      </c>
      <c r="C553" s="739" t="s">
        <v>8368</v>
      </c>
      <c r="D553" s="719" t="s">
        <v>8369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8396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8371</v>
      </c>
      <c r="D554" s="719" t="s">
        <v>8370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8397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8313</v>
      </c>
      <c r="C555" s="739" t="s">
        <v>8314</v>
      </c>
      <c r="D555" s="719" t="s">
        <v>8372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8373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7975</v>
      </c>
      <c r="K556" s="739" t="s">
        <v>7984</v>
      </c>
      <c r="L556" s="719" t="s">
        <v>8399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8374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8400</v>
      </c>
      <c r="K557" s="739" t="s">
        <v>8020</v>
      </c>
      <c r="L557" s="719" t="s">
        <v>8401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8111</v>
      </c>
      <c r="C558" s="739" t="s">
        <v>8379</v>
      </c>
      <c r="D558" s="719" t="s">
        <v>8380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8055</v>
      </c>
      <c r="K558" s="739" t="s">
        <v>8020</v>
      </c>
      <c r="L558" s="719" t="s">
        <v>8402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8376</v>
      </c>
      <c r="D559" s="719" t="s">
        <v>8377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8404</v>
      </c>
      <c r="K559" s="739" t="s">
        <v>8178</v>
      </c>
      <c r="L559" s="719" t="s">
        <v>8403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8406</v>
      </c>
      <c r="K560" s="739" t="s">
        <v>8412</v>
      </c>
      <c r="L560" s="719" t="s">
        <v>8405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8029</v>
      </c>
      <c r="C561" s="739" t="s">
        <v>8074</v>
      </c>
      <c r="D561" s="719" t="s">
        <v>8383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8409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8029</v>
      </c>
      <c r="C562" s="739" t="s">
        <v>8074</v>
      </c>
      <c r="D562" s="719" t="s">
        <v>8382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8413</v>
      </c>
      <c r="K562" s="739" t="s">
        <v>8171</v>
      </c>
      <c r="L562" s="719" t="s">
        <v>8172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8097</v>
      </c>
      <c r="C563" s="739" t="s">
        <v>8074</v>
      </c>
      <c r="D563" s="719" t="s">
        <v>8384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8030</v>
      </c>
      <c r="K563" s="739" t="s">
        <v>8154</v>
      </c>
      <c r="L563" s="719" t="s">
        <v>8414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8097</v>
      </c>
      <c r="C564" s="739" t="s">
        <v>8023</v>
      </c>
      <c r="D564" s="719" t="s">
        <v>8385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8029</v>
      </c>
      <c r="K564" s="740" t="s">
        <v>8203</v>
      </c>
      <c r="L564" s="719" t="s">
        <v>8415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8294</v>
      </c>
      <c r="K565" s="740" t="s">
        <v>8203</v>
      </c>
      <c r="L565" s="719" t="s">
        <v>8416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8398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8294</v>
      </c>
      <c r="K566" s="740" t="s">
        <v>8423</v>
      </c>
      <c r="L566" s="719" t="s">
        <v>8421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8097</v>
      </c>
      <c r="K567" s="740" t="s">
        <v>8235</v>
      </c>
      <c r="L567" s="719" t="s">
        <v>8422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8185</v>
      </c>
      <c r="C568" s="745" t="s">
        <v>8408</v>
      </c>
      <c r="D568" s="719" t="s">
        <v>8407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8140</v>
      </c>
      <c r="L568" s="719" t="s">
        <v>8135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8348</v>
      </c>
      <c r="C569" s="745" t="s">
        <v>8411</v>
      </c>
      <c r="D569" s="717" t="s">
        <v>8410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8028</v>
      </c>
      <c r="K569" s="739" t="s">
        <v>8298</v>
      </c>
      <c r="L569" s="719" t="s">
        <v>8426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8267</v>
      </c>
      <c r="C570" s="745" t="s">
        <v>8417</v>
      </c>
      <c r="D570" s="717" t="s">
        <v>8418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8294</v>
      </c>
      <c r="K570" s="739" t="s">
        <v>8015</v>
      </c>
      <c r="L570" s="719" t="s">
        <v>8428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8055</v>
      </c>
      <c r="C571" s="739" t="s">
        <v>8074</v>
      </c>
      <c r="D571" s="719" t="s">
        <v>8420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8004</v>
      </c>
      <c r="K571" s="739" t="s">
        <v>7984</v>
      </c>
      <c r="L571" s="719" t="s">
        <v>8429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8185</v>
      </c>
      <c r="C572" s="739" t="s">
        <v>8074</v>
      </c>
      <c r="D572" s="719" t="s">
        <v>8419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8432</v>
      </c>
      <c r="K572" s="739" t="s">
        <v>8171</v>
      </c>
      <c r="L572" s="719" t="s">
        <v>8172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8348</v>
      </c>
      <c r="C573" s="745" t="s">
        <v>8411</v>
      </c>
      <c r="D573" s="717" t="s">
        <v>8410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8030</v>
      </c>
      <c r="K573" s="739" t="s">
        <v>7977</v>
      </c>
      <c r="L573" s="719" t="s">
        <v>8433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8029</v>
      </c>
      <c r="C574" s="745" t="s">
        <v>8074</v>
      </c>
      <c r="D574" s="717" t="s">
        <v>8424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8313</v>
      </c>
      <c r="K574" s="739" t="s">
        <v>8434</v>
      </c>
      <c r="L574" s="719" t="s">
        <v>8435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8425</v>
      </c>
      <c r="D575" s="717" t="s">
        <v>8427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8030</v>
      </c>
      <c r="K575" s="740" t="s">
        <v>8154</v>
      </c>
      <c r="L575" s="719" t="s">
        <v>8381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8055</v>
      </c>
      <c r="C576" s="745" t="s">
        <v>8074</v>
      </c>
      <c r="D576" s="717" t="s">
        <v>8442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8097</v>
      </c>
      <c r="K576" s="740" t="s">
        <v>8436</v>
      </c>
      <c r="L576" s="719" t="s">
        <v>8437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8294</v>
      </c>
      <c r="K577" s="740" t="s">
        <v>8224</v>
      </c>
      <c r="L577" s="719" t="s">
        <v>8438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8318</v>
      </c>
      <c r="L578" s="719" t="s">
        <v>8319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8336</v>
      </c>
      <c r="C579" s="739" t="s">
        <v>8430</v>
      </c>
      <c r="D579" s="719" t="s">
        <v>8431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8055</v>
      </c>
      <c r="K579" s="740" t="s">
        <v>8203</v>
      </c>
      <c r="L579" s="719" t="s">
        <v>8439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8440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8441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8396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8029</v>
      </c>
      <c r="C582" s="739" t="s">
        <v>8074</v>
      </c>
      <c r="D582" s="719" t="s">
        <v>8443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8097</v>
      </c>
      <c r="C583" s="739" t="s">
        <v>8368</v>
      </c>
      <c r="D583" s="719" t="s">
        <v>8444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8030</v>
      </c>
      <c r="K583" s="740" t="s">
        <v>8154</v>
      </c>
      <c r="L583" s="719" t="s">
        <v>8381</v>
      </c>
      <c r="M583" s="709">
        <v>200000</v>
      </c>
      <c r="N583" s="752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8348</v>
      </c>
      <c r="C584" s="739" t="s">
        <v>8074</v>
      </c>
      <c r="D584" s="719" t="s">
        <v>8445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8331</v>
      </c>
      <c r="K584" s="739" t="s">
        <v>8447</v>
      </c>
      <c r="L584" s="719" t="s">
        <v>8448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8306</v>
      </c>
      <c r="C585" s="745" t="s">
        <v>8347</v>
      </c>
      <c r="D585" s="717" t="s">
        <v>8446</v>
      </c>
      <c r="E585" s="709">
        <v>1350000</v>
      </c>
      <c r="F585" s="752"/>
      <c r="G585" s="711">
        <f t="shared" si="29"/>
        <v>759000.15000000037</v>
      </c>
      <c r="I585" s="707">
        <v>45616</v>
      </c>
      <c r="J585" s="739" t="s">
        <v>8004</v>
      </c>
      <c r="K585" s="739" t="s">
        <v>8449</v>
      </c>
      <c r="L585" s="719" t="s">
        <v>8127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8185</v>
      </c>
      <c r="C586" s="745" t="s">
        <v>8230</v>
      </c>
      <c r="D586" s="719" t="s">
        <v>8231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8185</v>
      </c>
      <c r="K586" s="739" t="s">
        <v>8450</v>
      </c>
      <c r="L586" s="719" t="s">
        <v>8451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7999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8331</v>
      </c>
      <c r="K587" s="739" t="s">
        <v>8447</v>
      </c>
      <c r="L587" s="719" t="s">
        <v>8448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8267</v>
      </c>
      <c r="C588" s="745" t="s">
        <v>8219</v>
      </c>
      <c r="D588" s="719" t="s">
        <v>8456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8030</v>
      </c>
      <c r="K588" s="739" t="s">
        <v>8452</v>
      </c>
      <c r="L588" s="719" t="s">
        <v>8453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7999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8294</v>
      </c>
      <c r="K589" s="739" t="s">
        <v>8015</v>
      </c>
      <c r="L589" s="719" t="s">
        <v>8454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8140</v>
      </c>
      <c r="L590" s="719" t="s">
        <v>8459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8029</v>
      </c>
      <c r="K591" s="739" t="s">
        <v>8203</v>
      </c>
      <c r="L591" s="719" t="s">
        <v>8439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8432</v>
      </c>
      <c r="K592" s="739" t="s">
        <v>7984</v>
      </c>
      <c r="L592" s="719" t="s">
        <v>8457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8004</v>
      </c>
      <c r="K593" s="739" t="s">
        <v>7984</v>
      </c>
      <c r="L593" s="719" t="s">
        <v>8458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8111</v>
      </c>
      <c r="C594" s="745" t="s">
        <v>8504</v>
      </c>
      <c r="D594" s="717" t="s">
        <v>7852</v>
      </c>
      <c r="E594" s="709">
        <v>500000</v>
      </c>
      <c r="F594" s="752"/>
      <c r="G594" s="711">
        <f t="shared" si="29"/>
        <v>3366010.1500000004</v>
      </c>
      <c r="I594" s="707">
        <v>45622</v>
      </c>
      <c r="J594" s="739" t="s">
        <v>8028</v>
      </c>
      <c r="K594" s="739" t="s">
        <v>8460</v>
      </c>
      <c r="L594" s="719" t="s">
        <v>8461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8267</v>
      </c>
      <c r="C595" s="739" t="s">
        <v>8074</v>
      </c>
      <c r="D595" s="719" t="s">
        <v>8497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8055</v>
      </c>
      <c r="K595" s="739" t="s">
        <v>7984</v>
      </c>
      <c r="L595" s="719" t="s">
        <v>8462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8111</v>
      </c>
      <c r="C596" s="739" t="s">
        <v>8417</v>
      </c>
      <c r="D596" s="719" t="s">
        <v>8505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8004</v>
      </c>
      <c r="K596" s="739" t="s">
        <v>8019</v>
      </c>
      <c r="L596" s="719" t="s">
        <v>8283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8111</v>
      </c>
      <c r="C597" s="739" t="s">
        <v>8417</v>
      </c>
      <c r="D597" s="719" t="s">
        <v>8505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8465</v>
      </c>
      <c r="K597" s="739" t="s">
        <v>8464</v>
      </c>
      <c r="L597" s="719" t="s">
        <v>8466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8506</v>
      </c>
      <c r="C598" s="745" t="s">
        <v>7982</v>
      </c>
      <c r="D598" s="719" t="s">
        <v>8507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8004</v>
      </c>
      <c r="K598" s="739" t="s">
        <v>8041</v>
      </c>
      <c r="L598" s="719" t="s">
        <v>8467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8267</v>
      </c>
      <c r="C599" s="745" t="s">
        <v>8074</v>
      </c>
      <c r="D599" s="719" t="s">
        <v>8456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8138</v>
      </c>
      <c r="K599" s="739" t="s">
        <v>8286</v>
      </c>
      <c r="L599" s="719" t="s">
        <v>8466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8111</v>
      </c>
      <c r="C600" s="745" t="s">
        <v>8508</v>
      </c>
      <c r="D600" s="719" t="s">
        <v>8509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7975</v>
      </c>
      <c r="K600" s="739" t="s">
        <v>8356</v>
      </c>
      <c r="L600" s="719" t="s">
        <v>8468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8306</v>
      </c>
      <c r="C601" s="745" t="s">
        <v>8074</v>
      </c>
      <c r="D601" s="719" t="s">
        <v>8510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8004</v>
      </c>
      <c r="K601" s="739" t="s">
        <v>7984</v>
      </c>
      <c r="L601" s="719" t="s">
        <v>8469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8267</v>
      </c>
      <c r="C602" s="745" t="s">
        <v>8074</v>
      </c>
      <c r="D602" s="719" t="s">
        <v>8511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8331</v>
      </c>
      <c r="K602" s="739" t="s">
        <v>7984</v>
      </c>
      <c r="L602" s="719" t="s">
        <v>8470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8513</v>
      </c>
      <c r="C603" s="745" t="s">
        <v>8023</v>
      </c>
      <c r="D603" s="717" t="s">
        <v>8514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8004</v>
      </c>
      <c r="K603" s="739" t="s">
        <v>7984</v>
      </c>
      <c r="L603" s="719" t="s">
        <v>8474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8339</v>
      </c>
      <c r="C604" s="745" t="s">
        <v>8515</v>
      </c>
      <c r="D604" s="719" t="s">
        <v>8516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8004</v>
      </c>
      <c r="K604" s="739" t="s">
        <v>8235</v>
      </c>
      <c r="L604" s="719" t="s">
        <v>8475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8517</v>
      </c>
      <c r="C605" s="745" t="s">
        <v>8074</v>
      </c>
      <c r="D605" s="719" t="s">
        <v>8518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8140</v>
      </c>
      <c r="L605" s="719" t="s">
        <v>8478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8111</v>
      </c>
      <c r="C606" s="745" t="s">
        <v>8074</v>
      </c>
      <c r="D606" s="719" t="s">
        <v>8307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8004</v>
      </c>
      <c r="K606" s="739" t="s">
        <v>8391</v>
      </c>
      <c r="L606" s="719" t="s">
        <v>8392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8517</v>
      </c>
      <c r="C607" s="745" t="s">
        <v>8519</v>
      </c>
      <c r="D607" s="719" t="s">
        <v>8520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8334</v>
      </c>
      <c r="K607" s="739" t="s">
        <v>7984</v>
      </c>
      <c r="L607" s="719" t="s">
        <v>8479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8523</v>
      </c>
      <c r="C608" s="745" t="s">
        <v>8425</v>
      </c>
      <c r="D608" s="719" t="s">
        <v>8522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8331</v>
      </c>
      <c r="K608" s="739" t="s">
        <v>7984</v>
      </c>
      <c r="L608" s="719" t="s">
        <v>8480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8524</v>
      </c>
      <c r="C609" s="745" t="s">
        <v>8450</v>
      </c>
      <c r="D609" s="719" t="s">
        <v>8525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8294</v>
      </c>
      <c r="K609" s="739" t="s">
        <v>7984</v>
      </c>
      <c r="L609" s="719" t="s">
        <v>8481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8030</v>
      </c>
      <c r="C610" s="745" t="s">
        <v>8023</v>
      </c>
      <c r="D610" s="719" t="s">
        <v>8514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8482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8527</v>
      </c>
      <c r="C611" s="745" t="s">
        <v>8449</v>
      </c>
      <c r="D611" s="719" t="s">
        <v>8528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7996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8111</v>
      </c>
      <c r="C612" s="745" t="s">
        <v>8110</v>
      </c>
      <c r="D612" s="719" t="s">
        <v>8529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8111</v>
      </c>
      <c r="C613" s="745" t="s">
        <v>8408</v>
      </c>
      <c r="D613" s="719" t="s">
        <v>8530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8140</v>
      </c>
      <c r="L613" s="719" t="s">
        <v>8135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8111</v>
      </c>
      <c r="C614" s="745" t="s">
        <v>8110</v>
      </c>
      <c r="D614" s="719" t="s">
        <v>8529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8054</v>
      </c>
      <c r="K614" s="739" t="s">
        <v>8483</v>
      </c>
      <c r="L614" s="719" t="s">
        <v>8484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8097</v>
      </c>
      <c r="C615" s="745" t="s">
        <v>8015</v>
      </c>
      <c r="D615" s="719" t="s">
        <v>8531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8485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8306</v>
      </c>
      <c r="C616" s="745" t="s">
        <v>8347</v>
      </c>
      <c r="D616" s="719" t="s">
        <v>8532</v>
      </c>
      <c r="E616" s="709">
        <v>325000</v>
      </c>
      <c r="F616" s="737"/>
      <c r="G616" s="711">
        <f t="shared" ref="G616:G627" si="34">G615-E616+F616</f>
        <v>598745.15000000037</v>
      </c>
      <c r="I616" s="707">
        <v>45632</v>
      </c>
      <c r="J616" s="739"/>
      <c r="K616" s="739" t="s">
        <v>8152</v>
      </c>
      <c r="L616" s="719" t="s">
        <v>8486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8111</v>
      </c>
      <c r="C617" s="745" t="s">
        <v>8344</v>
      </c>
      <c r="D617" s="719" t="s">
        <v>8445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8400</v>
      </c>
      <c r="K617" s="739" t="s">
        <v>8020</v>
      </c>
      <c r="L617" s="719" t="s">
        <v>8487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8267</v>
      </c>
      <c r="C618" s="745" t="s">
        <v>8074</v>
      </c>
      <c r="D618" s="719" t="s">
        <v>8540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8331</v>
      </c>
      <c r="K618" s="739" t="s">
        <v>7984</v>
      </c>
      <c r="L618" s="719" t="s">
        <v>8488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8517</v>
      </c>
      <c r="C619" s="745" t="s">
        <v>8519</v>
      </c>
      <c r="D619" s="719" t="s">
        <v>8520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8028</v>
      </c>
      <c r="K619" s="739" t="s">
        <v>8131</v>
      </c>
      <c r="L619" s="719" t="s">
        <v>8489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8545</v>
      </c>
      <c r="C620" s="745" t="s">
        <v>8541</v>
      </c>
      <c r="D620" s="719" t="s">
        <v>8542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8490</v>
      </c>
      <c r="K620" s="739" t="s">
        <v>8417</v>
      </c>
      <c r="L620" s="719" t="s">
        <v>8491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8544</v>
      </c>
      <c r="C621" s="745" t="s">
        <v>8298</v>
      </c>
      <c r="D621" s="719" t="s">
        <v>8543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8004</v>
      </c>
      <c r="K621" s="739" t="s">
        <v>7984</v>
      </c>
      <c r="L621" s="719" t="s">
        <v>8492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8506</v>
      </c>
      <c r="C622" s="745" t="s">
        <v>8074</v>
      </c>
      <c r="D622" s="719" t="s">
        <v>8546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8004</v>
      </c>
      <c r="K622" s="739" t="s">
        <v>8423</v>
      </c>
      <c r="L622" s="719" t="s">
        <v>8421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8267</v>
      </c>
      <c r="C623" s="745" t="s">
        <v>8547</v>
      </c>
      <c r="D623" s="719" t="s">
        <v>8548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8331</v>
      </c>
      <c r="K623" s="739" t="s">
        <v>7984</v>
      </c>
      <c r="L623" s="719" t="s">
        <v>8493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8517</v>
      </c>
      <c r="C624" s="745" t="s">
        <v>8519</v>
      </c>
      <c r="D624" s="719" t="s">
        <v>8520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8334</v>
      </c>
      <c r="K624" s="739" t="s">
        <v>7989</v>
      </c>
      <c r="L624" s="719" t="s">
        <v>8494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8586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8331</v>
      </c>
      <c r="K625" s="739" t="s">
        <v>7984</v>
      </c>
      <c r="L625" s="719" t="s">
        <v>8495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07">
        <v>45665</v>
      </c>
      <c r="B626" s="745"/>
      <c r="C626" s="745"/>
      <c r="D626" s="721" t="s">
        <v>7197</v>
      </c>
      <c r="E626" s="757">
        <v>40000</v>
      </c>
      <c r="F626" s="709"/>
      <c r="G626" s="711">
        <f t="shared" si="34"/>
        <v>4960086.1500000004</v>
      </c>
      <c r="I626" s="707">
        <v>45637</v>
      </c>
      <c r="J626" s="739" t="s">
        <v>8331</v>
      </c>
      <c r="K626" s="739" t="s">
        <v>7984</v>
      </c>
      <c r="L626" s="719" t="s">
        <v>8496</v>
      </c>
      <c r="M626" s="709">
        <v>700000</v>
      </c>
      <c r="N626" s="737"/>
      <c r="O626" s="711">
        <f t="shared" si="38"/>
        <v>-229805.02000000048</v>
      </c>
    </row>
    <row r="627" spans="1:17" x14ac:dyDescent="0.3">
      <c r="A627" s="707">
        <v>45668</v>
      </c>
      <c r="B627" s="739" t="s">
        <v>8030</v>
      </c>
      <c r="C627" s="739" t="s">
        <v>1935</v>
      </c>
      <c r="D627" s="719" t="s">
        <v>8597</v>
      </c>
      <c r="E627" s="709">
        <v>13500</v>
      </c>
      <c r="F627" s="737"/>
      <c r="G627" s="711">
        <f t="shared" si="34"/>
        <v>4946586.1500000004</v>
      </c>
      <c r="I627" s="707">
        <v>45638</v>
      </c>
      <c r="J627" s="739"/>
      <c r="K627" s="739" t="s">
        <v>7487</v>
      </c>
      <c r="L627" s="719" t="s">
        <v>8500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07">
        <v>45668</v>
      </c>
      <c r="B628" s="739" t="s">
        <v>8111</v>
      </c>
      <c r="C628" s="739" t="s">
        <v>8074</v>
      </c>
      <c r="D628" s="719" t="s">
        <v>8600</v>
      </c>
      <c r="E628" s="709">
        <v>55175</v>
      </c>
      <c r="F628" s="737"/>
      <c r="G628" s="711">
        <f t="shared" ref="G628" si="39">G627-E628+F628</f>
        <v>4891411.1500000004</v>
      </c>
      <c r="I628" s="707">
        <v>45638</v>
      </c>
      <c r="J628" s="739" t="s">
        <v>8029</v>
      </c>
      <c r="K628" s="739" t="s">
        <v>7984</v>
      </c>
      <c r="L628" s="719" t="s">
        <v>8501</v>
      </c>
      <c r="M628" s="709">
        <v>18000</v>
      </c>
      <c r="N628" s="737"/>
      <c r="O628" s="711">
        <f t="shared" ref="O628" si="40">N628+O627-M628</f>
        <v>-747805.02000000048</v>
      </c>
    </row>
    <row r="629" spans="1:17" ht="24" x14ac:dyDescent="0.3">
      <c r="A629" s="707">
        <v>45668</v>
      </c>
      <c r="B629" s="739" t="s">
        <v>8506</v>
      </c>
      <c r="C629" s="739" t="s">
        <v>8074</v>
      </c>
      <c r="D629" s="719" t="s">
        <v>8601</v>
      </c>
      <c r="E629" s="709">
        <v>45000</v>
      </c>
      <c r="F629" s="737"/>
      <c r="G629" s="711">
        <f t="shared" ref="G629" si="41">G628-E629+F629</f>
        <v>4846411.1500000004</v>
      </c>
      <c r="I629" s="707">
        <v>45640</v>
      </c>
      <c r="J629" s="739" t="s">
        <v>8055</v>
      </c>
      <c r="K629" s="739" t="s">
        <v>8503</v>
      </c>
      <c r="L629" s="719" t="s">
        <v>8502</v>
      </c>
      <c r="M629" s="709">
        <v>50000</v>
      </c>
      <c r="N629" s="737"/>
      <c r="O629" s="711">
        <f t="shared" ref="O629:O634" si="42">N629+O628-M629</f>
        <v>-797805.02000000048</v>
      </c>
      <c r="P629" s="9"/>
    </row>
    <row r="630" spans="1:17" x14ac:dyDescent="0.3">
      <c r="A630" s="707">
        <v>45670</v>
      </c>
      <c r="B630" s="739" t="s">
        <v>8030</v>
      </c>
      <c r="C630" s="739" t="s">
        <v>8074</v>
      </c>
      <c r="D630" s="719" t="s">
        <v>8602</v>
      </c>
      <c r="E630" s="709">
        <v>17960</v>
      </c>
      <c r="F630" s="737"/>
      <c r="G630" s="711">
        <f t="shared" ref="G630" si="43">G629-E630+F630</f>
        <v>4828451.1500000004</v>
      </c>
      <c r="I630" s="707">
        <v>45642</v>
      </c>
      <c r="J630" s="739"/>
      <c r="K630" s="739"/>
      <c r="L630" s="719" t="s">
        <v>8512</v>
      </c>
      <c r="M630" s="709"/>
      <c r="N630" s="709">
        <v>8508670</v>
      </c>
      <c r="O630" s="711">
        <f t="shared" si="42"/>
        <v>7710864.9799999995</v>
      </c>
    </row>
    <row r="631" spans="1:17" x14ac:dyDescent="0.3">
      <c r="A631" s="707">
        <v>45670</v>
      </c>
      <c r="B631" s="739" t="s">
        <v>8111</v>
      </c>
      <c r="C631" s="739" t="s">
        <v>8504</v>
      </c>
      <c r="D631" s="719" t="s">
        <v>8603</v>
      </c>
      <c r="E631" s="709">
        <v>1000000</v>
      </c>
      <c r="F631" s="737"/>
      <c r="G631" s="711">
        <f t="shared" ref="G631" si="44">G630-E631+F631</f>
        <v>3828451.1500000004</v>
      </c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2"/>
        <v>7633778.9799999995</v>
      </c>
      <c r="Q631" s="373">
        <f>N630-800000</f>
        <v>7708670</v>
      </c>
    </row>
    <row r="632" spans="1:17" ht="24" x14ac:dyDescent="0.3">
      <c r="A632" s="707">
        <v>45670</v>
      </c>
      <c r="B632" s="739"/>
      <c r="C632" s="739" t="s">
        <v>8604</v>
      </c>
      <c r="D632" s="719" t="s">
        <v>8605</v>
      </c>
      <c r="E632" s="709">
        <v>25000</v>
      </c>
      <c r="F632" s="737"/>
      <c r="G632" s="711">
        <f t="shared" ref="G632:G633" si="45">G631-E632+F632</f>
        <v>3803451.1500000004</v>
      </c>
      <c r="I632" s="707">
        <v>45644</v>
      </c>
      <c r="J632" s="754"/>
      <c r="K632" s="754"/>
      <c r="L632" s="719" t="s">
        <v>8521</v>
      </c>
      <c r="M632" s="709">
        <v>500000</v>
      </c>
      <c r="N632" s="737"/>
      <c r="O632" s="711">
        <f t="shared" si="42"/>
        <v>7133778.9799999995</v>
      </c>
      <c r="Q632" s="756">
        <f>Q631*1%</f>
        <v>77086.7</v>
      </c>
    </row>
    <row r="633" spans="1:17" ht="24" x14ac:dyDescent="0.3">
      <c r="A633" s="707">
        <v>45670</v>
      </c>
      <c r="B633" s="739" t="s">
        <v>8339</v>
      </c>
      <c r="C633" s="739" t="s">
        <v>8606</v>
      </c>
      <c r="D633" s="719" t="s">
        <v>8607</v>
      </c>
      <c r="E633" s="709">
        <v>50000</v>
      </c>
      <c r="F633" s="737"/>
      <c r="G633" s="711">
        <f t="shared" si="45"/>
        <v>3753451.1500000004</v>
      </c>
      <c r="I633" s="707">
        <v>45644</v>
      </c>
      <c r="J633" s="739" t="s">
        <v>8334</v>
      </c>
      <c r="K633" s="739" t="s">
        <v>7989</v>
      </c>
      <c r="L633" s="719" t="s">
        <v>8494</v>
      </c>
      <c r="M633" s="709">
        <v>100000</v>
      </c>
      <c r="N633" s="737"/>
      <c r="O633" s="711">
        <f t="shared" si="42"/>
        <v>7033778.9799999995</v>
      </c>
    </row>
    <row r="634" spans="1:17" x14ac:dyDescent="0.3">
      <c r="A634" s="707">
        <v>45670</v>
      </c>
      <c r="B634" s="739" t="s">
        <v>8524</v>
      </c>
      <c r="C634" s="739" t="s">
        <v>8230</v>
      </c>
      <c r="D634" s="719" t="s">
        <v>8231</v>
      </c>
      <c r="E634" s="709">
        <v>20000</v>
      </c>
      <c r="F634" s="737"/>
      <c r="G634" s="711">
        <f t="shared" ref="G634:G666" si="46">G633-E634+F634</f>
        <v>3733451.1500000004</v>
      </c>
      <c r="I634" s="707">
        <v>45644</v>
      </c>
      <c r="J634" s="739" t="s">
        <v>8490</v>
      </c>
      <c r="K634" s="739" t="s">
        <v>8412</v>
      </c>
      <c r="L634" s="719" t="s">
        <v>8526</v>
      </c>
      <c r="M634" s="709">
        <v>100000</v>
      </c>
      <c r="N634" s="737"/>
      <c r="O634" s="711">
        <f t="shared" si="42"/>
        <v>6933778.9799999995</v>
      </c>
    </row>
    <row r="635" spans="1:17" x14ac:dyDescent="0.3">
      <c r="A635" s="707">
        <v>45672</v>
      </c>
      <c r="B635" s="745" t="s">
        <v>8611</v>
      </c>
      <c r="C635" s="745" t="s">
        <v>1935</v>
      </c>
      <c r="D635" s="719" t="s">
        <v>8597</v>
      </c>
      <c r="E635" s="709">
        <v>34000</v>
      </c>
      <c r="F635" s="737"/>
      <c r="G635" s="711">
        <f t="shared" si="46"/>
        <v>3699451.1500000004</v>
      </c>
      <c r="I635" s="707">
        <v>45645</v>
      </c>
      <c r="J635" s="739" t="s">
        <v>8004</v>
      </c>
      <c r="K635" s="739" t="s">
        <v>8147</v>
      </c>
      <c r="L635" s="719" t="s">
        <v>8145</v>
      </c>
      <c r="M635" s="709">
        <v>500000</v>
      </c>
      <c r="N635" s="737"/>
      <c r="O635" s="711">
        <f t="shared" ref="O635" si="47">N635+O634-M635</f>
        <v>6433778.9799999995</v>
      </c>
    </row>
    <row r="636" spans="1:17" ht="24" x14ac:dyDescent="0.3">
      <c r="A636" s="707">
        <v>45672</v>
      </c>
      <c r="B636" s="745"/>
      <c r="C636" s="745" t="s">
        <v>7999</v>
      </c>
      <c r="D636" s="717" t="s">
        <v>8612</v>
      </c>
      <c r="E636" s="709">
        <v>1100000</v>
      </c>
      <c r="F636" s="737"/>
      <c r="G636" s="711">
        <f t="shared" si="46"/>
        <v>2599451.1500000004</v>
      </c>
      <c r="I636" s="707">
        <v>45645</v>
      </c>
      <c r="J636" s="739" t="s">
        <v>8004</v>
      </c>
      <c r="K636" s="739" t="s">
        <v>8318</v>
      </c>
      <c r="L636" s="719" t="s">
        <v>8319</v>
      </c>
      <c r="M636" s="709">
        <v>600000</v>
      </c>
      <c r="N636" s="737"/>
      <c r="O636" s="711">
        <f t="shared" ref="O636:O637" si="48">N636+O635-M636</f>
        <v>5833778.9799999995</v>
      </c>
    </row>
    <row r="637" spans="1:17" ht="24" x14ac:dyDescent="0.3">
      <c r="A637" s="707">
        <v>45673</v>
      </c>
      <c r="B637" s="745"/>
      <c r="C637" s="745" t="s">
        <v>8616</v>
      </c>
      <c r="D637" s="717" t="s">
        <v>8617</v>
      </c>
      <c r="E637" s="709">
        <v>25000</v>
      </c>
      <c r="F637" s="737"/>
      <c r="G637" s="711">
        <f t="shared" si="46"/>
        <v>2574451.1500000004</v>
      </c>
      <c r="I637" s="707">
        <v>45645</v>
      </c>
      <c r="J637" s="739" t="s">
        <v>8004</v>
      </c>
      <c r="K637" s="739" t="s">
        <v>8318</v>
      </c>
      <c r="L637" s="719" t="s">
        <v>8319</v>
      </c>
      <c r="M637" s="709">
        <v>20000</v>
      </c>
      <c r="N637" s="737"/>
      <c r="O637" s="711">
        <f t="shared" si="48"/>
        <v>5813778.9799999995</v>
      </c>
    </row>
    <row r="638" spans="1:17" ht="24" x14ac:dyDescent="0.3">
      <c r="A638" s="707">
        <v>45673</v>
      </c>
      <c r="B638" s="745"/>
      <c r="C638" s="745" t="s">
        <v>8604</v>
      </c>
      <c r="D638" s="717" t="s">
        <v>8618</v>
      </c>
      <c r="E638" s="709">
        <v>25000</v>
      </c>
      <c r="F638" s="737"/>
      <c r="G638" s="711">
        <f t="shared" si="46"/>
        <v>2549451.1500000004</v>
      </c>
      <c r="I638" s="707">
        <v>45646</v>
      </c>
      <c r="J638" s="739" t="s">
        <v>8028</v>
      </c>
      <c r="K638" s="739" t="s">
        <v>8460</v>
      </c>
      <c r="L638" s="719" t="s">
        <v>8533</v>
      </c>
      <c r="M638" s="709">
        <v>150000</v>
      </c>
      <c r="N638" s="737"/>
      <c r="O638" s="711">
        <f t="shared" ref="O638" si="49">N638+O637-M638</f>
        <v>5663778.9799999995</v>
      </c>
    </row>
    <row r="639" spans="1:17" x14ac:dyDescent="0.3">
      <c r="A639" s="707">
        <v>45674</v>
      </c>
      <c r="B639" s="745"/>
      <c r="C639" s="745" t="s">
        <v>7999</v>
      </c>
      <c r="D639" s="717" t="s">
        <v>8612</v>
      </c>
      <c r="E639" s="709">
        <v>500000</v>
      </c>
      <c r="F639" s="737"/>
      <c r="G639" s="711">
        <f t="shared" si="46"/>
        <v>2049451.1500000004</v>
      </c>
      <c r="I639" s="707">
        <v>45646</v>
      </c>
      <c r="J639" s="739" t="s">
        <v>8030</v>
      </c>
      <c r="K639" s="739" t="s">
        <v>8087</v>
      </c>
      <c r="L639" s="719" t="s">
        <v>8534</v>
      </c>
      <c r="M639" s="709">
        <v>100000</v>
      </c>
      <c r="N639" s="737"/>
      <c r="O639" s="711">
        <f t="shared" ref="O639:O640" si="50">N639+O638-M639</f>
        <v>5563778.9799999995</v>
      </c>
    </row>
    <row r="640" spans="1:17" x14ac:dyDescent="0.3">
      <c r="A640" s="707">
        <v>45675</v>
      </c>
      <c r="B640" s="739"/>
      <c r="C640" s="739"/>
      <c r="D640" s="719" t="s">
        <v>8619</v>
      </c>
      <c r="E640" s="709"/>
      <c r="F640" s="709">
        <v>2679142</v>
      </c>
      <c r="G640" s="711">
        <f t="shared" si="46"/>
        <v>4728593.1500000004</v>
      </c>
      <c r="I640" s="707">
        <v>45646</v>
      </c>
      <c r="J640" s="739" t="s">
        <v>8535</v>
      </c>
      <c r="K640" s="739" t="s">
        <v>7982</v>
      </c>
      <c r="L640" s="719" t="s">
        <v>8536</v>
      </c>
      <c r="M640" s="709">
        <v>200000</v>
      </c>
      <c r="N640" s="737"/>
      <c r="O640" s="711">
        <f t="shared" si="50"/>
        <v>5363778.9799999995</v>
      </c>
    </row>
    <row r="641" spans="1:15" x14ac:dyDescent="0.3">
      <c r="A641" s="707">
        <v>45675</v>
      </c>
      <c r="B641" s="739"/>
      <c r="C641" s="745"/>
      <c r="D641" s="721" t="s">
        <v>7197</v>
      </c>
      <c r="E641" s="757">
        <v>26783</v>
      </c>
      <c r="F641" s="709"/>
      <c r="G641" s="711">
        <f t="shared" si="46"/>
        <v>4701810.1500000004</v>
      </c>
      <c r="I641" s="707">
        <v>45647</v>
      </c>
      <c r="J641" s="739" t="s">
        <v>8551</v>
      </c>
      <c r="K641" s="739" t="s">
        <v>8550</v>
      </c>
      <c r="L641" s="719" t="s">
        <v>8549</v>
      </c>
      <c r="M641" s="709">
        <v>52000</v>
      </c>
      <c r="N641" s="737"/>
      <c r="O641" s="711">
        <f t="shared" ref="O641:O642" si="51">N641+O640-M641</f>
        <v>5311778.9799999995</v>
      </c>
    </row>
    <row r="642" spans="1:15" x14ac:dyDescent="0.3">
      <c r="A642" s="707">
        <v>45677</v>
      </c>
      <c r="B642" s="745"/>
      <c r="C642" s="745" t="s">
        <v>8371</v>
      </c>
      <c r="D642" s="717" t="s">
        <v>8624</v>
      </c>
      <c r="E642" s="709">
        <v>245000</v>
      </c>
      <c r="F642" s="709"/>
      <c r="G642" s="711">
        <f t="shared" si="46"/>
        <v>4456810.1500000004</v>
      </c>
      <c r="I642" s="707">
        <v>45647</v>
      </c>
      <c r="J642" s="739" t="s">
        <v>8055</v>
      </c>
      <c r="K642" s="739" t="s">
        <v>8552</v>
      </c>
      <c r="L642" s="719" t="s">
        <v>8553</v>
      </c>
      <c r="M642" s="709">
        <v>140000</v>
      </c>
      <c r="N642" s="737"/>
      <c r="O642" s="711">
        <f t="shared" si="51"/>
        <v>5171778.9799999995</v>
      </c>
    </row>
    <row r="643" spans="1:15" ht="24" x14ac:dyDescent="0.3">
      <c r="A643" s="707">
        <v>45677</v>
      </c>
      <c r="B643" s="745"/>
      <c r="C643" s="745" t="s">
        <v>7999</v>
      </c>
      <c r="D643" s="717" t="s">
        <v>8612</v>
      </c>
      <c r="E643" s="709">
        <v>750000</v>
      </c>
      <c r="F643" s="737"/>
      <c r="G643" s="711">
        <f t="shared" si="46"/>
        <v>3706810.1500000004</v>
      </c>
      <c r="I643" s="707">
        <v>45653</v>
      </c>
      <c r="J643" s="739" t="s">
        <v>8331</v>
      </c>
      <c r="K643" s="739" t="s">
        <v>7984</v>
      </c>
      <c r="L643" s="719" t="s">
        <v>8554</v>
      </c>
      <c r="M643" s="709">
        <v>615000</v>
      </c>
      <c r="N643" s="737"/>
      <c r="O643" s="711">
        <f t="shared" ref="O643" si="52">N643+O642-M643</f>
        <v>4556778.9799999995</v>
      </c>
    </row>
    <row r="644" spans="1:15" x14ac:dyDescent="0.3">
      <c r="A644" s="707">
        <v>45678</v>
      </c>
      <c r="B644" s="745" t="s">
        <v>8267</v>
      </c>
      <c r="C644" s="745" t="s">
        <v>8074</v>
      </c>
      <c r="D644" s="719" t="s">
        <v>8627</v>
      </c>
      <c r="E644" s="709">
        <v>33675</v>
      </c>
      <c r="F644" s="737"/>
      <c r="G644" s="711">
        <f t="shared" si="46"/>
        <v>3673135.1500000004</v>
      </c>
      <c r="I644" s="707">
        <v>45653</v>
      </c>
      <c r="J644" s="739"/>
      <c r="K644" s="739" t="s">
        <v>8152</v>
      </c>
      <c r="L644" s="719" t="s">
        <v>8500</v>
      </c>
      <c r="M644" s="709">
        <v>800000</v>
      </c>
      <c r="N644" s="737"/>
      <c r="O644" s="711">
        <f t="shared" ref="O644" si="53">N644+O643-M644</f>
        <v>3756778.9799999995</v>
      </c>
    </row>
    <row r="645" spans="1:15" ht="24" x14ac:dyDescent="0.3">
      <c r="A645" s="707">
        <v>45678</v>
      </c>
      <c r="B645" s="745" t="s">
        <v>8611</v>
      </c>
      <c r="C645" s="745" t="s">
        <v>8625</v>
      </c>
      <c r="D645" s="719" t="s">
        <v>8626</v>
      </c>
      <c r="E645" s="709">
        <v>100000</v>
      </c>
      <c r="F645" s="737"/>
      <c r="G645" s="711">
        <f t="shared" si="46"/>
        <v>3573135.1500000004</v>
      </c>
      <c r="I645" s="707">
        <v>45654</v>
      </c>
      <c r="J645" s="739" t="s">
        <v>8331</v>
      </c>
      <c r="K645" s="739" t="s">
        <v>7984</v>
      </c>
      <c r="L645" s="719" t="s">
        <v>8558</v>
      </c>
      <c r="M645" s="709">
        <v>100000</v>
      </c>
      <c r="N645" s="737"/>
      <c r="O645" s="711">
        <f t="shared" ref="O645:O647" si="54">N645+O644-M645</f>
        <v>3656778.9799999995</v>
      </c>
    </row>
    <row r="646" spans="1:15" ht="24" x14ac:dyDescent="0.3">
      <c r="A646" s="707">
        <v>45679</v>
      </c>
      <c r="B646" s="745" t="s">
        <v>8506</v>
      </c>
      <c r="C646" s="745" t="s">
        <v>8347</v>
      </c>
      <c r="D646" s="717" t="s">
        <v>7887</v>
      </c>
      <c r="E646" s="709">
        <v>400000</v>
      </c>
      <c r="F646" s="737"/>
      <c r="G646" s="711">
        <f t="shared" si="46"/>
        <v>3173135.1500000004</v>
      </c>
      <c r="I646" s="707">
        <v>45654</v>
      </c>
      <c r="J646" s="739" t="s">
        <v>8029</v>
      </c>
      <c r="K646" s="739" t="s">
        <v>7984</v>
      </c>
      <c r="L646" s="719" t="s">
        <v>8557</v>
      </c>
      <c r="M646" s="709">
        <v>54000</v>
      </c>
      <c r="N646" s="737"/>
      <c r="O646" s="711">
        <f t="shared" si="54"/>
        <v>3602778.9799999995</v>
      </c>
    </row>
    <row r="647" spans="1:15" ht="24" x14ac:dyDescent="0.3">
      <c r="A647" s="707">
        <v>45679</v>
      </c>
      <c r="B647" s="745" t="s">
        <v>8634</v>
      </c>
      <c r="C647" s="745" t="s">
        <v>8635</v>
      </c>
      <c r="D647" s="717" t="s">
        <v>8633</v>
      </c>
      <c r="E647" s="709">
        <v>800000</v>
      </c>
      <c r="F647" s="737"/>
      <c r="G647" s="711">
        <f t="shared" si="46"/>
        <v>2373135.1500000004</v>
      </c>
      <c r="I647" s="707">
        <v>45654</v>
      </c>
      <c r="J647" s="739" t="s">
        <v>8025</v>
      </c>
      <c r="K647" s="739" t="s">
        <v>8555</v>
      </c>
      <c r="L647" s="719" t="s">
        <v>8556</v>
      </c>
      <c r="M647" s="709">
        <v>40000</v>
      </c>
      <c r="N647" s="737"/>
      <c r="O647" s="711">
        <f t="shared" si="54"/>
        <v>3562778.9799999995</v>
      </c>
    </row>
    <row r="648" spans="1:15" ht="24" x14ac:dyDescent="0.3">
      <c r="A648" s="707">
        <v>45680</v>
      </c>
      <c r="B648" s="745" t="s">
        <v>8517</v>
      </c>
      <c r="C648" s="745" t="s">
        <v>8519</v>
      </c>
      <c r="D648" s="719" t="s">
        <v>8520</v>
      </c>
      <c r="E648" s="709">
        <v>83000</v>
      </c>
      <c r="F648" s="737"/>
      <c r="G648" s="711">
        <f t="shared" si="46"/>
        <v>2290135.1500000004</v>
      </c>
      <c r="I648" s="707">
        <v>45654</v>
      </c>
      <c r="J648" s="739" t="s">
        <v>8551</v>
      </c>
      <c r="K648" s="739" t="s">
        <v>7984</v>
      </c>
      <c r="L648" s="719" t="s">
        <v>8559</v>
      </c>
      <c r="M648" s="709">
        <v>31000</v>
      </c>
      <c r="N648" s="737"/>
      <c r="O648" s="711">
        <f t="shared" ref="O648" si="55">N648+O647-M648</f>
        <v>3531778.9799999995</v>
      </c>
    </row>
    <row r="649" spans="1:15" ht="24" x14ac:dyDescent="0.3">
      <c r="A649" s="707">
        <v>45680</v>
      </c>
      <c r="B649" s="739" t="s">
        <v>8567</v>
      </c>
      <c r="C649" s="739" t="s">
        <v>8550</v>
      </c>
      <c r="D649" s="719" t="s">
        <v>8640</v>
      </c>
      <c r="E649" s="709">
        <v>33000</v>
      </c>
      <c r="F649" s="737"/>
      <c r="G649" s="711">
        <f t="shared" si="46"/>
        <v>2257135.1500000004</v>
      </c>
      <c r="I649" s="707">
        <v>45654</v>
      </c>
      <c r="J649" s="739" t="s">
        <v>8331</v>
      </c>
      <c r="K649" s="739" t="s">
        <v>7984</v>
      </c>
      <c r="L649" s="719" t="s">
        <v>8560</v>
      </c>
      <c r="M649" s="709">
        <v>328852</v>
      </c>
      <c r="N649" s="737"/>
      <c r="O649" s="711">
        <f t="shared" ref="O649:O651" si="56">N649+O648-M649</f>
        <v>3202926.9799999995</v>
      </c>
    </row>
    <row r="650" spans="1:15" ht="36" x14ac:dyDescent="0.3">
      <c r="A650" s="707">
        <v>45680</v>
      </c>
      <c r="B650" s="739" t="s">
        <v>8055</v>
      </c>
      <c r="C650" s="739" t="s">
        <v>7982</v>
      </c>
      <c r="D650" s="719" t="s">
        <v>8641</v>
      </c>
      <c r="E650" s="709">
        <v>20000</v>
      </c>
      <c r="F650" s="737"/>
      <c r="G650" s="711">
        <f t="shared" si="46"/>
        <v>2237135.1500000004</v>
      </c>
      <c r="I650" s="707">
        <v>45654</v>
      </c>
      <c r="J650" s="739" t="s">
        <v>8331</v>
      </c>
      <c r="K650" s="739" t="s">
        <v>7984</v>
      </c>
      <c r="L650" s="719" t="s">
        <v>8561</v>
      </c>
      <c r="M650" s="709">
        <v>27480</v>
      </c>
      <c r="N650" s="737"/>
      <c r="O650" s="711">
        <f t="shared" si="56"/>
        <v>3175446.9799999995</v>
      </c>
    </row>
    <row r="651" spans="1:15" ht="36" x14ac:dyDescent="0.3">
      <c r="A651" s="707">
        <v>45680</v>
      </c>
      <c r="B651" s="739" t="s">
        <v>8339</v>
      </c>
      <c r="C651" s="739" t="s">
        <v>8606</v>
      </c>
      <c r="D651" s="719" t="s">
        <v>8607</v>
      </c>
      <c r="E651" s="709">
        <v>21000</v>
      </c>
      <c r="F651" s="737"/>
      <c r="G651" s="711">
        <f t="shared" si="46"/>
        <v>2216135.1500000004</v>
      </c>
      <c r="I651" s="707">
        <v>45654</v>
      </c>
      <c r="J651" s="739" t="s">
        <v>8551</v>
      </c>
      <c r="K651" s="739" t="s">
        <v>8227</v>
      </c>
      <c r="L651" s="719" t="s">
        <v>8562</v>
      </c>
      <c r="M651" s="709">
        <v>59296</v>
      </c>
      <c r="N651" s="737"/>
      <c r="O651" s="711">
        <f t="shared" si="56"/>
        <v>3116150.9799999995</v>
      </c>
    </row>
    <row r="652" spans="1:15" ht="36" x14ac:dyDescent="0.3">
      <c r="A652" s="707">
        <v>45684</v>
      </c>
      <c r="B652" s="745" t="s">
        <v>8649</v>
      </c>
      <c r="C652" s="745" t="s">
        <v>1935</v>
      </c>
      <c r="D652" s="719" t="s">
        <v>8648</v>
      </c>
      <c r="E652" s="709">
        <v>79500</v>
      </c>
      <c r="F652" s="737"/>
      <c r="G652" s="711">
        <f t="shared" si="46"/>
        <v>2136635.1500000004</v>
      </c>
      <c r="I652" s="707">
        <v>45656</v>
      </c>
      <c r="J652" s="739" t="s">
        <v>8331</v>
      </c>
      <c r="K652" s="739" t="s">
        <v>7984</v>
      </c>
      <c r="L652" s="719" t="s">
        <v>8563</v>
      </c>
      <c r="M652" s="709">
        <v>137500</v>
      </c>
      <c r="N652" s="737"/>
      <c r="O652" s="711">
        <f t="shared" ref="O652" si="57">N652+O651-M652</f>
        <v>2978650.9799999995</v>
      </c>
    </row>
    <row r="653" spans="1:15" x14ac:dyDescent="0.3">
      <c r="A653" s="707">
        <v>45686</v>
      </c>
      <c r="B653" s="745"/>
      <c r="C653" s="745" t="s">
        <v>7999</v>
      </c>
      <c r="D653" s="717" t="s">
        <v>8612</v>
      </c>
      <c r="E653" s="709">
        <v>250000</v>
      </c>
      <c r="F653" s="737"/>
      <c r="G653" s="711">
        <f t="shared" si="46"/>
        <v>1886635.1500000004</v>
      </c>
      <c r="I653" s="707">
        <v>45656</v>
      </c>
      <c r="J653" s="739" t="s">
        <v>8001</v>
      </c>
      <c r="K653" s="739" t="s">
        <v>8020</v>
      </c>
      <c r="L653" s="719" t="s">
        <v>8566</v>
      </c>
      <c r="M653" s="709">
        <v>50000</v>
      </c>
      <c r="N653" s="737"/>
      <c r="O653" s="711">
        <f t="shared" ref="O653" si="58">N653+O652-M653</f>
        <v>2928650.9799999995</v>
      </c>
    </row>
    <row r="654" spans="1:15" ht="24" x14ac:dyDescent="0.3">
      <c r="A654" s="707">
        <v>45692</v>
      </c>
      <c r="B654" s="745"/>
      <c r="C654" s="745" t="s">
        <v>7999</v>
      </c>
      <c r="D654" s="717" t="s">
        <v>8612</v>
      </c>
      <c r="E654" s="709">
        <v>1886635</v>
      </c>
      <c r="F654" s="737"/>
      <c r="G654" s="711">
        <f t="shared" si="46"/>
        <v>0.15000000037252903</v>
      </c>
      <c r="I654" s="707">
        <v>45657</v>
      </c>
      <c r="J654" s="739" t="s">
        <v>8331</v>
      </c>
      <c r="K654" s="739" t="s">
        <v>8564</v>
      </c>
      <c r="L654" s="719" t="s">
        <v>8565</v>
      </c>
      <c r="M654" s="709">
        <v>600000</v>
      </c>
      <c r="N654" s="737"/>
      <c r="O654" s="711">
        <f t="shared" ref="O654:O655" si="59">N654+O653-M654</f>
        <v>2328650.9799999995</v>
      </c>
    </row>
    <row r="655" spans="1:15" ht="24" x14ac:dyDescent="0.3">
      <c r="A655" s="707">
        <v>45715</v>
      </c>
      <c r="B655" s="745"/>
      <c r="C655" s="745"/>
      <c r="D655" s="719" t="s">
        <v>8748</v>
      </c>
      <c r="E655" s="709"/>
      <c r="F655" s="709">
        <v>3200000</v>
      </c>
      <c r="G655" s="711">
        <f t="shared" si="46"/>
        <v>3200000.1500000004</v>
      </c>
      <c r="I655" s="707">
        <v>45657</v>
      </c>
      <c r="J655" s="739" t="s">
        <v>8331</v>
      </c>
      <c r="K655" s="739" t="s">
        <v>8564</v>
      </c>
      <c r="L655" s="719" t="s">
        <v>8565</v>
      </c>
      <c r="M655" s="709">
        <v>400000</v>
      </c>
      <c r="N655" s="737"/>
      <c r="O655" s="711">
        <f t="shared" si="59"/>
        <v>1928650.9799999995</v>
      </c>
    </row>
    <row r="656" spans="1:15" ht="24" x14ac:dyDescent="0.3">
      <c r="A656" s="707">
        <v>45716</v>
      </c>
      <c r="B656" s="745" t="s">
        <v>8517</v>
      </c>
      <c r="C656" s="745" t="s">
        <v>8347</v>
      </c>
      <c r="D656" s="719" t="s">
        <v>8346</v>
      </c>
      <c r="E656" s="709">
        <v>500000</v>
      </c>
      <c r="F656" s="737"/>
      <c r="G656" s="711">
        <f t="shared" si="46"/>
        <v>2700000.1500000004</v>
      </c>
      <c r="I656" s="707">
        <v>45658</v>
      </c>
      <c r="J656" s="739" t="s">
        <v>8567</v>
      </c>
      <c r="K656" s="739" t="s">
        <v>8227</v>
      </c>
      <c r="L656" s="719" t="s">
        <v>8579</v>
      </c>
      <c r="M656" s="709">
        <v>291040</v>
      </c>
      <c r="N656" s="737"/>
      <c r="O656" s="711">
        <f t="shared" ref="O656:O719" si="60">N656+O655-M656</f>
        <v>1637610.9799999995</v>
      </c>
    </row>
    <row r="657" spans="1:15" ht="24" x14ac:dyDescent="0.3">
      <c r="A657" s="707">
        <v>45716</v>
      </c>
      <c r="B657" s="739"/>
      <c r="C657" s="745"/>
      <c r="D657" s="721" t="s">
        <v>7197</v>
      </c>
      <c r="E657" s="709">
        <v>32000</v>
      </c>
      <c r="F657" s="737"/>
      <c r="G657" s="711">
        <f t="shared" si="46"/>
        <v>2668000.1500000004</v>
      </c>
      <c r="I657" s="707">
        <v>45659</v>
      </c>
      <c r="J657" s="739" t="s">
        <v>8551</v>
      </c>
      <c r="K657" s="739" t="s">
        <v>8570</v>
      </c>
      <c r="L657" s="719" t="s">
        <v>8559</v>
      </c>
      <c r="M657" s="709">
        <v>58220</v>
      </c>
      <c r="N657" s="737"/>
      <c r="O657" s="711">
        <f t="shared" si="60"/>
        <v>1579390.9799999995</v>
      </c>
    </row>
    <row r="658" spans="1:15" ht="24" x14ac:dyDescent="0.3">
      <c r="A658" s="707">
        <v>45720</v>
      </c>
      <c r="B658" s="739"/>
      <c r="C658" s="739"/>
      <c r="D658" s="719" t="s">
        <v>8776</v>
      </c>
      <c r="E658" s="709">
        <v>400000</v>
      </c>
      <c r="F658" s="720"/>
      <c r="G658" s="711">
        <f t="shared" si="46"/>
        <v>2268000.1500000004</v>
      </c>
      <c r="I658" s="707">
        <v>45659</v>
      </c>
      <c r="J658" s="739" t="s">
        <v>8004</v>
      </c>
      <c r="K658" s="739" t="s">
        <v>7979</v>
      </c>
      <c r="L658" s="719" t="s">
        <v>8569</v>
      </c>
      <c r="M658" s="709">
        <v>54400</v>
      </c>
      <c r="N658" s="737"/>
      <c r="O658" s="711">
        <f t="shared" si="60"/>
        <v>1524990.9799999995</v>
      </c>
    </row>
    <row r="659" spans="1:15" ht="24" x14ac:dyDescent="0.3">
      <c r="A659" s="707">
        <v>45723</v>
      </c>
      <c r="B659" s="739"/>
      <c r="C659" s="739"/>
      <c r="D659" s="719" t="s">
        <v>8777</v>
      </c>
      <c r="E659" s="709">
        <v>750000</v>
      </c>
      <c r="F659" s="720"/>
      <c r="G659" s="711">
        <f t="shared" si="46"/>
        <v>1518000.1500000004</v>
      </c>
      <c r="I659" s="707">
        <v>45659</v>
      </c>
      <c r="J659" s="739" t="s">
        <v>8567</v>
      </c>
      <c r="K659" s="739" t="s">
        <v>8572</v>
      </c>
      <c r="L659" s="719" t="s">
        <v>8571</v>
      </c>
      <c r="M659" s="709">
        <v>180486</v>
      </c>
      <c r="N659" s="737"/>
      <c r="O659" s="711">
        <f t="shared" si="60"/>
        <v>1344504.9799999995</v>
      </c>
    </row>
    <row r="660" spans="1:15" x14ac:dyDescent="0.3">
      <c r="A660" s="707">
        <v>45723</v>
      </c>
      <c r="B660" s="739"/>
      <c r="C660" s="739"/>
      <c r="D660" s="719" t="s">
        <v>8777</v>
      </c>
      <c r="E660" s="709">
        <v>800000</v>
      </c>
      <c r="F660" s="720"/>
      <c r="G660" s="711">
        <f t="shared" si="46"/>
        <v>718000.15000000037</v>
      </c>
      <c r="I660" s="707">
        <v>45660</v>
      </c>
      <c r="J660" s="739" t="s">
        <v>8567</v>
      </c>
      <c r="K660" s="739" t="s">
        <v>8203</v>
      </c>
      <c r="L660" s="719" t="s">
        <v>8573</v>
      </c>
      <c r="M660" s="709">
        <v>187000</v>
      </c>
      <c r="N660" s="737"/>
      <c r="O660" s="711">
        <f t="shared" si="60"/>
        <v>1157504.9799999995</v>
      </c>
    </row>
    <row r="661" spans="1:15" ht="24" x14ac:dyDescent="0.3">
      <c r="A661" s="707">
        <v>45723</v>
      </c>
      <c r="B661" s="739"/>
      <c r="C661" s="739"/>
      <c r="D661" s="719" t="s">
        <v>8777</v>
      </c>
      <c r="E661" s="709">
        <v>718000</v>
      </c>
      <c r="F661" s="761"/>
      <c r="G661" s="711">
        <f t="shared" si="46"/>
        <v>0.15000000037252903</v>
      </c>
      <c r="I661" s="707">
        <v>45660</v>
      </c>
      <c r="J661" s="740" t="s">
        <v>8331</v>
      </c>
      <c r="K661" s="739" t="s">
        <v>7984</v>
      </c>
      <c r="L661" s="719" t="s">
        <v>8574</v>
      </c>
      <c r="M661" s="709">
        <v>118525</v>
      </c>
      <c r="N661" s="737"/>
      <c r="O661" s="711">
        <f t="shared" si="60"/>
        <v>1038979.9799999995</v>
      </c>
    </row>
    <row r="662" spans="1:15" x14ac:dyDescent="0.3">
      <c r="A662" s="707">
        <v>45726</v>
      </c>
      <c r="B662" s="739"/>
      <c r="C662" s="739"/>
      <c r="D662" s="719" t="s">
        <v>8778</v>
      </c>
      <c r="E662" s="709"/>
      <c r="F662" s="709">
        <v>10000000</v>
      </c>
      <c r="G662" s="711">
        <f t="shared" si="46"/>
        <v>10000000.15</v>
      </c>
      <c r="I662" s="707">
        <v>45661</v>
      </c>
      <c r="J662" s="739" t="s">
        <v>8001</v>
      </c>
      <c r="K662" s="739" t="s">
        <v>8020</v>
      </c>
      <c r="L662" s="719" t="s">
        <v>8575</v>
      </c>
      <c r="M662" s="709">
        <v>65000</v>
      </c>
      <c r="N662" s="737"/>
      <c r="O662" s="711">
        <f t="shared" si="60"/>
        <v>973979.97999999952</v>
      </c>
    </row>
    <row r="663" spans="1:15" ht="24" x14ac:dyDescent="0.3">
      <c r="A663" s="707">
        <v>45726</v>
      </c>
      <c r="B663" s="739"/>
      <c r="C663" s="745"/>
      <c r="D663" s="721" t="s">
        <v>7197</v>
      </c>
      <c r="E663" s="709">
        <v>92000</v>
      </c>
      <c r="F663" s="709"/>
      <c r="G663" s="711">
        <f t="shared" si="46"/>
        <v>9908000.1500000004</v>
      </c>
      <c r="I663" s="707">
        <v>45661</v>
      </c>
      <c r="J663" s="740" t="s">
        <v>8331</v>
      </c>
      <c r="K663" s="739" t="s">
        <v>8423</v>
      </c>
      <c r="L663" s="719" t="s">
        <v>8576</v>
      </c>
      <c r="M663" s="709">
        <v>100000</v>
      </c>
      <c r="N663" s="737"/>
      <c r="O663" s="711">
        <f t="shared" si="60"/>
        <v>873979.97999999952</v>
      </c>
    </row>
    <row r="664" spans="1:15" ht="24" x14ac:dyDescent="0.3">
      <c r="A664" s="707">
        <v>45727</v>
      </c>
      <c r="B664" s="739"/>
      <c r="C664" s="739" t="s">
        <v>8504</v>
      </c>
      <c r="D664" s="719" t="s">
        <v>8780</v>
      </c>
      <c r="E664" s="709">
        <v>800000</v>
      </c>
      <c r="F664" s="720"/>
      <c r="G664" s="711">
        <f t="shared" si="46"/>
        <v>9108000.1500000004</v>
      </c>
      <c r="I664" s="707">
        <v>45661</v>
      </c>
      <c r="J664" s="739" t="s">
        <v>8334</v>
      </c>
      <c r="K664" s="739" t="s">
        <v>8224</v>
      </c>
      <c r="L664" s="719" t="s">
        <v>8580</v>
      </c>
      <c r="M664" s="709">
        <v>100000</v>
      </c>
      <c r="N664" s="737"/>
      <c r="O664" s="711">
        <f t="shared" si="60"/>
        <v>773979.97999999952</v>
      </c>
    </row>
    <row r="665" spans="1:15" x14ac:dyDescent="0.3">
      <c r="A665" s="707">
        <v>45727</v>
      </c>
      <c r="B665" s="739" t="s">
        <v>8111</v>
      </c>
      <c r="C665" s="739" t="s">
        <v>8074</v>
      </c>
      <c r="D665" s="719" t="s">
        <v>8602</v>
      </c>
      <c r="E665" s="709">
        <v>130520</v>
      </c>
      <c r="F665" s="720"/>
      <c r="G665" s="711">
        <f t="shared" si="46"/>
        <v>8977480.1500000004</v>
      </c>
      <c r="I665" s="707">
        <v>45661</v>
      </c>
      <c r="J665" s="739" t="s">
        <v>8577</v>
      </c>
      <c r="K665" s="739" t="s">
        <v>8020</v>
      </c>
      <c r="L665" s="719" t="s">
        <v>8578</v>
      </c>
      <c r="M665" s="709">
        <v>90000</v>
      </c>
      <c r="N665" s="737"/>
      <c r="O665" s="711">
        <f t="shared" si="60"/>
        <v>683979.97999999952</v>
      </c>
    </row>
    <row r="666" spans="1:15" x14ac:dyDescent="0.3">
      <c r="A666" s="707">
        <v>45728</v>
      </c>
      <c r="B666" s="739" t="s">
        <v>8111</v>
      </c>
      <c r="C666" s="739" t="s">
        <v>1935</v>
      </c>
      <c r="D666" s="719" t="s">
        <v>8781</v>
      </c>
      <c r="E666" s="709">
        <v>327130</v>
      </c>
      <c r="F666" s="720"/>
      <c r="G666" s="711">
        <f t="shared" si="46"/>
        <v>8650350.1500000004</v>
      </c>
      <c r="I666" s="707">
        <v>45664</v>
      </c>
      <c r="J666" s="739" t="s">
        <v>8030</v>
      </c>
      <c r="K666" s="739" t="s">
        <v>8020</v>
      </c>
      <c r="L666" s="719" t="s">
        <v>8581</v>
      </c>
      <c r="M666" s="709">
        <v>120000</v>
      </c>
      <c r="N666" s="737"/>
      <c r="O666" s="711">
        <f t="shared" si="60"/>
        <v>563979.97999999952</v>
      </c>
    </row>
    <row r="667" spans="1:15" ht="36" x14ac:dyDescent="0.3">
      <c r="A667" s="707">
        <v>45728</v>
      </c>
      <c r="B667" s="739" t="s">
        <v>8266</v>
      </c>
      <c r="C667" s="739" t="s">
        <v>8604</v>
      </c>
      <c r="D667" s="719" t="s">
        <v>8782</v>
      </c>
      <c r="E667" s="709">
        <v>200000</v>
      </c>
      <c r="F667" s="720"/>
      <c r="G667" s="711">
        <f t="shared" ref="G667:G705" si="61">G666-E667+F667</f>
        <v>8450350.1500000004</v>
      </c>
      <c r="I667" s="707">
        <v>45664</v>
      </c>
      <c r="J667" s="739" t="s">
        <v>8524</v>
      </c>
      <c r="K667" s="739" t="s">
        <v>8450</v>
      </c>
      <c r="L667" s="719" t="s">
        <v>8582</v>
      </c>
      <c r="M667" s="709">
        <v>105000</v>
      </c>
      <c r="N667" s="737"/>
      <c r="O667" s="711">
        <f t="shared" si="60"/>
        <v>458979.97999999952</v>
      </c>
    </row>
    <row r="668" spans="1:15" ht="24" x14ac:dyDescent="0.3">
      <c r="A668" s="707">
        <v>45729</v>
      </c>
      <c r="B668" s="739"/>
      <c r="C668" s="739" t="s">
        <v>8140</v>
      </c>
      <c r="D668" s="719" t="s">
        <v>8783</v>
      </c>
      <c r="E668" s="709">
        <v>990000</v>
      </c>
      <c r="F668" s="720"/>
      <c r="G668" s="711">
        <f t="shared" si="61"/>
        <v>7460350.1500000004</v>
      </c>
      <c r="I668" s="707">
        <v>45664</v>
      </c>
      <c r="J668" s="739" t="s">
        <v>8524</v>
      </c>
      <c r="K668" s="739" t="s">
        <v>8583</v>
      </c>
      <c r="L668" s="719" t="s">
        <v>8584</v>
      </c>
      <c r="M668" s="709">
        <v>500000</v>
      </c>
      <c r="N668" s="737"/>
      <c r="O668" s="711">
        <f t="shared" si="60"/>
        <v>-41020.020000000484</v>
      </c>
    </row>
    <row r="669" spans="1:15" x14ac:dyDescent="0.3">
      <c r="A669" s="707">
        <v>45729</v>
      </c>
      <c r="B669" s="739"/>
      <c r="C669" s="739" t="s">
        <v>8140</v>
      </c>
      <c r="D669" s="719" t="s">
        <v>8783</v>
      </c>
      <c r="E669" s="709">
        <v>910000</v>
      </c>
      <c r="F669" s="720"/>
      <c r="G669" s="711">
        <f t="shared" si="61"/>
        <v>6550350.1500000004</v>
      </c>
      <c r="I669" s="707">
        <v>45664</v>
      </c>
      <c r="J669" s="739" t="s">
        <v>8400</v>
      </c>
      <c r="K669" s="739" t="s">
        <v>8020</v>
      </c>
      <c r="L669" s="719" t="s">
        <v>8585</v>
      </c>
      <c r="M669" s="709">
        <v>239117</v>
      </c>
      <c r="N669" s="737"/>
      <c r="O669" s="711">
        <f t="shared" si="60"/>
        <v>-280137.02000000048</v>
      </c>
    </row>
    <row r="670" spans="1:15" x14ac:dyDescent="0.3">
      <c r="A670" s="707">
        <v>45729</v>
      </c>
      <c r="B670" s="739"/>
      <c r="C670" s="739" t="s">
        <v>8140</v>
      </c>
      <c r="D670" s="719" t="s">
        <v>8783</v>
      </c>
      <c r="E670" s="709">
        <v>998000</v>
      </c>
      <c r="F670" s="720"/>
      <c r="G670" s="711">
        <f t="shared" si="61"/>
        <v>5552350.1500000004</v>
      </c>
      <c r="I670" s="707">
        <v>45665</v>
      </c>
      <c r="J670" s="739"/>
      <c r="K670" s="739"/>
      <c r="L670" s="719" t="s">
        <v>8322</v>
      </c>
      <c r="M670" s="709"/>
      <c r="N670" s="709">
        <v>5005006</v>
      </c>
      <c r="O670" s="711">
        <f t="shared" si="60"/>
        <v>4724868.9799999995</v>
      </c>
    </row>
    <row r="671" spans="1:15" x14ac:dyDescent="0.3">
      <c r="A671" s="707">
        <v>45729</v>
      </c>
      <c r="B671" s="739"/>
      <c r="C671" s="739" t="s">
        <v>8140</v>
      </c>
      <c r="D671" s="719" t="s">
        <v>8783</v>
      </c>
      <c r="E671" s="709">
        <v>995000</v>
      </c>
      <c r="F671" s="720"/>
      <c r="G671" s="711">
        <f t="shared" si="61"/>
        <v>4557350.1500000004</v>
      </c>
      <c r="I671" s="707">
        <v>45665</v>
      </c>
      <c r="J671" s="739"/>
      <c r="K671" s="739"/>
      <c r="L671" s="721" t="s">
        <v>7197</v>
      </c>
      <c r="M671" s="709">
        <v>40050</v>
      </c>
      <c r="N671" s="709"/>
      <c r="O671" s="711">
        <f t="shared" si="60"/>
        <v>4684818.9799999995</v>
      </c>
    </row>
    <row r="672" spans="1:15" ht="24" x14ac:dyDescent="0.3">
      <c r="A672" s="707">
        <v>45729</v>
      </c>
      <c r="B672" s="739"/>
      <c r="C672" s="739" t="s">
        <v>8140</v>
      </c>
      <c r="D672" s="719" t="s">
        <v>8783</v>
      </c>
      <c r="E672" s="709">
        <v>996000</v>
      </c>
      <c r="F672" s="720"/>
      <c r="G672" s="711">
        <f t="shared" si="61"/>
        <v>3561350.1500000004</v>
      </c>
      <c r="I672" s="707">
        <v>45666</v>
      </c>
      <c r="J672" s="739" t="s">
        <v>8331</v>
      </c>
      <c r="K672" s="739" t="s">
        <v>8020</v>
      </c>
      <c r="L672" s="719" t="s">
        <v>8588</v>
      </c>
      <c r="M672" s="709">
        <v>174116</v>
      </c>
      <c r="N672" s="737"/>
      <c r="O672" s="711">
        <f t="shared" si="60"/>
        <v>4510702.9799999995</v>
      </c>
    </row>
    <row r="673" spans="1:22" ht="24" x14ac:dyDescent="0.3">
      <c r="A673" s="707">
        <v>45730</v>
      </c>
      <c r="B673" s="739" t="s">
        <v>8266</v>
      </c>
      <c r="C673" s="739" t="s">
        <v>8604</v>
      </c>
      <c r="D673" s="719" t="s">
        <v>8782</v>
      </c>
      <c r="E673" s="709">
        <v>200000</v>
      </c>
      <c r="F673" s="720"/>
      <c r="G673" s="711">
        <f t="shared" si="61"/>
        <v>3361350.1500000004</v>
      </c>
      <c r="I673" s="707">
        <v>45666</v>
      </c>
      <c r="J673" s="739" t="s">
        <v>8004</v>
      </c>
      <c r="K673" s="739" t="s">
        <v>8589</v>
      </c>
      <c r="L673" s="719" t="s">
        <v>8590</v>
      </c>
      <c r="M673" s="709">
        <v>65000</v>
      </c>
      <c r="N673" s="737"/>
      <c r="O673" s="711">
        <f t="shared" si="60"/>
        <v>4445702.9799999995</v>
      </c>
    </row>
    <row r="674" spans="1:22" ht="24" x14ac:dyDescent="0.3">
      <c r="A674" s="707">
        <v>45730</v>
      </c>
      <c r="B674" s="739" t="s">
        <v>8124</v>
      </c>
      <c r="C674" s="739" t="s">
        <v>8784</v>
      </c>
      <c r="D674" s="719" t="s">
        <v>8785</v>
      </c>
      <c r="E674" s="709">
        <v>400000</v>
      </c>
      <c r="F674" s="720"/>
      <c r="G674" s="711">
        <f t="shared" si="61"/>
        <v>2961350.1500000004</v>
      </c>
      <c r="I674" s="707">
        <v>45666</v>
      </c>
      <c r="J674" s="739" t="s">
        <v>8567</v>
      </c>
      <c r="K674" s="739" t="s">
        <v>7984</v>
      </c>
      <c r="L674" s="719" t="s">
        <v>8559</v>
      </c>
      <c r="M674" s="709">
        <v>65500</v>
      </c>
      <c r="N674" s="737"/>
      <c r="O674" s="711">
        <f t="shared" si="60"/>
        <v>4380202.9799999995</v>
      </c>
    </row>
    <row r="675" spans="1:22" ht="24" x14ac:dyDescent="0.3">
      <c r="A675" s="707">
        <v>45731</v>
      </c>
      <c r="B675" s="739"/>
      <c r="C675" s="739" t="s">
        <v>3907</v>
      </c>
      <c r="D675" s="719" t="s">
        <v>8786</v>
      </c>
      <c r="E675" s="709">
        <v>200000</v>
      </c>
      <c r="F675" s="720"/>
      <c r="G675" s="711">
        <f t="shared" si="61"/>
        <v>2761350.1500000004</v>
      </c>
      <c r="I675" s="707">
        <v>45666</v>
      </c>
      <c r="J675" s="739" t="s">
        <v>8567</v>
      </c>
      <c r="K675" s="739" t="s">
        <v>7984</v>
      </c>
      <c r="L675" s="719" t="s">
        <v>8594</v>
      </c>
      <c r="M675" s="709">
        <v>240605</v>
      </c>
      <c r="N675" s="737"/>
      <c r="O675" s="711">
        <f t="shared" si="60"/>
        <v>4139597.9799999995</v>
      </c>
    </row>
    <row r="676" spans="1:22" x14ac:dyDescent="0.3">
      <c r="A676" s="707">
        <v>45734</v>
      </c>
      <c r="B676" s="745" t="s">
        <v>8787</v>
      </c>
      <c r="C676" s="745" t="s">
        <v>8644</v>
      </c>
      <c r="D676" s="717" t="s">
        <v>8788</v>
      </c>
      <c r="E676" s="709">
        <v>507000</v>
      </c>
      <c r="F676" s="737"/>
      <c r="G676" s="711">
        <f t="shared" si="61"/>
        <v>2254350.1500000004</v>
      </c>
      <c r="I676" s="707">
        <v>45666</v>
      </c>
      <c r="J676" s="739"/>
      <c r="K676" s="739"/>
      <c r="L676" s="719" t="s">
        <v>7996</v>
      </c>
      <c r="M676" s="709"/>
      <c r="N676" s="709">
        <v>454164</v>
      </c>
      <c r="O676" s="711">
        <f t="shared" si="60"/>
        <v>4593761.9799999995</v>
      </c>
    </row>
    <row r="677" spans="1:22" x14ac:dyDescent="0.3">
      <c r="A677" s="707">
        <v>45734</v>
      </c>
      <c r="B677" s="745" t="s">
        <v>8266</v>
      </c>
      <c r="C677" s="745" t="s">
        <v>8761</v>
      </c>
      <c r="D677" s="717" t="s">
        <v>8789</v>
      </c>
      <c r="E677" s="709">
        <v>200000</v>
      </c>
      <c r="F677" s="737"/>
      <c r="G677" s="711">
        <f t="shared" si="61"/>
        <v>2054350.1500000004</v>
      </c>
      <c r="I677" s="707">
        <v>45666</v>
      </c>
      <c r="J677" s="739"/>
      <c r="K677" s="739"/>
      <c r="L677" s="721" t="s">
        <v>7197</v>
      </c>
      <c r="M677" s="709">
        <v>4542</v>
      </c>
      <c r="N677" s="709"/>
      <c r="O677" s="711">
        <f t="shared" si="60"/>
        <v>4589219.9799999995</v>
      </c>
    </row>
    <row r="678" spans="1:22" ht="24" x14ac:dyDescent="0.3">
      <c r="A678" s="707">
        <v>45734</v>
      </c>
      <c r="B678" s="745"/>
      <c r="C678" s="745"/>
      <c r="D678" s="719" t="s">
        <v>8790</v>
      </c>
      <c r="E678" s="709"/>
      <c r="F678" s="709">
        <v>6656265</v>
      </c>
      <c r="G678" s="711">
        <f t="shared" si="61"/>
        <v>8710615.1500000004</v>
      </c>
      <c r="I678" s="707">
        <v>45667</v>
      </c>
      <c r="J678" s="739" t="s">
        <v>8004</v>
      </c>
      <c r="K678" s="739" t="s">
        <v>7984</v>
      </c>
      <c r="L678" s="719" t="s">
        <v>8591</v>
      </c>
      <c r="M678" s="709">
        <v>409500</v>
      </c>
      <c r="N678" s="737"/>
      <c r="O678" s="711">
        <f t="shared" si="60"/>
        <v>4179719.9799999995</v>
      </c>
    </row>
    <row r="679" spans="1:22" x14ac:dyDescent="0.3">
      <c r="A679" s="707">
        <v>45734</v>
      </c>
      <c r="B679" s="739"/>
      <c r="C679" s="745"/>
      <c r="D679" s="721" t="s">
        <v>7197</v>
      </c>
      <c r="E679" s="757">
        <v>66562</v>
      </c>
      <c r="F679" s="709"/>
      <c r="G679" s="711">
        <f t="shared" si="61"/>
        <v>8644053.1500000004</v>
      </c>
      <c r="I679" s="707">
        <v>45667</v>
      </c>
      <c r="J679" s="739" t="s">
        <v>8334</v>
      </c>
      <c r="K679" s="739" t="s">
        <v>8224</v>
      </c>
      <c r="L679" s="719" t="s">
        <v>8592</v>
      </c>
      <c r="M679" s="709">
        <v>100000</v>
      </c>
      <c r="N679" s="737"/>
      <c r="O679" s="711">
        <f t="shared" si="60"/>
        <v>4079719.9799999995</v>
      </c>
    </row>
    <row r="680" spans="1:22" s="14" customFormat="1" ht="24" x14ac:dyDescent="0.2">
      <c r="A680" s="707">
        <v>45735</v>
      </c>
      <c r="B680" s="745"/>
      <c r="C680" s="739" t="s">
        <v>8604</v>
      </c>
      <c r="D680" s="719" t="s">
        <v>8791</v>
      </c>
      <c r="E680" s="709">
        <v>400000</v>
      </c>
      <c r="F680" s="737"/>
      <c r="G680" s="711">
        <f t="shared" si="61"/>
        <v>8244053.1500000004</v>
      </c>
      <c r="H680" s="722"/>
      <c r="I680" s="707">
        <v>45667</v>
      </c>
      <c r="J680" s="739" t="s">
        <v>8053</v>
      </c>
      <c r="K680" s="739" t="s">
        <v>8130</v>
      </c>
      <c r="L680" s="719" t="s">
        <v>8593</v>
      </c>
      <c r="M680" s="709">
        <v>100000</v>
      </c>
      <c r="N680" s="720"/>
      <c r="O680" s="711">
        <f t="shared" si="60"/>
        <v>3979719.9799999995</v>
      </c>
      <c r="S680" s="596"/>
      <c r="T680" s="415"/>
      <c r="V680" s="442"/>
    </row>
    <row r="681" spans="1:22" s="14" customFormat="1" ht="24" x14ac:dyDescent="0.2">
      <c r="A681" s="707">
        <v>45736</v>
      </c>
      <c r="B681" s="745" t="s">
        <v>8527</v>
      </c>
      <c r="C681" s="745" t="s">
        <v>8792</v>
      </c>
      <c r="D681" s="719" t="s">
        <v>8793</v>
      </c>
      <c r="E681" s="709">
        <v>500000</v>
      </c>
      <c r="F681" s="737"/>
      <c r="G681" s="711">
        <f t="shared" si="61"/>
        <v>7744053.1500000004</v>
      </c>
      <c r="H681" s="722"/>
      <c r="I681" s="707">
        <v>45668</v>
      </c>
      <c r="J681" s="739" t="s">
        <v>8334</v>
      </c>
      <c r="K681" s="739" t="s">
        <v>7989</v>
      </c>
      <c r="L681" s="719" t="s">
        <v>8595</v>
      </c>
      <c r="M681" s="709">
        <v>200000</v>
      </c>
      <c r="N681" s="720"/>
      <c r="O681" s="711">
        <f t="shared" si="60"/>
        <v>3779719.9799999995</v>
      </c>
      <c r="S681" s="596"/>
      <c r="T681" s="415"/>
      <c r="V681" s="442"/>
    </row>
    <row r="682" spans="1:22" s="14" customFormat="1" ht="24" x14ac:dyDescent="0.25">
      <c r="A682" s="707">
        <v>45736</v>
      </c>
      <c r="B682" s="739"/>
      <c r="C682" s="739" t="s">
        <v>7999</v>
      </c>
      <c r="D682" s="719" t="s">
        <v>8794</v>
      </c>
      <c r="E682" s="709">
        <v>500000</v>
      </c>
      <c r="F682" s="720"/>
      <c r="G682" s="711">
        <f t="shared" si="61"/>
        <v>7244053.1500000004</v>
      </c>
      <c r="H682" s="722"/>
      <c r="I682" s="707">
        <v>45668</v>
      </c>
      <c r="J682" s="739" t="s">
        <v>8055</v>
      </c>
      <c r="K682" s="739" t="s">
        <v>8020</v>
      </c>
      <c r="L682" s="719" t="s">
        <v>8596</v>
      </c>
      <c r="M682" s="709">
        <v>168200</v>
      </c>
      <c r="N682" s="720"/>
      <c r="O682" s="711">
        <f t="shared" si="60"/>
        <v>3611519.9799999995</v>
      </c>
      <c r="S682" s="596"/>
      <c r="T682" s="415"/>
      <c r="V682" s="442"/>
    </row>
    <row r="683" spans="1:22" s="14" customFormat="1" ht="36" x14ac:dyDescent="0.25">
      <c r="A683" s="707">
        <v>45736</v>
      </c>
      <c r="B683" s="739"/>
      <c r="C683" s="739" t="s">
        <v>7999</v>
      </c>
      <c r="D683" s="719" t="s">
        <v>8794</v>
      </c>
      <c r="E683" s="709">
        <v>500000</v>
      </c>
      <c r="F683" s="720"/>
      <c r="G683" s="711">
        <f t="shared" si="61"/>
        <v>6744053.1500000004</v>
      </c>
      <c r="H683" s="722"/>
      <c r="I683" s="707">
        <v>45669</v>
      </c>
      <c r="J683" s="739"/>
      <c r="K683" s="739" t="s">
        <v>8608</v>
      </c>
      <c r="L683" s="719" t="s">
        <v>8609</v>
      </c>
      <c r="M683" s="709">
        <v>120000</v>
      </c>
      <c r="N683" s="720"/>
      <c r="O683" s="711">
        <f t="shared" si="60"/>
        <v>3491519.9799999995</v>
      </c>
      <c r="S683" s="596"/>
      <c r="T683" s="415"/>
      <c r="V683" s="442"/>
    </row>
    <row r="684" spans="1:22" x14ac:dyDescent="0.3">
      <c r="A684" s="707">
        <v>45736</v>
      </c>
      <c r="B684" s="739"/>
      <c r="C684" s="739" t="s">
        <v>7999</v>
      </c>
      <c r="D684" s="719" t="s">
        <v>8794</v>
      </c>
      <c r="E684" s="709">
        <v>500000</v>
      </c>
      <c r="F684" s="720"/>
      <c r="G684" s="711">
        <f t="shared" si="61"/>
        <v>6244053.1500000004</v>
      </c>
      <c r="I684" s="707">
        <v>45671</v>
      </c>
      <c r="J684" s="739"/>
      <c r="K684" s="739" t="s">
        <v>8015</v>
      </c>
      <c r="L684" s="719" t="s">
        <v>8614</v>
      </c>
      <c r="M684" s="709">
        <v>1000000</v>
      </c>
      <c r="N684" s="737"/>
      <c r="O684" s="711">
        <f t="shared" si="60"/>
        <v>2491519.9799999995</v>
      </c>
    </row>
    <row r="685" spans="1:22" ht="24" x14ac:dyDescent="0.3">
      <c r="A685" s="707">
        <v>45736</v>
      </c>
      <c r="B685" s="739"/>
      <c r="C685" s="739" t="s">
        <v>7999</v>
      </c>
      <c r="D685" s="719" t="s">
        <v>8794</v>
      </c>
      <c r="E685" s="709">
        <v>500000</v>
      </c>
      <c r="F685" s="720"/>
      <c r="G685" s="711">
        <f t="shared" si="61"/>
        <v>5744053.1500000004</v>
      </c>
      <c r="I685" s="707">
        <v>45671</v>
      </c>
      <c r="J685" s="739" t="s">
        <v>8331</v>
      </c>
      <c r="K685" s="739" t="s">
        <v>7984</v>
      </c>
      <c r="L685" s="719" t="s">
        <v>8558</v>
      </c>
      <c r="M685" s="709">
        <v>100000</v>
      </c>
      <c r="N685" s="737"/>
      <c r="O685" s="711">
        <f t="shared" si="60"/>
        <v>2391519.9799999995</v>
      </c>
    </row>
    <row r="686" spans="1:22" x14ac:dyDescent="0.3">
      <c r="A686" s="707">
        <v>45738</v>
      </c>
      <c r="B686" s="745"/>
      <c r="C686" s="745"/>
      <c r="D686" s="719" t="s">
        <v>8778</v>
      </c>
      <c r="E686" s="709"/>
      <c r="F686" s="709">
        <v>1675000</v>
      </c>
      <c r="G686" s="711">
        <f t="shared" si="61"/>
        <v>7419053.1500000004</v>
      </c>
      <c r="I686" s="707">
        <v>45671</v>
      </c>
      <c r="J686" s="739" t="s">
        <v>8001</v>
      </c>
      <c r="K686" s="739" t="s">
        <v>8302</v>
      </c>
      <c r="L686" s="719" t="s">
        <v>8610</v>
      </c>
      <c r="M686" s="709">
        <v>100000</v>
      </c>
      <c r="N686" s="737"/>
      <c r="O686" s="711">
        <f t="shared" si="60"/>
        <v>2291519.9799999995</v>
      </c>
    </row>
    <row r="687" spans="1:22" ht="24" x14ac:dyDescent="0.3">
      <c r="A687" s="707">
        <v>45738</v>
      </c>
      <c r="B687" s="739"/>
      <c r="C687" s="745"/>
      <c r="D687" s="721" t="s">
        <v>7197</v>
      </c>
      <c r="E687" s="757">
        <v>16750</v>
      </c>
      <c r="F687" s="709"/>
      <c r="G687" s="711">
        <f t="shared" si="61"/>
        <v>7402303.1500000004</v>
      </c>
      <c r="I687" s="707">
        <v>45672</v>
      </c>
      <c r="J687" s="739" t="s">
        <v>8577</v>
      </c>
      <c r="K687" s="739" t="s">
        <v>8131</v>
      </c>
      <c r="L687" s="719" t="s">
        <v>8489</v>
      </c>
      <c r="M687" s="709">
        <v>70470</v>
      </c>
      <c r="N687" s="737"/>
      <c r="O687" s="711">
        <f t="shared" si="60"/>
        <v>2221049.9799999995</v>
      </c>
    </row>
    <row r="688" spans="1:22" ht="24" x14ac:dyDescent="0.3">
      <c r="A688" s="707">
        <v>45742</v>
      </c>
      <c r="B688" s="739" t="s">
        <v>8313</v>
      </c>
      <c r="C688" s="739" t="s">
        <v>1935</v>
      </c>
      <c r="D688" s="719" t="s">
        <v>8796</v>
      </c>
      <c r="E688" s="709">
        <v>317100</v>
      </c>
      <c r="F688" s="737"/>
      <c r="G688" s="711">
        <f t="shared" si="61"/>
        <v>7085203.1500000004</v>
      </c>
      <c r="I688" s="707">
        <v>45672</v>
      </c>
      <c r="J688" s="739" t="s">
        <v>8551</v>
      </c>
      <c r="K688" s="739" t="s">
        <v>7984</v>
      </c>
      <c r="L688" s="719" t="s">
        <v>8613</v>
      </c>
      <c r="M688" s="709">
        <v>94560</v>
      </c>
      <c r="N688" s="737"/>
      <c r="O688" s="711">
        <f t="shared" si="60"/>
        <v>2126489.9799999995</v>
      </c>
    </row>
    <row r="689" spans="1:15" ht="36" x14ac:dyDescent="0.3">
      <c r="A689" s="707">
        <v>45742</v>
      </c>
      <c r="B689" s="739"/>
      <c r="C689" s="739"/>
      <c r="D689" s="719" t="s">
        <v>8805</v>
      </c>
      <c r="E689" s="709">
        <v>100000</v>
      </c>
      <c r="F689" s="720"/>
      <c r="G689" s="711">
        <f t="shared" si="61"/>
        <v>6985203.1500000004</v>
      </c>
      <c r="I689" s="707">
        <v>45673</v>
      </c>
      <c r="J689" s="739" t="s">
        <v>8567</v>
      </c>
      <c r="K689" s="739" t="s">
        <v>8450</v>
      </c>
      <c r="L689" s="719" t="s">
        <v>8615</v>
      </c>
      <c r="M689" s="709">
        <v>500000</v>
      </c>
      <c r="N689" s="737"/>
      <c r="O689" s="711">
        <f t="shared" si="60"/>
        <v>1626489.9799999995</v>
      </c>
    </row>
    <row r="690" spans="1:15" ht="36" x14ac:dyDescent="0.3">
      <c r="A690" s="707">
        <v>45742</v>
      </c>
      <c r="B690" s="739"/>
      <c r="C690" s="739"/>
      <c r="D690" s="719" t="s">
        <v>8806</v>
      </c>
      <c r="E690" s="709">
        <v>100000</v>
      </c>
      <c r="F690" s="720"/>
      <c r="G690" s="711">
        <f t="shared" si="61"/>
        <v>6885203.1500000004</v>
      </c>
      <c r="I690" s="707">
        <v>45673</v>
      </c>
      <c r="J690" s="739" t="s">
        <v>8567</v>
      </c>
      <c r="K690" s="739" t="s">
        <v>8450</v>
      </c>
      <c r="L690" s="719" t="s">
        <v>8615</v>
      </c>
      <c r="M690" s="709">
        <v>315400</v>
      </c>
      <c r="N690" s="737"/>
      <c r="O690" s="711">
        <f t="shared" si="60"/>
        <v>1311089.9799999995</v>
      </c>
    </row>
    <row r="691" spans="1:15" ht="36" x14ac:dyDescent="0.3">
      <c r="A691" s="707">
        <v>45742</v>
      </c>
      <c r="B691" s="739"/>
      <c r="C691" s="739"/>
      <c r="D691" s="726" t="s">
        <v>8797</v>
      </c>
      <c r="E691" s="727">
        <v>150000</v>
      </c>
      <c r="F691" s="720"/>
      <c r="G691" s="711">
        <f t="shared" si="61"/>
        <v>6735203.1500000004</v>
      </c>
      <c r="I691" s="707">
        <v>45673</v>
      </c>
      <c r="J691" s="739" t="s">
        <v>8567</v>
      </c>
      <c r="K691" s="739" t="s">
        <v>8450</v>
      </c>
      <c r="L691" s="719" t="s">
        <v>8615</v>
      </c>
      <c r="M691" s="709">
        <v>300000</v>
      </c>
      <c r="N691" s="737"/>
      <c r="O691" s="711">
        <f t="shared" si="60"/>
        <v>1011089.9799999995</v>
      </c>
    </row>
    <row r="692" spans="1:15" ht="24" x14ac:dyDescent="0.3">
      <c r="A692" s="707">
        <v>45742</v>
      </c>
      <c r="B692" s="739"/>
      <c r="C692" s="739"/>
      <c r="D692" s="719" t="s">
        <v>8799</v>
      </c>
      <c r="E692" s="709">
        <v>100000</v>
      </c>
      <c r="F692" s="720"/>
      <c r="G692" s="711">
        <f t="shared" si="61"/>
        <v>6635203.1500000004</v>
      </c>
      <c r="I692" s="707">
        <v>45674</v>
      </c>
      <c r="J692" s="739"/>
      <c r="K692" s="739" t="s">
        <v>8608</v>
      </c>
      <c r="L692" s="719" t="s">
        <v>8620</v>
      </c>
      <c r="M692" s="709">
        <v>50000</v>
      </c>
      <c r="N692" s="737"/>
      <c r="O692" s="711">
        <f t="shared" si="60"/>
        <v>961089.97999999952</v>
      </c>
    </row>
    <row r="693" spans="1:15" ht="24" x14ac:dyDescent="0.3">
      <c r="A693" s="707">
        <v>45742</v>
      </c>
      <c r="B693" s="739"/>
      <c r="C693" s="739"/>
      <c r="D693" s="719" t="s">
        <v>8799</v>
      </c>
      <c r="E693" s="709">
        <v>400000</v>
      </c>
      <c r="F693" s="720"/>
      <c r="G693" s="711">
        <f t="shared" si="61"/>
        <v>6235203.1500000004</v>
      </c>
      <c r="I693" s="707">
        <v>45675</v>
      </c>
      <c r="J693" s="739" t="s">
        <v>8567</v>
      </c>
      <c r="K693" s="739" t="s">
        <v>8550</v>
      </c>
      <c r="L693" s="719" t="s">
        <v>8621</v>
      </c>
      <c r="M693" s="709">
        <v>80000</v>
      </c>
      <c r="N693" s="737"/>
      <c r="O693" s="711">
        <f t="shared" si="60"/>
        <v>881089.97999999952</v>
      </c>
    </row>
    <row r="694" spans="1:15" ht="24" x14ac:dyDescent="0.3">
      <c r="A694" s="707">
        <v>45742</v>
      </c>
      <c r="B694" s="739"/>
      <c r="C694" s="739"/>
      <c r="D694" s="719" t="s">
        <v>8798</v>
      </c>
      <c r="E694" s="709">
        <v>1500000</v>
      </c>
      <c r="F694" s="720"/>
      <c r="G694" s="711">
        <f t="shared" si="61"/>
        <v>4735203.1500000004</v>
      </c>
      <c r="I694" s="707">
        <v>45677</v>
      </c>
      <c r="J694" s="739" t="s">
        <v>8294</v>
      </c>
      <c r="K694" s="739" t="s">
        <v>8423</v>
      </c>
      <c r="L694" s="719" t="s">
        <v>8576</v>
      </c>
      <c r="M694" s="709">
        <v>85000</v>
      </c>
      <c r="N694" s="737"/>
      <c r="O694" s="711">
        <f t="shared" si="60"/>
        <v>796089.97999999952</v>
      </c>
    </row>
    <row r="695" spans="1:15" x14ac:dyDescent="0.3">
      <c r="A695" s="707">
        <v>45743</v>
      </c>
      <c r="B695" s="745"/>
      <c r="C695" s="745"/>
      <c r="D695" s="719" t="s">
        <v>8808</v>
      </c>
      <c r="E695" s="709">
        <v>1000000</v>
      </c>
      <c r="F695" s="737"/>
      <c r="G695" s="711">
        <f t="shared" si="61"/>
        <v>3735203.1500000004</v>
      </c>
      <c r="I695" s="707">
        <v>45677</v>
      </c>
      <c r="J695" s="739" t="s">
        <v>8623</v>
      </c>
      <c r="K695" s="739" t="s">
        <v>8412</v>
      </c>
      <c r="L695" s="719" t="s">
        <v>8622</v>
      </c>
      <c r="M695" s="709">
        <v>250000</v>
      </c>
      <c r="N695" s="737"/>
      <c r="O695" s="711">
        <f t="shared" si="60"/>
        <v>546089.97999999952</v>
      </c>
    </row>
    <row r="696" spans="1:15" ht="24" x14ac:dyDescent="0.3">
      <c r="A696" s="707">
        <v>45744</v>
      </c>
      <c r="B696" s="745" t="s">
        <v>8313</v>
      </c>
      <c r="C696" s="745" t="s">
        <v>8635</v>
      </c>
      <c r="D696" s="719" t="s">
        <v>8801</v>
      </c>
      <c r="E696" s="709">
        <v>400000</v>
      </c>
      <c r="F696" s="737"/>
      <c r="G696" s="711">
        <f t="shared" si="61"/>
        <v>3335203.1500000004</v>
      </c>
      <c r="I696" s="707">
        <v>45678</v>
      </c>
      <c r="J696" s="739" t="s">
        <v>8567</v>
      </c>
      <c r="K696" s="739" t="s">
        <v>7984</v>
      </c>
      <c r="L696" s="719" t="s">
        <v>8628</v>
      </c>
      <c r="M696" s="709">
        <v>194000</v>
      </c>
      <c r="N696" s="737"/>
      <c r="O696" s="711">
        <f t="shared" si="60"/>
        <v>352089.97999999952</v>
      </c>
    </row>
    <row r="697" spans="1:15" ht="24" x14ac:dyDescent="0.3">
      <c r="A697" s="707">
        <v>45744</v>
      </c>
      <c r="B697" s="745" t="s">
        <v>8800</v>
      </c>
      <c r="C697" s="745" t="s">
        <v>8417</v>
      </c>
      <c r="D697" s="719" t="s">
        <v>8802</v>
      </c>
      <c r="E697" s="709">
        <v>126150</v>
      </c>
      <c r="F697" s="737"/>
      <c r="G697" s="711">
        <f t="shared" si="61"/>
        <v>3209053.1500000004</v>
      </c>
      <c r="I697" s="707">
        <v>45680</v>
      </c>
      <c r="J697" s="739" t="s">
        <v>8535</v>
      </c>
      <c r="K697" s="739" t="s">
        <v>8020</v>
      </c>
      <c r="L697" s="719" t="s">
        <v>8637</v>
      </c>
      <c r="M697" s="709">
        <v>187000</v>
      </c>
      <c r="N697" s="737"/>
      <c r="O697" s="711">
        <f t="shared" si="60"/>
        <v>165089.97999999952</v>
      </c>
    </row>
    <row r="698" spans="1:15" ht="24" x14ac:dyDescent="0.3">
      <c r="A698" s="707">
        <v>45744</v>
      </c>
      <c r="B698" s="745" t="s">
        <v>8267</v>
      </c>
      <c r="C698" s="745" t="s">
        <v>8417</v>
      </c>
      <c r="D698" s="719" t="s">
        <v>8803</v>
      </c>
      <c r="E698" s="709">
        <v>143100</v>
      </c>
      <c r="F698" s="737"/>
      <c r="G698" s="711">
        <f t="shared" si="61"/>
        <v>3065953.1500000004</v>
      </c>
      <c r="I698" s="707">
        <v>45680</v>
      </c>
      <c r="J698" s="739" t="s">
        <v>8004</v>
      </c>
      <c r="K698" s="739" t="s">
        <v>7984</v>
      </c>
      <c r="L698" s="719" t="s">
        <v>8638</v>
      </c>
      <c r="M698" s="709">
        <v>153000</v>
      </c>
      <c r="N698" s="737"/>
      <c r="O698" s="711">
        <f t="shared" si="60"/>
        <v>12089.979999999516</v>
      </c>
    </row>
    <row r="699" spans="1:15" ht="24" x14ac:dyDescent="0.3">
      <c r="A699" s="707">
        <v>45746</v>
      </c>
      <c r="B699" s="745" t="s">
        <v>8800</v>
      </c>
      <c r="C699" s="745" t="s">
        <v>8074</v>
      </c>
      <c r="D699" s="719" t="s">
        <v>8810</v>
      </c>
      <c r="E699" s="709">
        <v>78292</v>
      </c>
      <c r="F699" s="709"/>
      <c r="G699" s="711">
        <f t="shared" si="61"/>
        <v>2987661.1500000004</v>
      </c>
      <c r="I699" s="707">
        <v>45681</v>
      </c>
      <c r="J699" s="739" t="s">
        <v>8334</v>
      </c>
      <c r="K699" s="739" t="s">
        <v>8224</v>
      </c>
      <c r="L699" s="719" t="s">
        <v>8639</v>
      </c>
      <c r="M699" s="709">
        <v>100000</v>
      </c>
      <c r="N699" s="737"/>
      <c r="O699" s="711">
        <f t="shared" si="60"/>
        <v>-87910.020000000484</v>
      </c>
    </row>
    <row r="700" spans="1:15" ht="36" x14ac:dyDescent="0.3">
      <c r="A700" s="707">
        <v>45751</v>
      </c>
      <c r="B700" s="739"/>
      <c r="C700" s="739" t="s">
        <v>8604</v>
      </c>
      <c r="D700" s="719" t="s">
        <v>8791</v>
      </c>
      <c r="E700" s="709">
        <v>100000</v>
      </c>
      <c r="F700" s="709"/>
      <c r="G700" s="711">
        <f t="shared" si="61"/>
        <v>2887661.1500000004</v>
      </c>
      <c r="I700" s="707">
        <v>45682</v>
      </c>
      <c r="J700" s="739"/>
      <c r="K700" s="739" t="s">
        <v>8608</v>
      </c>
      <c r="L700" s="719" t="s">
        <v>8642</v>
      </c>
      <c r="M700" s="709">
        <v>400000</v>
      </c>
      <c r="N700" s="737"/>
      <c r="O700" s="711">
        <f t="shared" si="60"/>
        <v>-487910.02000000048</v>
      </c>
    </row>
    <row r="701" spans="1:15" ht="36" x14ac:dyDescent="0.3">
      <c r="A701" s="707">
        <v>45751</v>
      </c>
      <c r="B701" s="739" t="s">
        <v>8517</v>
      </c>
      <c r="C701" s="739" t="s">
        <v>8347</v>
      </c>
      <c r="D701" s="719" t="s">
        <v>8817</v>
      </c>
      <c r="E701" s="709">
        <v>500000</v>
      </c>
      <c r="F701" s="709"/>
      <c r="G701" s="711">
        <f t="shared" si="61"/>
        <v>2387661.1500000004</v>
      </c>
      <c r="I701" s="707">
        <v>45682</v>
      </c>
      <c r="J701" s="739"/>
      <c r="K701" s="739" t="s">
        <v>8608</v>
      </c>
      <c r="L701" s="719" t="s">
        <v>8642</v>
      </c>
      <c r="M701" s="709">
        <v>100000</v>
      </c>
      <c r="N701" s="737"/>
      <c r="O701" s="711">
        <f t="shared" si="60"/>
        <v>-587910.02000000048</v>
      </c>
    </row>
    <row r="702" spans="1:15" ht="24" x14ac:dyDescent="0.3">
      <c r="A702" s="707">
        <v>45751</v>
      </c>
      <c r="B702" s="739" t="s">
        <v>8266</v>
      </c>
      <c r="C702" s="739" t="s">
        <v>8074</v>
      </c>
      <c r="D702" s="719" t="s">
        <v>8818</v>
      </c>
      <c r="E702" s="709">
        <v>52800</v>
      </c>
      <c r="F702" s="709"/>
      <c r="G702" s="711">
        <f t="shared" si="61"/>
        <v>2334861.1500000004</v>
      </c>
      <c r="I702" s="707">
        <v>45685</v>
      </c>
      <c r="J702" s="739" t="s">
        <v>8030</v>
      </c>
      <c r="K702" s="739" t="s">
        <v>8644</v>
      </c>
      <c r="L702" s="719" t="s">
        <v>8645</v>
      </c>
      <c r="M702" s="709">
        <v>500000</v>
      </c>
      <c r="N702" s="737"/>
      <c r="O702" s="711">
        <f t="shared" si="60"/>
        <v>-1087910.0200000005</v>
      </c>
    </row>
    <row r="703" spans="1:15" ht="24" x14ac:dyDescent="0.3">
      <c r="A703" s="707">
        <v>45751</v>
      </c>
      <c r="B703" s="739"/>
      <c r="C703" s="739"/>
      <c r="D703" s="719" t="s">
        <v>8819</v>
      </c>
      <c r="E703" s="709">
        <v>2250000</v>
      </c>
      <c r="F703" s="709"/>
      <c r="G703" s="711">
        <f t="shared" si="61"/>
        <v>84861.150000000373</v>
      </c>
      <c r="I703" s="707">
        <v>45685</v>
      </c>
      <c r="J703" s="739" t="s">
        <v>8567</v>
      </c>
      <c r="K703" s="739" t="s">
        <v>7984</v>
      </c>
      <c r="L703" s="719" t="s">
        <v>8613</v>
      </c>
      <c r="M703" s="709">
        <v>117760</v>
      </c>
      <c r="N703" s="737"/>
      <c r="O703" s="711">
        <f t="shared" si="60"/>
        <v>-1205670.0200000005</v>
      </c>
    </row>
    <row r="704" spans="1:15" ht="36" x14ac:dyDescent="0.3">
      <c r="A704" s="707">
        <v>45757</v>
      </c>
      <c r="B704" s="739" t="s">
        <v>8787</v>
      </c>
      <c r="C704" s="739" t="s">
        <v>8635</v>
      </c>
      <c r="D704" s="719" t="s">
        <v>8822</v>
      </c>
      <c r="E704" s="709">
        <v>500000</v>
      </c>
      <c r="F704" s="709"/>
      <c r="G704" s="711">
        <f t="shared" si="61"/>
        <v>-415138.84999999963</v>
      </c>
      <c r="I704" s="707">
        <v>45685</v>
      </c>
      <c r="J704" s="739" t="s">
        <v>8030</v>
      </c>
      <c r="K704" s="739" t="s">
        <v>8131</v>
      </c>
      <c r="L704" s="719" t="s">
        <v>8646</v>
      </c>
      <c r="M704" s="709">
        <v>82010</v>
      </c>
      <c r="N704" s="737"/>
      <c r="O704" s="711">
        <f t="shared" si="60"/>
        <v>-1287680.0200000005</v>
      </c>
    </row>
    <row r="705" spans="1:22" ht="24" x14ac:dyDescent="0.3">
      <c r="A705" s="707">
        <v>45757</v>
      </c>
      <c r="B705" s="739" t="s">
        <v>8787</v>
      </c>
      <c r="C705" s="739" t="s">
        <v>8635</v>
      </c>
      <c r="D705" s="719" t="s">
        <v>8822</v>
      </c>
      <c r="E705" s="709">
        <v>500000</v>
      </c>
      <c r="F705" s="709"/>
      <c r="G705" s="711">
        <f t="shared" si="61"/>
        <v>-915138.84999999963</v>
      </c>
      <c r="I705" s="707">
        <v>45685</v>
      </c>
      <c r="J705" s="739" t="s">
        <v>8551</v>
      </c>
      <c r="K705" s="739" t="s">
        <v>8227</v>
      </c>
      <c r="L705" s="719" t="s">
        <v>8647</v>
      </c>
      <c r="M705" s="709">
        <v>26000</v>
      </c>
      <c r="N705" s="737"/>
      <c r="O705" s="711">
        <f t="shared" si="60"/>
        <v>-1313680.0200000005</v>
      </c>
    </row>
    <row r="706" spans="1:22" ht="36" x14ac:dyDescent="0.3">
      <c r="A706" s="707">
        <v>45757</v>
      </c>
      <c r="B706" s="739"/>
      <c r="C706" s="739"/>
      <c r="D706" s="719" t="s">
        <v>8807</v>
      </c>
      <c r="E706" s="709"/>
      <c r="F706" s="709">
        <v>5000000</v>
      </c>
      <c r="G706" s="711">
        <f t="shared" ref="G706:G730" si="62">G705-E706+F706</f>
        <v>4084861.1500000004</v>
      </c>
      <c r="I706" s="707">
        <v>45686</v>
      </c>
      <c r="J706" s="739"/>
      <c r="K706" s="739" t="s">
        <v>8650</v>
      </c>
      <c r="L706" s="719" t="s">
        <v>8651</v>
      </c>
      <c r="M706" s="709">
        <v>222300</v>
      </c>
      <c r="N706" s="737"/>
      <c r="O706" s="711">
        <f t="shared" si="60"/>
        <v>-1535980.0200000005</v>
      </c>
    </row>
    <row r="707" spans="1:22" ht="24" x14ac:dyDescent="0.3">
      <c r="A707" s="707">
        <v>45757</v>
      </c>
      <c r="B707" s="739"/>
      <c r="C707" s="739"/>
      <c r="D707" s="719" t="s">
        <v>8807</v>
      </c>
      <c r="E707" s="709"/>
      <c r="F707" s="709">
        <v>5000000</v>
      </c>
      <c r="G707" s="711">
        <f t="shared" si="62"/>
        <v>9084861.1500000004</v>
      </c>
      <c r="I707" s="707">
        <v>45686</v>
      </c>
      <c r="J707" s="739" t="s">
        <v>8030</v>
      </c>
      <c r="K707" s="739" t="s">
        <v>8644</v>
      </c>
      <c r="L707" s="719" t="s">
        <v>8645</v>
      </c>
      <c r="M707" s="709">
        <v>310000</v>
      </c>
      <c r="N707" s="737"/>
      <c r="O707" s="711">
        <f t="shared" si="60"/>
        <v>-1845980.0200000005</v>
      </c>
    </row>
    <row r="708" spans="1:22" ht="24" x14ac:dyDescent="0.3">
      <c r="A708" s="707">
        <v>45761</v>
      </c>
      <c r="B708" s="745" t="s">
        <v>8828</v>
      </c>
      <c r="C708" s="745" t="s">
        <v>8152</v>
      </c>
      <c r="D708" s="719" t="s">
        <v>8824</v>
      </c>
      <c r="E708" s="709">
        <v>700000</v>
      </c>
      <c r="F708" s="709"/>
      <c r="G708" s="711">
        <f t="shared" si="62"/>
        <v>8384861.1500000004</v>
      </c>
      <c r="I708" s="707">
        <v>45686</v>
      </c>
      <c r="J708" s="739" t="s">
        <v>8004</v>
      </c>
      <c r="K708" s="739" t="s">
        <v>8652</v>
      </c>
      <c r="L708" s="719" t="s">
        <v>8653</v>
      </c>
      <c r="M708" s="709">
        <v>1000000</v>
      </c>
      <c r="N708" s="737"/>
      <c r="O708" s="711">
        <f t="shared" si="60"/>
        <v>-2845980.0200000005</v>
      </c>
    </row>
    <row r="709" spans="1:22" x14ac:dyDescent="0.3">
      <c r="A709" s="707">
        <v>45761</v>
      </c>
      <c r="B709" s="745" t="s">
        <v>8097</v>
      </c>
      <c r="C709" s="745" t="s">
        <v>8826</v>
      </c>
      <c r="D709" s="719" t="s">
        <v>8825</v>
      </c>
      <c r="E709" s="709">
        <v>500000</v>
      </c>
      <c r="F709" s="737"/>
      <c r="G709" s="711">
        <f t="shared" si="62"/>
        <v>7884861.1500000004</v>
      </c>
      <c r="I709" s="707">
        <v>45686</v>
      </c>
      <c r="J709" s="739"/>
      <c r="K709" s="739"/>
      <c r="L709" s="719" t="s">
        <v>8146</v>
      </c>
      <c r="M709" s="709"/>
      <c r="N709" s="718">
        <v>3637888</v>
      </c>
      <c r="O709" s="711">
        <f t="shared" si="60"/>
        <v>791907.97999999952</v>
      </c>
    </row>
    <row r="710" spans="1:22" x14ac:dyDescent="0.3">
      <c r="A710" s="707">
        <v>45761</v>
      </c>
      <c r="B710" s="745" t="s">
        <v>8097</v>
      </c>
      <c r="C710" s="745" t="s">
        <v>8826</v>
      </c>
      <c r="D710" s="719" t="s">
        <v>8825</v>
      </c>
      <c r="E710" s="709">
        <v>500000</v>
      </c>
      <c r="F710" s="737"/>
      <c r="G710" s="711">
        <f t="shared" si="62"/>
        <v>7384861.1500000004</v>
      </c>
      <c r="I710" s="707">
        <v>45686</v>
      </c>
      <c r="J710" s="739"/>
      <c r="K710" s="739"/>
      <c r="L710" s="719" t="s">
        <v>8146</v>
      </c>
      <c r="M710" s="709"/>
      <c r="N710" s="718">
        <v>3620988</v>
      </c>
      <c r="O710" s="711">
        <f t="shared" si="60"/>
        <v>4412895.9799999995</v>
      </c>
    </row>
    <row r="711" spans="1:22" x14ac:dyDescent="0.3">
      <c r="A711" s="707">
        <v>45761</v>
      </c>
      <c r="B711" s="745"/>
      <c r="C711" s="745"/>
      <c r="D711" s="719" t="s">
        <v>8827</v>
      </c>
      <c r="E711" s="709">
        <v>500000</v>
      </c>
      <c r="F711" s="737"/>
      <c r="G711" s="711">
        <f t="shared" si="62"/>
        <v>6884861.1500000004</v>
      </c>
      <c r="I711" s="707">
        <v>45686</v>
      </c>
      <c r="J711" s="739"/>
      <c r="K711" s="739"/>
      <c r="L711" s="719" t="s">
        <v>8146</v>
      </c>
      <c r="M711" s="709"/>
      <c r="N711" s="718">
        <v>3604088</v>
      </c>
      <c r="O711" s="711">
        <f t="shared" si="60"/>
        <v>8016983.9799999995</v>
      </c>
    </row>
    <row r="712" spans="1:22" x14ac:dyDescent="0.3">
      <c r="A712" s="707">
        <v>45762</v>
      </c>
      <c r="B712" s="745"/>
      <c r="C712" s="745"/>
      <c r="D712" s="717" t="s">
        <v>8823</v>
      </c>
      <c r="E712" s="709"/>
      <c r="F712" s="709">
        <v>730002</v>
      </c>
      <c r="G712" s="711">
        <f t="shared" si="62"/>
        <v>7614863.1500000004</v>
      </c>
      <c r="I712" s="707">
        <v>45686</v>
      </c>
      <c r="J712" s="739"/>
      <c r="K712" s="739"/>
      <c r="L712" s="721" t="s">
        <v>7197</v>
      </c>
      <c r="M712" s="716">
        <v>36378</v>
      </c>
      <c r="N712" s="718"/>
      <c r="O712" s="711">
        <f t="shared" si="60"/>
        <v>7980605.9799999995</v>
      </c>
    </row>
    <row r="713" spans="1:22" x14ac:dyDescent="0.3">
      <c r="A713" s="707">
        <v>45762</v>
      </c>
      <c r="B713" s="739"/>
      <c r="C713" s="745"/>
      <c r="D713" s="721" t="s">
        <v>7197</v>
      </c>
      <c r="E713" s="709">
        <f>7300+8000</f>
        <v>15300</v>
      </c>
      <c r="F713" s="709"/>
      <c r="G713" s="711">
        <f t="shared" si="62"/>
        <v>7599563.1500000004</v>
      </c>
      <c r="I713" s="707">
        <v>45686</v>
      </c>
      <c r="J713" s="739"/>
      <c r="K713" s="739"/>
      <c r="L713" s="721" t="s">
        <v>7197</v>
      </c>
      <c r="M713" s="716">
        <v>36209</v>
      </c>
      <c r="N713" s="718"/>
      <c r="O713" s="711">
        <f t="shared" si="60"/>
        <v>7944396.9799999995</v>
      </c>
    </row>
    <row r="714" spans="1:22" x14ac:dyDescent="0.3">
      <c r="A714" s="707">
        <v>45763</v>
      </c>
      <c r="B714" s="745"/>
      <c r="C714" s="745" t="s">
        <v>8025</v>
      </c>
      <c r="D714" s="717" t="s">
        <v>8829</v>
      </c>
      <c r="E714" s="709">
        <v>1000000</v>
      </c>
      <c r="F714" s="737"/>
      <c r="G714" s="711">
        <f t="shared" si="62"/>
        <v>6599563.1500000004</v>
      </c>
      <c r="I714" s="707">
        <v>45686</v>
      </c>
      <c r="J714" s="739"/>
      <c r="K714" s="739"/>
      <c r="L714" s="721" t="s">
        <v>7197</v>
      </c>
      <c r="M714" s="716">
        <v>36040</v>
      </c>
      <c r="N714" s="718"/>
      <c r="O714" s="711">
        <f t="shared" si="60"/>
        <v>7908356.9799999995</v>
      </c>
    </row>
    <row r="715" spans="1:22" x14ac:dyDescent="0.3">
      <c r="A715" s="707">
        <v>45764</v>
      </c>
      <c r="B715" s="745" t="s">
        <v>8830</v>
      </c>
      <c r="C715" s="745" t="s">
        <v>8831</v>
      </c>
      <c r="D715" s="717" t="s">
        <v>8832</v>
      </c>
      <c r="E715" s="709">
        <v>450000</v>
      </c>
      <c r="F715" s="737"/>
      <c r="G715" s="711">
        <f t="shared" si="62"/>
        <v>6149563.1500000004</v>
      </c>
      <c r="I715" s="707">
        <v>45687</v>
      </c>
      <c r="J715" s="739" t="s">
        <v>8004</v>
      </c>
      <c r="K715" s="739" t="s">
        <v>8449</v>
      </c>
      <c r="L715" s="719" t="s">
        <v>8127</v>
      </c>
      <c r="M715" s="709">
        <v>216741</v>
      </c>
      <c r="N715" s="737"/>
      <c r="O715" s="711">
        <f t="shared" si="60"/>
        <v>7691615.9799999995</v>
      </c>
    </row>
    <row r="716" spans="1:22" x14ac:dyDescent="0.3">
      <c r="A716" s="707">
        <v>45766</v>
      </c>
      <c r="B716" s="745"/>
      <c r="C716" s="745" t="s">
        <v>7999</v>
      </c>
      <c r="D716" s="717" t="s">
        <v>7505</v>
      </c>
      <c r="E716" s="709">
        <v>800000</v>
      </c>
      <c r="F716" s="737"/>
      <c r="G716" s="711">
        <f t="shared" si="62"/>
        <v>5349563.1500000004</v>
      </c>
      <c r="I716" s="707">
        <v>45688</v>
      </c>
      <c r="J716" s="739" t="s">
        <v>8004</v>
      </c>
      <c r="K716" s="739" t="s">
        <v>8654</v>
      </c>
      <c r="L716" s="719" t="s">
        <v>8655</v>
      </c>
      <c r="M716" s="709">
        <v>500000</v>
      </c>
      <c r="N716" s="737"/>
      <c r="O716" s="711">
        <f t="shared" si="60"/>
        <v>7191615.9799999995</v>
      </c>
    </row>
    <row r="717" spans="1:22" ht="24" x14ac:dyDescent="0.3">
      <c r="A717" s="707">
        <v>45771</v>
      </c>
      <c r="B717" s="745"/>
      <c r="C717" s="745" t="s">
        <v>7999</v>
      </c>
      <c r="D717" s="717" t="s">
        <v>7505</v>
      </c>
      <c r="E717" s="709">
        <v>1000000</v>
      </c>
      <c r="F717" s="737"/>
      <c r="G717" s="711">
        <f t="shared" si="62"/>
        <v>4349563.1500000004</v>
      </c>
      <c r="I717" s="707">
        <v>45688</v>
      </c>
      <c r="J717" s="739" t="s">
        <v>8535</v>
      </c>
      <c r="K717" s="739" t="s">
        <v>8656</v>
      </c>
      <c r="L717" s="719" t="s">
        <v>8657</v>
      </c>
      <c r="M717" s="709">
        <v>1000000</v>
      </c>
      <c r="N717" s="737"/>
      <c r="O717" s="711">
        <f t="shared" si="60"/>
        <v>6191615.9799999995</v>
      </c>
    </row>
    <row r="718" spans="1:22" s="14" customFormat="1" ht="27" customHeight="1" x14ac:dyDescent="0.2">
      <c r="A718" s="707">
        <v>45772</v>
      </c>
      <c r="B718" s="745"/>
      <c r="C718" s="745" t="s">
        <v>8447</v>
      </c>
      <c r="D718" s="719" t="s">
        <v>8846</v>
      </c>
      <c r="E718" s="709">
        <v>330000</v>
      </c>
      <c r="F718" s="737"/>
      <c r="G718" s="711">
        <f t="shared" si="62"/>
        <v>4019563.1500000004</v>
      </c>
      <c r="H718" s="722"/>
      <c r="I718" s="707">
        <v>45688</v>
      </c>
      <c r="J718" s="739" t="s">
        <v>8490</v>
      </c>
      <c r="K718" s="739" t="s">
        <v>8658</v>
      </c>
      <c r="L718" s="719" t="s">
        <v>8659</v>
      </c>
      <c r="M718" s="709">
        <v>70000</v>
      </c>
      <c r="N718" s="720"/>
      <c r="O718" s="711">
        <f t="shared" si="60"/>
        <v>6121615.9799999995</v>
      </c>
      <c r="S718" s="596"/>
      <c r="T718" s="415"/>
      <c r="V718" s="442"/>
    </row>
    <row r="719" spans="1:22" s="14" customFormat="1" ht="36" x14ac:dyDescent="0.2">
      <c r="A719" s="707">
        <v>45772</v>
      </c>
      <c r="B719" s="745" t="s">
        <v>8838</v>
      </c>
      <c r="C719" s="745" t="s">
        <v>6018</v>
      </c>
      <c r="D719" s="717" t="s">
        <v>8839</v>
      </c>
      <c r="E719" s="709">
        <v>379950</v>
      </c>
      <c r="F719" s="737"/>
      <c r="G719" s="711">
        <f t="shared" si="62"/>
        <v>3639613.1500000004</v>
      </c>
      <c r="H719" s="722"/>
      <c r="I719" s="707">
        <v>45688</v>
      </c>
      <c r="J719" s="739"/>
      <c r="K719" s="739" t="s">
        <v>8608</v>
      </c>
      <c r="L719" s="719" t="s">
        <v>8660</v>
      </c>
      <c r="M719" s="709">
        <v>200000</v>
      </c>
      <c r="N719" s="720"/>
      <c r="O719" s="711">
        <f t="shared" si="60"/>
        <v>5921615.9799999995</v>
      </c>
      <c r="S719" s="596"/>
      <c r="T719" s="415"/>
      <c r="V719" s="442"/>
    </row>
    <row r="720" spans="1:22" s="14" customFormat="1" ht="24" x14ac:dyDescent="0.2">
      <c r="A720" s="707">
        <v>45772</v>
      </c>
      <c r="B720" s="745"/>
      <c r="C720" s="745" t="s">
        <v>8447</v>
      </c>
      <c r="D720" s="719" t="s">
        <v>8846</v>
      </c>
      <c r="E720" s="709">
        <v>400000</v>
      </c>
      <c r="F720" s="737"/>
      <c r="G720" s="711">
        <f t="shared" si="62"/>
        <v>3239613.1500000004</v>
      </c>
      <c r="H720" s="722"/>
      <c r="I720" s="707">
        <v>45689</v>
      </c>
      <c r="J720" s="739" t="s">
        <v>8661</v>
      </c>
      <c r="K720" s="739" t="s">
        <v>8572</v>
      </c>
      <c r="L720" s="719" t="s">
        <v>8571</v>
      </c>
      <c r="M720" s="709">
        <v>72500</v>
      </c>
      <c r="N720" s="720"/>
      <c r="O720" s="711">
        <f t="shared" ref="O720:O783" si="63">N720+O719-M720</f>
        <v>5849115.9799999995</v>
      </c>
      <c r="S720" s="596"/>
      <c r="T720" s="415"/>
      <c r="V720" s="442"/>
    </row>
    <row r="721" spans="1:22" s="14" customFormat="1" ht="24" x14ac:dyDescent="0.25">
      <c r="A721" s="707">
        <v>45775</v>
      </c>
      <c r="B721" s="739"/>
      <c r="C721" s="739" t="s">
        <v>7999</v>
      </c>
      <c r="D721" s="719" t="s">
        <v>7505</v>
      </c>
      <c r="E721" s="709">
        <v>1000000</v>
      </c>
      <c r="F721" s="720"/>
      <c r="G721" s="711">
        <f t="shared" si="62"/>
        <v>2239613.1500000004</v>
      </c>
      <c r="H721" s="722"/>
      <c r="I721" s="707">
        <v>45689</v>
      </c>
      <c r="J721" s="739" t="s">
        <v>8097</v>
      </c>
      <c r="K721" s="739" t="s">
        <v>8353</v>
      </c>
      <c r="L721" s="719" t="s">
        <v>8354</v>
      </c>
      <c r="M721" s="709">
        <v>82000</v>
      </c>
      <c r="N721" s="720"/>
      <c r="O721" s="711">
        <f t="shared" si="63"/>
        <v>5767115.9799999995</v>
      </c>
      <c r="S721" s="596"/>
      <c r="T721" s="415"/>
      <c r="V721" s="442"/>
    </row>
    <row r="722" spans="1:22" s="14" customFormat="1" ht="24" x14ac:dyDescent="0.25">
      <c r="A722" s="707">
        <v>45775</v>
      </c>
      <c r="B722" s="739"/>
      <c r="C722" s="739"/>
      <c r="D722" s="719" t="s">
        <v>8843</v>
      </c>
      <c r="E722" s="709">
        <v>500000</v>
      </c>
      <c r="F722" s="720"/>
      <c r="G722" s="711">
        <f t="shared" si="62"/>
        <v>1739613.1500000004</v>
      </c>
      <c r="H722" s="722"/>
      <c r="I722" s="707">
        <v>45689</v>
      </c>
      <c r="J722" s="739" t="s">
        <v>8535</v>
      </c>
      <c r="K722" s="739" t="s">
        <v>8235</v>
      </c>
      <c r="L722" s="719" t="s">
        <v>8662</v>
      </c>
      <c r="M722" s="709">
        <v>101900</v>
      </c>
      <c r="N722" s="720"/>
      <c r="O722" s="711">
        <f t="shared" si="63"/>
        <v>5665215.9799999995</v>
      </c>
      <c r="S722" s="596"/>
      <c r="T722" s="415"/>
      <c r="V722" s="442"/>
    </row>
    <row r="723" spans="1:22" ht="36" x14ac:dyDescent="0.3">
      <c r="A723" s="707">
        <v>45775</v>
      </c>
      <c r="B723" s="739"/>
      <c r="C723" s="739"/>
      <c r="D723" s="719" t="s">
        <v>8843</v>
      </c>
      <c r="E723" s="709">
        <v>500000</v>
      </c>
      <c r="F723" s="720"/>
      <c r="G723" s="711">
        <f t="shared" si="62"/>
        <v>1239613.1500000004</v>
      </c>
      <c r="I723" s="707">
        <v>45691</v>
      </c>
      <c r="J723" s="739" t="s">
        <v>8567</v>
      </c>
      <c r="K723" s="739" t="s">
        <v>8450</v>
      </c>
      <c r="L723" s="719" t="s">
        <v>8663</v>
      </c>
      <c r="M723" s="709">
        <v>507000</v>
      </c>
      <c r="N723" s="737"/>
      <c r="O723" s="711">
        <f t="shared" si="63"/>
        <v>5158215.9799999995</v>
      </c>
    </row>
    <row r="724" spans="1:22" ht="24" x14ac:dyDescent="0.3">
      <c r="A724" s="707">
        <v>45775</v>
      </c>
      <c r="B724" s="739"/>
      <c r="C724" s="739"/>
      <c r="D724" s="719" t="s">
        <v>8843</v>
      </c>
      <c r="E724" s="709">
        <v>500000</v>
      </c>
      <c r="F724" s="720"/>
      <c r="G724" s="711">
        <f t="shared" si="62"/>
        <v>739613.15000000037</v>
      </c>
      <c r="I724" s="707">
        <v>45691</v>
      </c>
      <c r="J724" s="739" t="s">
        <v>8004</v>
      </c>
      <c r="K724" s="739" t="s">
        <v>8664</v>
      </c>
      <c r="L724" s="719" t="s">
        <v>8665</v>
      </c>
      <c r="M724" s="709">
        <v>200000</v>
      </c>
      <c r="N724" s="737"/>
      <c r="O724" s="711">
        <f t="shared" si="63"/>
        <v>4958215.9799999995</v>
      </c>
    </row>
    <row r="725" spans="1:22" ht="24" x14ac:dyDescent="0.3">
      <c r="A725" s="707">
        <v>45775</v>
      </c>
      <c r="B725" s="739"/>
      <c r="C725" s="739"/>
      <c r="D725" s="719" t="s">
        <v>8843</v>
      </c>
      <c r="E725" s="709">
        <v>500000</v>
      </c>
      <c r="F725" s="720"/>
      <c r="G725" s="711">
        <f t="shared" si="62"/>
        <v>239613.15000000037</v>
      </c>
      <c r="I725" s="707">
        <v>45691</v>
      </c>
      <c r="J725" s="739" t="s">
        <v>8004</v>
      </c>
      <c r="K725" s="739" t="s">
        <v>8664</v>
      </c>
      <c r="L725" s="719" t="s">
        <v>8665</v>
      </c>
      <c r="M725" s="709">
        <v>200000</v>
      </c>
      <c r="N725" s="737"/>
      <c r="O725" s="711">
        <f t="shared" si="63"/>
        <v>4758215.9799999995</v>
      </c>
    </row>
    <row r="726" spans="1:22" ht="24" x14ac:dyDescent="0.3">
      <c r="A726" s="707">
        <v>45777</v>
      </c>
      <c r="B726" s="745"/>
      <c r="C726" s="739" t="s">
        <v>8447</v>
      </c>
      <c r="D726" s="719" t="s">
        <v>8846</v>
      </c>
      <c r="E726" s="709">
        <v>270000</v>
      </c>
      <c r="F726" s="737"/>
      <c r="G726" s="711">
        <f t="shared" si="62"/>
        <v>-30386.849999999627</v>
      </c>
      <c r="I726" s="707">
        <v>45691</v>
      </c>
      <c r="J726" s="739" t="s">
        <v>8567</v>
      </c>
      <c r="K726" s="739" t="s">
        <v>8020</v>
      </c>
      <c r="L726" s="719" t="s">
        <v>8666</v>
      </c>
      <c r="M726" s="709">
        <v>30000</v>
      </c>
      <c r="N726" s="737"/>
      <c r="O726" s="711">
        <f t="shared" si="63"/>
        <v>4728215.9799999995</v>
      </c>
    </row>
    <row r="727" spans="1:22" s="14" customFormat="1" ht="24" x14ac:dyDescent="0.25">
      <c r="A727" s="707">
        <v>45777</v>
      </c>
      <c r="B727" s="739"/>
      <c r="C727" s="739"/>
      <c r="D727" s="719" t="s">
        <v>7517</v>
      </c>
      <c r="E727" s="709"/>
      <c r="F727" s="709">
        <v>800000</v>
      </c>
      <c r="G727" s="711">
        <f t="shared" si="62"/>
        <v>769613.15000000037</v>
      </c>
      <c r="H727" s="722"/>
      <c r="I727" s="707">
        <v>45692</v>
      </c>
      <c r="J727" s="739" t="s">
        <v>8490</v>
      </c>
      <c r="K727" s="739" t="s">
        <v>8650</v>
      </c>
      <c r="L727" s="719" t="s">
        <v>8667</v>
      </c>
      <c r="M727" s="709">
        <v>185100</v>
      </c>
      <c r="N727" s="720"/>
      <c r="O727" s="711">
        <f t="shared" si="63"/>
        <v>4543115.9799999995</v>
      </c>
      <c r="S727" s="596"/>
      <c r="T727" s="415"/>
      <c r="V727" s="442"/>
    </row>
    <row r="728" spans="1:22" ht="24" x14ac:dyDescent="0.3">
      <c r="A728" s="707">
        <v>45779</v>
      </c>
      <c r="B728" s="739"/>
      <c r="C728" s="739" t="s">
        <v>8504</v>
      </c>
      <c r="D728" s="719" t="s">
        <v>8847</v>
      </c>
      <c r="E728" s="709">
        <v>1000000</v>
      </c>
      <c r="F728" s="720"/>
      <c r="G728" s="711">
        <f t="shared" si="62"/>
        <v>-230386.84999999963</v>
      </c>
      <c r="I728" s="707">
        <v>45692</v>
      </c>
      <c r="J728" s="739" t="s">
        <v>8577</v>
      </c>
      <c r="K728" s="739" t="s">
        <v>8423</v>
      </c>
      <c r="L728" s="719" t="s">
        <v>8576</v>
      </c>
      <c r="M728" s="709">
        <v>100000</v>
      </c>
      <c r="N728" s="737"/>
      <c r="O728" s="711">
        <f t="shared" si="63"/>
        <v>4443115.9799999995</v>
      </c>
    </row>
    <row r="729" spans="1:22" ht="24" x14ac:dyDescent="0.3">
      <c r="A729" s="707">
        <v>45782</v>
      </c>
      <c r="B729" s="739" t="s">
        <v>8851</v>
      </c>
      <c r="C729" s="739" t="s">
        <v>1935</v>
      </c>
      <c r="D729" s="719" t="s">
        <v>8796</v>
      </c>
      <c r="E729" s="709">
        <v>256000</v>
      </c>
      <c r="F729" s="737"/>
      <c r="G729" s="711">
        <f t="shared" si="62"/>
        <v>-486386.84999999963</v>
      </c>
      <c r="I729" s="707">
        <v>45693</v>
      </c>
      <c r="J729" s="739" t="s">
        <v>8551</v>
      </c>
      <c r="K729" s="739" t="s">
        <v>7984</v>
      </c>
      <c r="L729" s="719" t="s">
        <v>8613</v>
      </c>
      <c r="M729" s="709">
        <v>65620</v>
      </c>
      <c r="N729" s="737"/>
      <c r="O729" s="711">
        <f t="shared" si="63"/>
        <v>4377495.9799999995</v>
      </c>
    </row>
    <row r="730" spans="1:22" ht="24" x14ac:dyDescent="0.3">
      <c r="A730" s="707">
        <v>45782</v>
      </c>
      <c r="B730" s="745"/>
      <c r="C730" s="745"/>
      <c r="D730" s="717" t="s">
        <v>8786</v>
      </c>
      <c r="E730" s="709">
        <v>513613</v>
      </c>
      <c r="F730" s="737"/>
      <c r="G730" s="711">
        <f t="shared" si="62"/>
        <v>-999999.84999999963</v>
      </c>
      <c r="I730" s="707">
        <v>45693</v>
      </c>
      <c r="J730" s="739" t="s">
        <v>8490</v>
      </c>
      <c r="K730" s="739" t="s">
        <v>7984</v>
      </c>
      <c r="L730" s="719" t="s">
        <v>8669</v>
      </c>
      <c r="M730" s="709">
        <v>124560</v>
      </c>
      <c r="N730" s="737"/>
      <c r="O730" s="711">
        <f t="shared" si="63"/>
        <v>4252935.9799999995</v>
      </c>
    </row>
    <row r="731" spans="1:22" x14ac:dyDescent="0.3">
      <c r="A731" s="737"/>
      <c r="B731" s="745"/>
      <c r="C731" s="745"/>
      <c r="D731" s="717"/>
      <c r="E731" s="709"/>
      <c r="F731" s="737"/>
      <c r="G731" s="737"/>
      <c r="I731" s="707">
        <v>45693</v>
      </c>
      <c r="J731" s="739" t="s">
        <v>8535</v>
      </c>
      <c r="K731" s="739" t="s">
        <v>8020</v>
      </c>
      <c r="L731" s="719" t="s">
        <v>8670</v>
      </c>
      <c r="M731" s="709">
        <v>187000</v>
      </c>
      <c r="N731" s="737"/>
      <c r="O731" s="711">
        <f t="shared" si="63"/>
        <v>4065935.9799999995</v>
      </c>
    </row>
    <row r="732" spans="1:22" x14ac:dyDescent="0.3">
      <c r="A732" s="737"/>
      <c r="B732" s="745"/>
      <c r="C732" s="745"/>
      <c r="D732" s="717"/>
      <c r="E732" s="709"/>
      <c r="F732" s="737"/>
      <c r="G732" s="737"/>
      <c r="I732" s="707">
        <v>45693</v>
      </c>
      <c r="J732" s="739" t="s">
        <v>8577</v>
      </c>
      <c r="K732" s="739" t="s">
        <v>8020</v>
      </c>
      <c r="L732" s="719" t="s">
        <v>8671</v>
      </c>
      <c r="M732" s="709">
        <v>90000</v>
      </c>
      <c r="N732" s="737"/>
      <c r="O732" s="711">
        <f t="shared" si="63"/>
        <v>3975935.9799999995</v>
      </c>
    </row>
    <row r="733" spans="1:22" ht="24" x14ac:dyDescent="0.3">
      <c r="A733" s="737"/>
      <c r="B733" s="745"/>
      <c r="C733" s="745"/>
      <c r="D733" s="717"/>
      <c r="E733" s="709"/>
      <c r="F733" s="737"/>
      <c r="G733" s="737"/>
      <c r="I733" s="707">
        <v>45694</v>
      </c>
      <c r="J733" s="739" t="s">
        <v>8567</v>
      </c>
      <c r="K733" s="739" t="s">
        <v>8020</v>
      </c>
      <c r="L733" s="719" t="s">
        <v>8672</v>
      </c>
      <c r="M733" s="709">
        <v>363419</v>
      </c>
      <c r="N733" s="737"/>
      <c r="O733" s="711">
        <f t="shared" si="63"/>
        <v>3612516.9799999995</v>
      </c>
    </row>
    <row r="734" spans="1:22" ht="24" x14ac:dyDescent="0.3">
      <c r="A734" s="737"/>
      <c r="B734" s="745"/>
      <c r="C734" s="745"/>
      <c r="D734" s="717"/>
      <c r="E734" s="709"/>
      <c r="F734" s="737"/>
      <c r="G734" s="737"/>
      <c r="I734" s="707">
        <v>45694</v>
      </c>
      <c r="J734" s="739" t="s">
        <v>8673</v>
      </c>
      <c r="K734" s="739" t="s">
        <v>8020</v>
      </c>
      <c r="L734" s="719" t="s">
        <v>8588</v>
      </c>
      <c r="M734" s="709">
        <v>177206</v>
      </c>
      <c r="N734" s="737"/>
      <c r="O734" s="711">
        <f t="shared" si="63"/>
        <v>3435310.9799999995</v>
      </c>
    </row>
    <row r="735" spans="1:22" x14ac:dyDescent="0.3">
      <c r="A735" s="737"/>
      <c r="B735" s="745"/>
      <c r="C735" s="745"/>
      <c r="D735" s="717"/>
      <c r="E735" s="709"/>
      <c r="F735" s="737"/>
      <c r="G735" s="737"/>
      <c r="I735" s="707">
        <v>45694</v>
      </c>
      <c r="J735" s="739" t="s">
        <v>8030</v>
      </c>
      <c r="K735" s="739" t="s">
        <v>8020</v>
      </c>
      <c r="L735" s="719" t="s">
        <v>8674</v>
      </c>
      <c r="M735" s="709">
        <v>115000</v>
      </c>
      <c r="N735" s="737"/>
      <c r="O735" s="711">
        <f t="shared" si="63"/>
        <v>3320310.9799999995</v>
      </c>
    </row>
    <row r="736" spans="1:22" ht="24" x14ac:dyDescent="0.3">
      <c r="A736" s="737"/>
      <c r="B736" s="745"/>
      <c r="C736" s="745"/>
      <c r="D736" s="717"/>
      <c r="E736" s="709"/>
      <c r="F736" s="737"/>
      <c r="G736" s="737"/>
      <c r="I736" s="707">
        <v>45694</v>
      </c>
      <c r="J736" s="739" t="s">
        <v>8675</v>
      </c>
      <c r="K736" s="739" t="s">
        <v>8020</v>
      </c>
      <c r="L736" s="719" t="s">
        <v>8487</v>
      </c>
      <c r="M736" s="709">
        <v>181244</v>
      </c>
      <c r="N736" s="737"/>
      <c r="O736" s="711">
        <f t="shared" si="63"/>
        <v>3139066.9799999995</v>
      </c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07">
        <v>45694</v>
      </c>
      <c r="J737" s="739"/>
      <c r="K737" s="739"/>
      <c r="L737" s="719" t="s">
        <v>7996</v>
      </c>
      <c r="M737" s="709"/>
      <c r="N737" s="709">
        <v>2055383</v>
      </c>
      <c r="O737" s="711">
        <f t="shared" si="63"/>
        <v>5194449.9799999995</v>
      </c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07">
        <v>45694</v>
      </c>
      <c r="J738" s="739"/>
      <c r="K738" s="739"/>
      <c r="L738" s="721" t="s">
        <v>8682</v>
      </c>
      <c r="M738" s="716">
        <v>20000</v>
      </c>
      <c r="N738" s="709"/>
      <c r="O738" s="711">
        <f t="shared" si="63"/>
        <v>5174449.9799999995</v>
      </c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07">
        <v>45695</v>
      </c>
      <c r="J739" s="739"/>
      <c r="K739" s="739" t="s">
        <v>7252</v>
      </c>
      <c r="L739" s="719" t="s">
        <v>8676</v>
      </c>
      <c r="M739" s="709">
        <v>500000</v>
      </c>
      <c r="N739" s="737"/>
      <c r="O739" s="711">
        <f t="shared" si="63"/>
        <v>4674449.9799999995</v>
      </c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07">
        <v>45695</v>
      </c>
      <c r="J740" s="739" t="s">
        <v>8004</v>
      </c>
      <c r="K740" s="739" t="s">
        <v>7487</v>
      </c>
      <c r="L740" s="719" t="s">
        <v>8677</v>
      </c>
      <c r="M740" s="709">
        <v>700000</v>
      </c>
      <c r="N740" s="737"/>
      <c r="O740" s="711">
        <f t="shared" si="63"/>
        <v>3974449.9799999995</v>
      </c>
    </row>
    <row r="741" spans="1:15" ht="36" x14ac:dyDescent="0.3">
      <c r="A741" s="737"/>
      <c r="B741" s="745"/>
      <c r="C741" s="745"/>
      <c r="D741" s="717"/>
      <c r="E741" s="709"/>
      <c r="F741" s="737"/>
      <c r="G741" s="737"/>
      <c r="I741" s="707">
        <v>45695</v>
      </c>
      <c r="J741" s="739" t="s">
        <v>8490</v>
      </c>
      <c r="K741" s="739" t="s">
        <v>8678</v>
      </c>
      <c r="L741" s="719" t="s">
        <v>8679</v>
      </c>
      <c r="M741" s="709">
        <v>50100</v>
      </c>
      <c r="N741" s="737"/>
      <c r="O741" s="711">
        <f t="shared" si="63"/>
        <v>3924349.9799999995</v>
      </c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07">
        <v>45695</v>
      </c>
      <c r="J742" s="739" t="s">
        <v>8004</v>
      </c>
      <c r="K742" s="739" t="s">
        <v>8019</v>
      </c>
      <c r="L742" s="719" t="s">
        <v>8018</v>
      </c>
      <c r="M742" s="709">
        <v>90000</v>
      </c>
      <c r="N742" s="737"/>
      <c r="O742" s="711">
        <f t="shared" si="63"/>
        <v>3834349.9799999995</v>
      </c>
    </row>
    <row r="743" spans="1:15" ht="24" x14ac:dyDescent="0.3">
      <c r="A743" s="737"/>
      <c r="B743" s="745"/>
      <c r="C743" s="745"/>
      <c r="D743" s="717"/>
      <c r="E743" s="709"/>
      <c r="F743" s="737"/>
      <c r="G743" s="737"/>
      <c r="I743" s="707">
        <v>45695</v>
      </c>
      <c r="J743" s="739"/>
      <c r="K743" s="739" t="s">
        <v>7252</v>
      </c>
      <c r="L743" s="719" t="s">
        <v>8680</v>
      </c>
      <c r="M743" s="709">
        <v>1000000</v>
      </c>
      <c r="N743" s="737"/>
      <c r="O743" s="711">
        <f t="shared" si="63"/>
        <v>2834349.9799999995</v>
      </c>
    </row>
    <row r="744" spans="1:15" ht="36" x14ac:dyDescent="0.3">
      <c r="A744" s="737"/>
      <c r="B744" s="745"/>
      <c r="C744" s="745"/>
      <c r="D744" s="717"/>
      <c r="E744" s="709"/>
      <c r="F744" s="737"/>
      <c r="G744" s="737"/>
      <c r="I744" s="707">
        <v>45696</v>
      </c>
      <c r="J744" s="739"/>
      <c r="K744" s="739" t="s">
        <v>8608</v>
      </c>
      <c r="L744" s="719" t="s">
        <v>8660</v>
      </c>
      <c r="M744" s="709">
        <v>500000</v>
      </c>
      <c r="N744" s="737"/>
      <c r="O744" s="711">
        <f t="shared" si="63"/>
        <v>2334349.9799999995</v>
      </c>
    </row>
    <row r="745" spans="1:15" ht="24" x14ac:dyDescent="0.3">
      <c r="A745" s="737"/>
      <c r="B745" s="745"/>
      <c r="C745" s="745"/>
      <c r="D745" s="717"/>
      <c r="E745" s="709"/>
      <c r="F745" s="737"/>
      <c r="G745" s="737"/>
      <c r="I745" s="707">
        <v>45696</v>
      </c>
      <c r="J745" s="739" t="s">
        <v>8490</v>
      </c>
      <c r="K745" s="739" t="s">
        <v>8650</v>
      </c>
      <c r="L745" s="719" t="s">
        <v>8681</v>
      </c>
      <c r="M745" s="709">
        <v>1000000</v>
      </c>
      <c r="N745" s="737"/>
      <c r="O745" s="711">
        <f t="shared" si="63"/>
        <v>1334349.9799999995</v>
      </c>
    </row>
    <row r="746" spans="1:15" ht="48" x14ac:dyDescent="0.3">
      <c r="A746" s="737"/>
      <c r="B746" s="745"/>
      <c r="C746" s="745"/>
      <c r="D746" s="717"/>
      <c r="E746" s="709"/>
      <c r="F746" s="737"/>
      <c r="G746" s="737"/>
      <c r="I746" s="707">
        <v>45698</v>
      </c>
      <c r="J746" s="739" t="s">
        <v>8490</v>
      </c>
      <c r="K746" s="739" t="s">
        <v>8036</v>
      </c>
      <c r="L746" s="719" t="s">
        <v>8683</v>
      </c>
      <c r="M746" s="709">
        <v>168000</v>
      </c>
      <c r="N746" s="737"/>
      <c r="O746" s="711">
        <f t="shared" si="63"/>
        <v>1166349.9799999995</v>
      </c>
    </row>
    <row r="747" spans="1:15" ht="36" x14ac:dyDescent="0.3">
      <c r="A747" s="737"/>
      <c r="B747" s="745"/>
      <c r="C747" s="745"/>
      <c r="D747" s="717"/>
      <c r="E747" s="709"/>
      <c r="F747" s="737"/>
      <c r="G747" s="737"/>
      <c r="I747" s="707">
        <v>45698</v>
      </c>
      <c r="J747" s="739" t="s">
        <v>8004</v>
      </c>
      <c r="K747" s="739" t="s">
        <v>7979</v>
      </c>
      <c r="L747" s="719" t="s">
        <v>8684</v>
      </c>
      <c r="M747" s="709">
        <v>54400</v>
      </c>
      <c r="N747" s="737"/>
      <c r="O747" s="711">
        <f t="shared" si="63"/>
        <v>1111949.9799999995</v>
      </c>
    </row>
    <row r="748" spans="1:15" ht="24" x14ac:dyDescent="0.3">
      <c r="A748" s="737"/>
      <c r="B748" s="745"/>
      <c r="C748" s="745"/>
      <c r="D748" s="717"/>
      <c r="E748" s="709"/>
      <c r="F748" s="737"/>
      <c r="G748" s="737"/>
      <c r="I748" s="707">
        <v>45698</v>
      </c>
      <c r="J748" s="739" t="s">
        <v>8567</v>
      </c>
      <c r="K748" s="739" t="s">
        <v>7984</v>
      </c>
      <c r="L748" s="719" t="s">
        <v>8685</v>
      </c>
      <c r="M748" s="709">
        <v>80000</v>
      </c>
      <c r="N748" s="737"/>
      <c r="O748" s="711">
        <f t="shared" si="63"/>
        <v>1031949.9799999995</v>
      </c>
    </row>
    <row r="749" spans="1:15" ht="24" x14ac:dyDescent="0.3">
      <c r="A749" s="737"/>
      <c r="B749" s="745"/>
      <c r="C749" s="745"/>
      <c r="D749" s="717"/>
      <c r="E749" s="709"/>
      <c r="F749" s="737"/>
      <c r="G749" s="737"/>
      <c r="I749" s="707">
        <v>45698</v>
      </c>
      <c r="J749" s="739" t="s">
        <v>8551</v>
      </c>
      <c r="K749" s="739" t="s">
        <v>7984</v>
      </c>
      <c r="L749" s="719" t="s">
        <v>8613</v>
      </c>
      <c r="M749" s="709">
        <v>113620</v>
      </c>
      <c r="N749" s="737"/>
      <c r="O749" s="711">
        <f t="shared" si="63"/>
        <v>918329.97999999952</v>
      </c>
    </row>
    <row r="750" spans="1:15" ht="24" x14ac:dyDescent="0.3">
      <c r="A750" s="737"/>
      <c r="B750" s="745"/>
      <c r="C750" s="745"/>
      <c r="D750" s="717"/>
      <c r="E750" s="709"/>
      <c r="F750" s="737"/>
      <c r="G750" s="737"/>
      <c r="I750" s="707">
        <v>45699</v>
      </c>
      <c r="J750" s="739" t="s">
        <v>8551</v>
      </c>
      <c r="K750" s="739" t="s">
        <v>8203</v>
      </c>
      <c r="L750" s="719" t="s">
        <v>8693</v>
      </c>
      <c r="M750" s="709">
        <v>33000</v>
      </c>
      <c r="N750" s="737"/>
      <c r="O750" s="711">
        <f t="shared" si="63"/>
        <v>885329.97999999952</v>
      </c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07">
        <v>45699</v>
      </c>
      <c r="J751" s="739" t="s">
        <v>8686</v>
      </c>
      <c r="K751" s="739" t="s">
        <v>8687</v>
      </c>
      <c r="L751" s="719" t="s">
        <v>8688</v>
      </c>
      <c r="M751" s="709">
        <v>100000</v>
      </c>
      <c r="N751" s="737"/>
      <c r="O751" s="711">
        <f t="shared" si="63"/>
        <v>785329.97999999952</v>
      </c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07">
        <v>45699</v>
      </c>
      <c r="J752" s="739" t="s">
        <v>8004</v>
      </c>
      <c r="K752" s="739" t="s">
        <v>8689</v>
      </c>
      <c r="L752" s="719" t="s">
        <v>8690</v>
      </c>
      <c r="M752" s="709">
        <v>150000</v>
      </c>
      <c r="N752" s="737"/>
      <c r="O752" s="711">
        <f t="shared" si="63"/>
        <v>635329.97999999952</v>
      </c>
    </row>
    <row r="753" spans="1:15" ht="24" x14ac:dyDescent="0.3">
      <c r="A753" s="737"/>
      <c r="B753" s="745"/>
      <c r="C753" s="745"/>
      <c r="D753" s="717"/>
      <c r="E753" s="709"/>
      <c r="F753" s="737"/>
      <c r="G753" s="737"/>
      <c r="I753" s="707">
        <v>45699</v>
      </c>
      <c r="J753" s="739" t="s">
        <v>8054</v>
      </c>
      <c r="K753" s="739" t="s">
        <v>8691</v>
      </c>
      <c r="L753" s="719" t="s">
        <v>8692</v>
      </c>
      <c r="M753" s="709">
        <v>40000</v>
      </c>
      <c r="N753" s="737"/>
      <c r="O753" s="711">
        <f t="shared" si="63"/>
        <v>595329.97999999952</v>
      </c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07">
        <v>45699</v>
      </c>
      <c r="J754" s="739" t="s">
        <v>8490</v>
      </c>
      <c r="K754" s="739" t="s">
        <v>8650</v>
      </c>
      <c r="L754" s="719" t="s">
        <v>8694</v>
      </c>
      <c r="M754" s="709">
        <v>282830</v>
      </c>
      <c r="N754" s="737"/>
      <c r="O754" s="711">
        <f t="shared" si="63"/>
        <v>312499.97999999952</v>
      </c>
    </row>
    <row r="755" spans="1:15" ht="36" x14ac:dyDescent="0.3">
      <c r="A755" s="737"/>
      <c r="B755" s="745"/>
      <c r="C755" s="745"/>
      <c r="D755" s="717"/>
      <c r="E755" s="709"/>
      <c r="F755" s="737"/>
      <c r="G755" s="737"/>
      <c r="I755" s="707">
        <v>45700</v>
      </c>
      <c r="J755" s="739" t="s">
        <v>8490</v>
      </c>
      <c r="K755" s="739" t="s">
        <v>7984</v>
      </c>
      <c r="L755" s="719" t="s">
        <v>8695</v>
      </c>
      <c r="M755" s="709">
        <v>78400</v>
      </c>
      <c r="N755" s="737"/>
      <c r="O755" s="711">
        <f t="shared" si="63"/>
        <v>234099.97999999952</v>
      </c>
    </row>
    <row r="756" spans="1:15" ht="24" x14ac:dyDescent="0.3">
      <c r="A756" s="737"/>
      <c r="B756" s="745"/>
      <c r="C756" s="745"/>
      <c r="D756" s="717"/>
      <c r="E756" s="709"/>
      <c r="F756" s="737"/>
      <c r="G756" s="737"/>
      <c r="I756" s="707">
        <v>45700</v>
      </c>
      <c r="J756" s="739" t="s">
        <v>7981</v>
      </c>
      <c r="K756" s="739" t="s">
        <v>6931</v>
      </c>
      <c r="L756" s="719" t="s">
        <v>8696</v>
      </c>
      <c r="M756" s="709">
        <v>100000</v>
      </c>
      <c r="N756" s="737"/>
      <c r="O756" s="711">
        <f t="shared" si="63"/>
        <v>134099.97999999952</v>
      </c>
    </row>
    <row r="757" spans="1:15" ht="24" x14ac:dyDescent="0.3">
      <c r="A757" s="737"/>
      <c r="B757" s="745"/>
      <c r="C757" s="745"/>
      <c r="D757" s="717"/>
      <c r="E757" s="709"/>
      <c r="F757" s="737"/>
      <c r="G757" s="737"/>
      <c r="I757" s="707">
        <v>45700</v>
      </c>
      <c r="J757" s="739" t="s">
        <v>8697</v>
      </c>
      <c r="K757" s="739" t="s">
        <v>8131</v>
      </c>
      <c r="L757" s="719" t="s">
        <v>8489</v>
      </c>
      <c r="M757" s="709">
        <v>535220</v>
      </c>
      <c r="N757" s="737"/>
      <c r="O757" s="711">
        <f t="shared" si="63"/>
        <v>-401120.02000000048</v>
      </c>
    </row>
    <row r="758" spans="1:15" ht="24" x14ac:dyDescent="0.3">
      <c r="A758" s="737"/>
      <c r="B758" s="745"/>
      <c r="C758" s="745"/>
      <c r="D758" s="717"/>
      <c r="E758" s="709"/>
      <c r="F758" s="737"/>
      <c r="G758" s="737"/>
      <c r="I758" s="707">
        <v>45701</v>
      </c>
      <c r="J758" s="739" t="s">
        <v>8490</v>
      </c>
      <c r="K758" s="739" t="s">
        <v>8698</v>
      </c>
      <c r="L758" s="719" t="s">
        <v>8699</v>
      </c>
      <c r="M758" s="709">
        <v>80000</v>
      </c>
      <c r="N758" s="737"/>
      <c r="O758" s="711">
        <f t="shared" si="63"/>
        <v>-481120.02000000048</v>
      </c>
    </row>
    <row r="759" spans="1:15" ht="24" x14ac:dyDescent="0.3">
      <c r="A759" s="737"/>
      <c r="B759" s="745"/>
      <c r="C759" s="745"/>
      <c r="D759" s="717"/>
      <c r="E759" s="709"/>
      <c r="F759" s="737"/>
      <c r="G759" s="737"/>
      <c r="I759" s="707">
        <v>45701</v>
      </c>
      <c r="J759" s="739" t="s">
        <v>8004</v>
      </c>
      <c r="K759" s="739" t="s">
        <v>8572</v>
      </c>
      <c r="L759" s="719" t="s">
        <v>8571</v>
      </c>
      <c r="M759" s="709">
        <v>83265</v>
      </c>
      <c r="N759" s="737"/>
      <c r="O759" s="711">
        <f t="shared" si="63"/>
        <v>-564385.02000000048</v>
      </c>
    </row>
    <row r="760" spans="1:15" ht="24" x14ac:dyDescent="0.3">
      <c r="A760" s="737"/>
      <c r="B760" s="745"/>
      <c r="C760" s="745"/>
      <c r="D760" s="717"/>
      <c r="E760" s="709"/>
      <c r="F760" s="737"/>
      <c r="G760" s="737"/>
      <c r="I760" s="707">
        <v>45701</v>
      </c>
      <c r="J760" s="739" t="s">
        <v>8004</v>
      </c>
      <c r="K760" s="739" t="s">
        <v>8391</v>
      </c>
      <c r="L760" s="719" t="s">
        <v>8700</v>
      </c>
      <c r="M760" s="709">
        <v>100000</v>
      </c>
      <c r="N760" s="737"/>
      <c r="O760" s="711">
        <f t="shared" si="63"/>
        <v>-664385.02000000048</v>
      </c>
    </row>
    <row r="761" spans="1:15" ht="36" x14ac:dyDescent="0.3">
      <c r="A761" s="737"/>
      <c r="B761" s="745"/>
      <c r="C761" s="745"/>
      <c r="D761" s="717"/>
      <c r="E761" s="709"/>
      <c r="F761" s="737"/>
      <c r="G761" s="737"/>
      <c r="I761" s="707">
        <v>45706</v>
      </c>
      <c r="J761" s="739" t="s">
        <v>8567</v>
      </c>
      <c r="K761" s="739" t="s">
        <v>8227</v>
      </c>
      <c r="L761" s="719" t="s">
        <v>8704</v>
      </c>
      <c r="M761" s="709">
        <v>41600</v>
      </c>
      <c r="N761" s="737"/>
      <c r="O761" s="711">
        <f t="shared" si="63"/>
        <v>-705985.02000000048</v>
      </c>
    </row>
    <row r="762" spans="1:15" ht="24" x14ac:dyDescent="0.3">
      <c r="A762" s="737"/>
      <c r="B762" s="745"/>
      <c r="C762" s="745"/>
      <c r="D762" s="717"/>
      <c r="E762" s="709"/>
      <c r="F762" s="737"/>
      <c r="G762" s="737"/>
      <c r="I762" s="707">
        <v>45706</v>
      </c>
      <c r="J762" s="739" t="s">
        <v>8004</v>
      </c>
      <c r="K762" s="739" t="s">
        <v>8705</v>
      </c>
      <c r="L762" s="719" t="s">
        <v>8706</v>
      </c>
      <c r="M762" s="709">
        <v>90000</v>
      </c>
      <c r="N762" s="737"/>
      <c r="O762" s="711">
        <f t="shared" si="63"/>
        <v>-795985.02000000048</v>
      </c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07">
        <v>45706</v>
      </c>
      <c r="J763" s="739" t="s">
        <v>8004</v>
      </c>
      <c r="K763" s="739" t="s">
        <v>8152</v>
      </c>
      <c r="L763" s="719" t="s">
        <v>8707</v>
      </c>
      <c r="M763" s="709">
        <v>500000</v>
      </c>
      <c r="N763" s="737"/>
      <c r="O763" s="711">
        <f t="shared" si="63"/>
        <v>-1295985.0200000005</v>
      </c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07">
        <v>45706</v>
      </c>
      <c r="J764" s="739" t="s">
        <v>8055</v>
      </c>
      <c r="K764" s="739" t="s">
        <v>8708</v>
      </c>
      <c r="L764" s="719" t="s">
        <v>8710</v>
      </c>
      <c r="M764" s="709">
        <v>150000</v>
      </c>
      <c r="N764" s="737"/>
      <c r="O764" s="711">
        <f t="shared" si="63"/>
        <v>-1445985.0200000005</v>
      </c>
    </row>
    <row r="765" spans="1:15" ht="36" x14ac:dyDescent="0.3">
      <c r="A765" s="737"/>
      <c r="B765" s="745"/>
      <c r="C765" s="745"/>
      <c r="D765" s="717"/>
      <c r="E765" s="709"/>
      <c r="F765" s="737"/>
      <c r="G765" s="737"/>
      <c r="I765" s="707">
        <v>45706</v>
      </c>
      <c r="J765" s="739" t="s">
        <v>8567</v>
      </c>
      <c r="K765" s="739" t="s">
        <v>7984</v>
      </c>
      <c r="L765" s="719" t="s">
        <v>8709</v>
      </c>
      <c r="M765" s="709">
        <v>67100</v>
      </c>
      <c r="N765" s="737"/>
      <c r="O765" s="711">
        <f t="shared" si="63"/>
        <v>-1513085.0200000005</v>
      </c>
    </row>
    <row r="766" spans="1:15" ht="24" x14ac:dyDescent="0.3">
      <c r="A766" s="737"/>
      <c r="B766" s="745"/>
      <c r="C766" s="745"/>
      <c r="D766" s="717"/>
      <c r="E766" s="709"/>
      <c r="F766" s="737"/>
      <c r="G766" s="737"/>
      <c r="I766" s="707">
        <v>45706</v>
      </c>
      <c r="J766" s="739" t="s">
        <v>8567</v>
      </c>
      <c r="K766" s="739" t="s">
        <v>7984</v>
      </c>
      <c r="L766" s="719" t="s">
        <v>8711</v>
      </c>
      <c r="M766" s="709">
        <v>56100</v>
      </c>
      <c r="N766" s="737"/>
      <c r="O766" s="711">
        <f t="shared" si="63"/>
        <v>-1569185.0200000005</v>
      </c>
    </row>
    <row r="767" spans="1:15" ht="24" x14ac:dyDescent="0.3">
      <c r="A767" s="737"/>
      <c r="B767" s="745"/>
      <c r="C767" s="745"/>
      <c r="D767" s="717"/>
      <c r="E767" s="709"/>
      <c r="F767" s="737"/>
      <c r="G767" s="737"/>
      <c r="I767" s="707">
        <v>45706</v>
      </c>
      <c r="J767" s="739" t="s">
        <v>8055</v>
      </c>
      <c r="K767" s="739" t="s">
        <v>7984</v>
      </c>
      <c r="L767" s="719" t="s">
        <v>8712</v>
      </c>
      <c r="M767" s="709">
        <v>40000</v>
      </c>
      <c r="N767" s="737"/>
      <c r="O767" s="711">
        <f t="shared" si="63"/>
        <v>-1609185.0200000005</v>
      </c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07">
        <v>45706</v>
      </c>
      <c r="J768" s="739" t="s">
        <v>8331</v>
      </c>
      <c r="K768" s="739" t="s">
        <v>7984</v>
      </c>
      <c r="L768" s="719" t="s">
        <v>8713</v>
      </c>
      <c r="M768" s="709">
        <v>100000</v>
      </c>
      <c r="N768" s="737"/>
      <c r="O768" s="711">
        <f t="shared" si="63"/>
        <v>-1709185.0200000005</v>
      </c>
    </row>
    <row r="769" spans="1:16" ht="36" x14ac:dyDescent="0.3">
      <c r="A769" s="737"/>
      <c r="B769" s="745"/>
      <c r="C769" s="745"/>
      <c r="D769" s="717"/>
      <c r="E769" s="709"/>
      <c r="F769" s="737"/>
      <c r="G769" s="737"/>
      <c r="I769" s="707">
        <v>45706</v>
      </c>
      <c r="J769" s="739" t="s">
        <v>8490</v>
      </c>
      <c r="K769" s="739" t="s">
        <v>8678</v>
      </c>
      <c r="L769" s="719" t="s">
        <v>8714</v>
      </c>
      <c r="M769" s="709">
        <v>101465</v>
      </c>
      <c r="N769" s="737"/>
      <c r="O769" s="711">
        <f t="shared" si="63"/>
        <v>-1810650.0200000005</v>
      </c>
    </row>
    <row r="770" spans="1:16" ht="24" x14ac:dyDescent="0.3">
      <c r="A770" s="737"/>
      <c r="B770" s="745"/>
      <c r="C770" s="745"/>
      <c r="D770" s="717"/>
      <c r="E770" s="709"/>
      <c r="F770" s="737"/>
      <c r="G770" s="737"/>
      <c r="I770" s="707">
        <v>45706</v>
      </c>
      <c r="J770" s="739" t="s">
        <v>8313</v>
      </c>
      <c r="K770" s="739" t="s">
        <v>8715</v>
      </c>
      <c r="L770" s="719" t="s">
        <v>8716</v>
      </c>
      <c r="M770" s="709">
        <v>250000</v>
      </c>
      <c r="N770" s="737"/>
      <c r="O770" s="711">
        <f t="shared" si="63"/>
        <v>-2060650.0200000005</v>
      </c>
    </row>
    <row r="771" spans="1:16" ht="24" x14ac:dyDescent="0.3">
      <c r="A771" s="737"/>
      <c r="B771" s="745"/>
      <c r="C771" s="745"/>
      <c r="D771" s="717"/>
      <c r="E771" s="709"/>
      <c r="F771" s="737"/>
      <c r="G771" s="737"/>
      <c r="I771" s="707">
        <v>45706</v>
      </c>
      <c r="J771" s="739" t="s">
        <v>8331</v>
      </c>
      <c r="K771" s="739" t="s">
        <v>7984</v>
      </c>
      <c r="L771" s="719" t="s">
        <v>8717</v>
      </c>
      <c r="M771" s="709">
        <v>43228</v>
      </c>
      <c r="N771" s="737"/>
      <c r="O771" s="711">
        <f t="shared" si="63"/>
        <v>-2103878.0200000005</v>
      </c>
    </row>
    <row r="772" spans="1:16" ht="24" x14ac:dyDescent="0.3">
      <c r="A772" s="737"/>
      <c r="B772" s="745"/>
      <c r="C772" s="745"/>
      <c r="D772" s="717"/>
      <c r="E772" s="709"/>
      <c r="F772" s="737"/>
      <c r="G772" s="737"/>
      <c r="I772" s="707">
        <v>45706</v>
      </c>
      <c r="J772" s="739" t="s">
        <v>8173</v>
      </c>
      <c r="K772" s="739" t="s">
        <v>7984</v>
      </c>
      <c r="L772" s="719" t="s">
        <v>8718</v>
      </c>
      <c r="M772" s="709">
        <v>32440</v>
      </c>
      <c r="N772" s="737"/>
      <c r="O772" s="711">
        <f t="shared" si="63"/>
        <v>-2136318.0200000005</v>
      </c>
    </row>
    <row r="773" spans="1:16" ht="24" x14ac:dyDescent="0.3">
      <c r="A773" s="737"/>
      <c r="B773" s="745"/>
      <c r="C773" s="745"/>
      <c r="D773" s="717"/>
      <c r="E773" s="709"/>
      <c r="F773" s="737"/>
      <c r="G773" s="737"/>
      <c r="I773" s="707">
        <v>45707</v>
      </c>
      <c r="J773" s="739" t="s">
        <v>8004</v>
      </c>
      <c r="K773" s="739" t="s">
        <v>7984</v>
      </c>
      <c r="L773" s="719" t="s">
        <v>8719</v>
      </c>
      <c r="M773" s="709">
        <v>32500</v>
      </c>
      <c r="N773" s="737"/>
      <c r="O773" s="711">
        <f t="shared" si="63"/>
        <v>-2168818.0200000005</v>
      </c>
    </row>
    <row r="774" spans="1:16" x14ac:dyDescent="0.3">
      <c r="A774" s="737"/>
      <c r="B774" s="745"/>
      <c r="C774" s="745"/>
      <c r="D774" s="717"/>
      <c r="E774" s="709"/>
      <c r="F774" s="737"/>
      <c r="G774" s="737"/>
      <c r="I774" s="707">
        <v>45707</v>
      </c>
      <c r="J774" s="739" t="s">
        <v>8490</v>
      </c>
      <c r="K774" s="739" t="s">
        <v>8650</v>
      </c>
      <c r="L774" s="719" t="s">
        <v>8694</v>
      </c>
      <c r="M774" s="709">
        <v>414700</v>
      </c>
      <c r="N774" s="737"/>
      <c r="O774" s="711">
        <f t="shared" si="63"/>
        <v>-2583518.0200000005</v>
      </c>
    </row>
    <row r="775" spans="1:16" x14ac:dyDescent="0.3">
      <c r="A775" s="737"/>
      <c r="B775" s="745"/>
      <c r="C775" s="745"/>
      <c r="D775" s="717"/>
      <c r="E775" s="709"/>
      <c r="F775" s="737"/>
      <c r="G775" s="737"/>
      <c r="I775" s="707">
        <v>45707</v>
      </c>
      <c r="J775" s="739" t="s">
        <v>8490</v>
      </c>
      <c r="K775" s="739" t="s">
        <v>8412</v>
      </c>
      <c r="L775" s="719" t="s">
        <v>8622</v>
      </c>
      <c r="M775" s="709">
        <v>300000</v>
      </c>
      <c r="N775" s="737"/>
      <c r="O775" s="711">
        <f t="shared" si="63"/>
        <v>-2883518.0200000005</v>
      </c>
    </row>
    <row r="776" spans="1:16" x14ac:dyDescent="0.3">
      <c r="A776" s="737"/>
      <c r="B776" s="745"/>
      <c r="C776" s="745"/>
      <c r="D776" s="717"/>
      <c r="E776" s="709"/>
      <c r="F776" s="737"/>
      <c r="G776" s="737"/>
      <c r="I776" s="707">
        <v>45707</v>
      </c>
      <c r="J776" s="739"/>
      <c r="K776" s="739"/>
      <c r="L776" s="719" t="s">
        <v>8720</v>
      </c>
      <c r="M776" s="709"/>
      <c r="N776" s="709">
        <v>7307488</v>
      </c>
      <c r="O776" s="711">
        <f t="shared" si="63"/>
        <v>4423969.9799999995</v>
      </c>
      <c r="P776" s="756"/>
    </row>
    <row r="777" spans="1:16" x14ac:dyDescent="0.3">
      <c r="A777" s="737"/>
      <c r="B777" s="745"/>
      <c r="C777" s="745"/>
      <c r="D777" s="717"/>
      <c r="E777" s="709"/>
      <c r="F777" s="737"/>
      <c r="G777" s="737"/>
      <c r="I777" s="707">
        <v>45707</v>
      </c>
      <c r="J777" s="739"/>
      <c r="K777" s="739"/>
      <c r="L777" s="721" t="s">
        <v>8682</v>
      </c>
      <c r="M777" s="716">
        <v>61000</v>
      </c>
      <c r="N777" s="709"/>
      <c r="O777" s="711">
        <f t="shared" si="63"/>
        <v>4362969.9799999995</v>
      </c>
    </row>
    <row r="778" spans="1:16" x14ac:dyDescent="0.3">
      <c r="A778" s="737"/>
      <c r="B778" s="745"/>
      <c r="C778" s="745"/>
      <c r="D778" s="717"/>
      <c r="E778" s="709"/>
      <c r="F778" s="737"/>
      <c r="G778" s="737"/>
      <c r="I778" s="707">
        <v>45708</v>
      </c>
      <c r="J778" s="739" t="s">
        <v>8004</v>
      </c>
      <c r="K778" s="739" t="s">
        <v>8318</v>
      </c>
      <c r="L778" s="719" t="s">
        <v>8721</v>
      </c>
      <c r="M778" s="709">
        <v>500000</v>
      </c>
      <c r="N778" s="737"/>
      <c r="O778" s="711">
        <f t="shared" si="63"/>
        <v>3862969.9799999995</v>
      </c>
    </row>
    <row r="779" spans="1:16" ht="24" x14ac:dyDescent="0.3">
      <c r="A779" s="737"/>
      <c r="B779" s="745"/>
      <c r="C779" s="745"/>
      <c r="D779" s="717"/>
      <c r="E779" s="709"/>
      <c r="F779" s="737"/>
      <c r="G779" s="737"/>
      <c r="I779" s="707">
        <v>45709</v>
      </c>
      <c r="J779" s="739" t="s">
        <v>8551</v>
      </c>
      <c r="K779" s="739" t="s">
        <v>7984</v>
      </c>
      <c r="L779" s="719" t="s">
        <v>8613</v>
      </c>
      <c r="M779" s="709">
        <v>86530</v>
      </c>
      <c r="N779" s="737"/>
      <c r="O779" s="711">
        <f t="shared" si="63"/>
        <v>3776439.9799999995</v>
      </c>
    </row>
    <row r="780" spans="1:16" ht="36" x14ac:dyDescent="0.3">
      <c r="A780" s="737"/>
      <c r="B780" s="745"/>
      <c r="C780" s="745"/>
      <c r="D780" s="717"/>
      <c r="E780" s="709"/>
      <c r="F780" s="737"/>
      <c r="G780" s="737"/>
      <c r="I780" s="707">
        <v>45709</v>
      </c>
      <c r="J780" s="739" t="s">
        <v>8004</v>
      </c>
      <c r="K780" s="739" t="s">
        <v>8723</v>
      </c>
      <c r="L780" s="719" t="s">
        <v>8722</v>
      </c>
      <c r="M780" s="709">
        <v>150000</v>
      </c>
      <c r="N780" s="737"/>
      <c r="O780" s="711">
        <f t="shared" si="63"/>
        <v>3626439.9799999995</v>
      </c>
    </row>
    <row r="781" spans="1:16" ht="36" x14ac:dyDescent="0.3">
      <c r="A781" s="737"/>
      <c r="B781" s="745"/>
      <c r="C781" s="745"/>
      <c r="D781" s="717"/>
      <c r="E781" s="709"/>
      <c r="F781" s="737"/>
      <c r="G781" s="737"/>
      <c r="I781" s="707">
        <v>45709</v>
      </c>
      <c r="J781" s="739" t="s">
        <v>8055</v>
      </c>
      <c r="K781" s="739" t="s">
        <v>8725</v>
      </c>
      <c r="L781" s="719" t="s">
        <v>8724</v>
      </c>
      <c r="M781" s="709">
        <v>128000</v>
      </c>
      <c r="N781" s="737"/>
      <c r="O781" s="711">
        <f t="shared" si="63"/>
        <v>3498439.9799999995</v>
      </c>
    </row>
    <row r="782" spans="1:16" ht="36" x14ac:dyDescent="0.3">
      <c r="A782" s="737"/>
      <c r="B782" s="745"/>
      <c r="C782" s="745"/>
      <c r="D782" s="717"/>
      <c r="E782" s="709"/>
      <c r="F782" s="737"/>
      <c r="G782" s="737"/>
      <c r="I782" s="707">
        <v>45709</v>
      </c>
      <c r="J782" s="739" t="s">
        <v>8727</v>
      </c>
      <c r="K782" s="739" t="s">
        <v>7984</v>
      </c>
      <c r="L782" s="719" t="s">
        <v>8726</v>
      </c>
      <c r="M782" s="709">
        <v>40220</v>
      </c>
      <c r="N782" s="737"/>
      <c r="O782" s="711">
        <f t="shared" si="63"/>
        <v>3458219.9799999995</v>
      </c>
    </row>
    <row r="783" spans="1:16" ht="24" x14ac:dyDescent="0.3">
      <c r="A783" s="737"/>
      <c r="B783" s="745"/>
      <c r="C783" s="745"/>
      <c r="D783" s="717"/>
      <c r="E783" s="709"/>
      <c r="F783" s="737"/>
      <c r="G783" s="737"/>
      <c r="I783" s="707">
        <v>45709</v>
      </c>
      <c r="J783" s="739" t="s">
        <v>8727</v>
      </c>
      <c r="K783" s="739" t="s">
        <v>8728</v>
      </c>
      <c r="L783" s="719" t="s">
        <v>8729</v>
      </c>
      <c r="M783" s="709">
        <v>200000</v>
      </c>
      <c r="N783" s="737"/>
      <c r="O783" s="711">
        <f t="shared" si="63"/>
        <v>3258219.9799999995</v>
      </c>
    </row>
    <row r="784" spans="1:16" ht="24" x14ac:dyDescent="0.3">
      <c r="A784" s="737"/>
      <c r="B784" s="745"/>
      <c r="C784" s="745"/>
      <c r="D784" s="717"/>
      <c r="E784" s="709"/>
      <c r="F784" s="737"/>
      <c r="G784" s="737"/>
      <c r="I784" s="707">
        <v>45709</v>
      </c>
      <c r="J784" s="739" t="s">
        <v>8028</v>
      </c>
      <c r="K784" s="739" t="s">
        <v>8732</v>
      </c>
      <c r="L784" s="719" t="s">
        <v>8733</v>
      </c>
      <c r="M784" s="709">
        <v>42000</v>
      </c>
      <c r="N784" s="737"/>
      <c r="O784" s="711">
        <f t="shared" ref="O784:O790" si="64">N784+O783-M784</f>
        <v>3216219.9799999995</v>
      </c>
    </row>
    <row r="785" spans="1:15" ht="24" x14ac:dyDescent="0.3">
      <c r="A785" s="737"/>
      <c r="B785" s="745"/>
      <c r="C785" s="745"/>
      <c r="D785" s="717"/>
      <c r="E785" s="709"/>
      <c r="F785" s="737"/>
      <c r="G785" s="737"/>
      <c r="I785" s="707">
        <v>45709</v>
      </c>
      <c r="J785" s="739" t="s">
        <v>8294</v>
      </c>
      <c r="K785" s="739" t="s">
        <v>8730</v>
      </c>
      <c r="L785" s="719" t="s">
        <v>8731</v>
      </c>
      <c r="M785" s="709">
        <v>50000</v>
      </c>
      <c r="N785" s="737"/>
      <c r="O785" s="711">
        <f t="shared" si="64"/>
        <v>3166219.9799999995</v>
      </c>
    </row>
    <row r="786" spans="1:15" ht="36" x14ac:dyDescent="0.3">
      <c r="A786" s="737"/>
      <c r="B786" s="745"/>
      <c r="C786" s="745"/>
      <c r="D786" s="717"/>
      <c r="E786" s="709"/>
      <c r="F786" s="737"/>
      <c r="G786" s="737"/>
      <c r="I786" s="707">
        <v>45709</v>
      </c>
      <c r="J786" s="739" t="s">
        <v>8053</v>
      </c>
      <c r="K786" s="739" t="s">
        <v>8130</v>
      </c>
      <c r="L786" s="719" t="s">
        <v>8128</v>
      </c>
      <c r="M786" s="709">
        <v>80000</v>
      </c>
      <c r="N786" s="737"/>
      <c r="O786" s="711">
        <f t="shared" si="64"/>
        <v>3086219.9799999995</v>
      </c>
    </row>
    <row r="787" spans="1:15" ht="48" x14ac:dyDescent="0.3">
      <c r="A787" s="737"/>
      <c r="B787" s="745"/>
      <c r="C787" s="745"/>
      <c r="D787" s="717"/>
      <c r="E787" s="709"/>
      <c r="F787" s="737"/>
      <c r="G787" s="737"/>
      <c r="I787" s="707">
        <v>45710</v>
      </c>
      <c r="J787" s="739" t="s">
        <v>8004</v>
      </c>
      <c r="K787" s="739" t="s">
        <v>8041</v>
      </c>
      <c r="L787" s="719" t="s">
        <v>8735</v>
      </c>
      <c r="M787" s="709">
        <v>207000</v>
      </c>
      <c r="N787" s="737"/>
      <c r="O787" s="711">
        <f t="shared" si="64"/>
        <v>2879219.9799999995</v>
      </c>
    </row>
    <row r="788" spans="1:15" ht="36" x14ac:dyDescent="0.3">
      <c r="A788" s="737"/>
      <c r="B788" s="745"/>
      <c r="C788" s="745"/>
      <c r="D788" s="717"/>
      <c r="E788" s="709"/>
      <c r="F788" s="737"/>
      <c r="G788" s="737"/>
      <c r="I788" s="707">
        <v>45710</v>
      </c>
      <c r="J788" s="739" t="s">
        <v>8028</v>
      </c>
      <c r="K788" s="739" t="s">
        <v>7984</v>
      </c>
      <c r="L788" s="719" t="s">
        <v>8734</v>
      </c>
      <c r="M788" s="709">
        <v>118000</v>
      </c>
      <c r="N788" s="737"/>
      <c r="O788" s="711">
        <f t="shared" si="64"/>
        <v>2761219.9799999995</v>
      </c>
    </row>
    <row r="789" spans="1:15" ht="36" x14ac:dyDescent="0.3">
      <c r="A789" s="737"/>
      <c r="B789" s="745"/>
      <c r="C789" s="745"/>
      <c r="D789" s="717"/>
      <c r="E789" s="709"/>
      <c r="F789" s="737"/>
      <c r="G789" s="737"/>
      <c r="I789" s="707">
        <v>45710</v>
      </c>
      <c r="J789" s="739" t="s">
        <v>8727</v>
      </c>
      <c r="K789" s="739" t="s">
        <v>8235</v>
      </c>
      <c r="L789" s="719" t="s">
        <v>8736</v>
      </c>
      <c r="M789" s="709">
        <v>50000</v>
      </c>
      <c r="N789" s="737"/>
      <c r="O789" s="711">
        <f t="shared" si="64"/>
        <v>2711219.9799999995</v>
      </c>
    </row>
    <row r="790" spans="1:15" ht="24" x14ac:dyDescent="0.3">
      <c r="A790" s="737"/>
      <c r="B790" s="745"/>
      <c r="C790" s="745"/>
      <c r="D790" s="717"/>
      <c r="E790" s="709"/>
      <c r="F790" s="737"/>
      <c r="G790" s="737"/>
      <c r="I790" s="707">
        <v>45712</v>
      </c>
      <c r="J790" s="739" t="s">
        <v>8567</v>
      </c>
      <c r="K790" s="739" t="s">
        <v>7984</v>
      </c>
      <c r="L790" s="719" t="s">
        <v>8613</v>
      </c>
      <c r="M790" s="709">
        <v>129000</v>
      </c>
      <c r="N790" s="737"/>
      <c r="O790" s="711">
        <f t="shared" si="64"/>
        <v>2582219.9799999995</v>
      </c>
    </row>
    <row r="791" spans="1:15" ht="36" x14ac:dyDescent="0.3">
      <c r="A791" s="737"/>
      <c r="B791" s="745"/>
      <c r="C791" s="745"/>
      <c r="D791" s="717"/>
      <c r="E791" s="709"/>
      <c r="F791" s="737"/>
      <c r="G791" s="737"/>
      <c r="I791" s="707">
        <v>45713</v>
      </c>
      <c r="J791" s="739" t="s">
        <v>8313</v>
      </c>
      <c r="K791" s="739" t="s">
        <v>8131</v>
      </c>
      <c r="L791" s="719" t="s">
        <v>8739</v>
      </c>
      <c r="M791" s="709">
        <v>116289</v>
      </c>
      <c r="N791" s="737"/>
      <c r="O791" s="711">
        <f t="shared" ref="O791" si="65">N791+O790-M791</f>
        <v>2465930.9799999995</v>
      </c>
    </row>
    <row r="792" spans="1:15" ht="36" x14ac:dyDescent="0.3">
      <c r="A792" s="737"/>
      <c r="B792" s="745"/>
      <c r="C792" s="745"/>
      <c r="D792" s="717"/>
      <c r="E792" s="709"/>
      <c r="F792" s="737"/>
      <c r="G792" s="737"/>
      <c r="I792" s="707">
        <v>45713</v>
      </c>
      <c r="J792" s="739" t="s">
        <v>8727</v>
      </c>
      <c r="K792" s="739" t="s">
        <v>8741</v>
      </c>
      <c r="L792" s="719" t="s">
        <v>8740</v>
      </c>
      <c r="M792" s="709">
        <v>46500</v>
      </c>
      <c r="N792" s="737"/>
      <c r="O792" s="711">
        <f t="shared" ref="O792:O793" si="66">N792+O791-M792</f>
        <v>2419430.9799999995</v>
      </c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07">
        <v>45713</v>
      </c>
      <c r="J793" s="739" t="s">
        <v>8535</v>
      </c>
      <c r="K793" s="739" t="s">
        <v>8656</v>
      </c>
      <c r="L793" s="719" t="s">
        <v>8742</v>
      </c>
      <c r="M793" s="709">
        <v>750000</v>
      </c>
      <c r="N793" s="737"/>
      <c r="O793" s="711">
        <f t="shared" si="66"/>
        <v>1669430.9799999995</v>
      </c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07">
        <v>45714</v>
      </c>
      <c r="J794" s="739" t="s">
        <v>8313</v>
      </c>
      <c r="K794" s="739" t="s">
        <v>8434</v>
      </c>
      <c r="L794" s="719" t="s">
        <v>8743</v>
      </c>
      <c r="M794" s="709">
        <v>50000</v>
      </c>
      <c r="N794" s="737"/>
      <c r="O794" s="711">
        <f t="shared" ref="O794:O795" si="67">N794+O793-M794</f>
        <v>1619430.9799999995</v>
      </c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07">
        <v>45714</v>
      </c>
      <c r="J795" s="739" t="s">
        <v>8030</v>
      </c>
      <c r="K795" s="739" t="s">
        <v>8744</v>
      </c>
      <c r="L795" s="719" t="s">
        <v>8581</v>
      </c>
      <c r="M795" s="709">
        <v>50000</v>
      </c>
      <c r="N795" s="737"/>
      <c r="O795" s="711">
        <f t="shared" si="67"/>
        <v>1569430.9799999995</v>
      </c>
    </row>
    <row r="796" spans="1:15" ht="24" x14ac:dyDescent="0.3">
      <c r="A796" s="737"/>
      <c r="B796" s="745"/>
      <c r="C796" s="745"/>
      <c r="D796" s="717"/>
      <c r="E796" s="709"/>
      <c r="F796" s="737"/>
      <c r="G796" s="737"/>
      <c r="I796" s="707">
        <v>45714</v>
      </c>
      <c r="J796" s="739" t="s">
        <v>8030</v>
      </c>
      <c r="K796" s="739" t="s">
        <v>8745</v>
      </c>
      <c r="L796" s="719" t="s">
        <v>8746</v>
      </c>
      <c r="M796" s="709">
        <v>79000</v>
      </c>
      <c r="N796" s="737"/>
      <c r="O796" s="711">
        <f t="shared" ref="O796" si="68">N796+O795-M796</f>
        <v>1490430.9799999995</v>
      </c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07">
        <v>45714</v>
      </c>
      <c r="J797" s="739" t="s">
        <v>8004</v>
      </c>
      <c r="K797" s="739" t="s">
        <v>8650</v>
      </c>
      <c r="L797" s="719" t="s">
        <v>8694</v>
      </c>
      <c r="M797" s="709">
        <v>282000</v>
      </c>
      <c r="N797" s="737"/>
      <c r="O797" s="711">
        <f t="shared" ref="O797:O815" si="69">N797+O796-M797</f>
        <v>1208430.9799999995</v>
      </c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07">
        <v>45715</v>
      </c>
      <c r="J798" s="739" t="s">
        <v>8535</v>
      </c>
      <c r="K798" s="739" t="s">
        <v>8656</v>
      </c>
      <c r="L798" s="719" t="s">
        <v>8742</v>
      </c>
      <c r="M798" s="709">
        <v>250000</v>
      </c>
      <c r="N798" s="737"/>
      <c r="O798" s="711">
        <f t="shared" si="69"/>
        <v>958430.97999999952</v>
      </c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07">
        <v>45715</v>
      </c>
      <c r="J799" s="739"/>
      <c r="K799" s="739"/>
      <c r="L799" s="719" t="s">
        <v>8747</v>
      </c>
      <c r="M799" s="709"/>
      <c r="N799" s="709">
        <v>3300000</v>
      </c>
      <c r="O799" s="711">
        <f t="shared" si="69"/>
        <v>4258430.9799999995</v>
      </c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07">
        <v>45715</v>
      </c>
      <c r="J800" s="739"/>
      <c r="K800" s="739"/>
      <c r="L800" s="721" t="s">
        <v>8682</v>
      </c>
      <c r="M800" s="716">
        <v>33000</v>
      </c>
      <c r="N800" s="709"/>
      <c r="O800" s="711">
        <f t="shared" si="69"/>
        <v>4225430.9799999995</v>
      </c>
    </row>
    <row r="801" spans="1:15" ht="36" x14ac:dyDescent="0.3">
      <c r="A801" s="737"/>
      <c r="B801" s="745"/>
      <c r="C801" s="745"/>
      <c r="D801" s="717"/>
      <c r="E801" s="709"/>
      <c r="F801" s="737"/>
      <c r="G801" s="737"/>
      <c r="I801" s="707">
        <v>45716</v>
      </c>
      <c r="J801" s="739" t="s">
        <v>8750</v>
      </c>
      <c r="K801" s="739" t="s">
        <v>8751</v>
      </c>
      <c r="L801" s="719" t="s">
        <v>8749</v>
      </c>
      <c r="M801" s="709">
        <v>500000</v>
      </c>
      <c r="N801" s="737"/>
      <c r="O801" s="711">
        <f t="shared" si="69"/>
        <v>3725430.9799999995</v>
      </c>
    </row>
    <row r="802" spans="1:15" ht="36" x14ac:dyDescent="0.3">
      <c r="A802" s="737"/>
      <c r="B802" s="745"/>
      <c r="C802" s="745"/>
      <c r="D802" s="717"/>
      <c r="E802" s="709"/>
      <c r="F802" s="737"/>
      <c r="G802" s="737"/>
      <c r="I802" s="707">
        <v>45717</v>
      </c>
      <c r="J802" s="740" t="s">
        <v>8331</v>
      </c>
      <c r="K802" s="739" t="s">
        <v>8752</v>
      </c>
      <c r="L802" s="719" t="s">
        <v>8753</v>
      </c>
      <c r="M802" s="709">
        <v>500000</v>
      </c>
      <c r="N802" s="737"/>
      <c r="O802" s="711">
        <f t="shared" si="69"/>
        <v>3225430.9799999995</v>
      </c>
    </row>
    <row r="803" spans="1:15" ht="24" x14ac:dyDescent="0.3">
      <c r="A803" s="737"/>
      <c r="B803" s="745"/>
      <c r="C803" s="745"/>
      <c r="D803" s="717"/>
      <c r="E803" s="709"/>
      <c r="F803" s="737"/>
      <c r="G803" s="737"/>
      <c r="I803" s="707">
        <v>45717</v>
      </c>
      <c r="J803" s="740" t="s">
        <v>8727</v>
      </c>
      <c r="K803" s="739" t="s">
        <v>8728</v>
      </c>
      <c r="L803" s="719" t="s">
        <v>8754</v>
      </c>
      <c r="M803" s="709">
        <v>100000</v>
      </c>
      <c r="N803" s="737"/>
      <c r="O803" s="711">
        <f t="shared" si="69"/>
        <v>3125430.9799999995</v>
      </c>
    </row>
    <row r="804" spans="1:15" ht="24" x14ac:dyDescent="0.3">
      <c r="A804" s="737"/>
      <c r="B804" s="745"/>
      <c r="C804" s="745"/>
      <c r="D804" s="717"/>
      <c r="E804" s="709"/>
      <c r="F804" s="737"/>
      <c r="G804" s="737"/>
      <c r="I804" s="707">
        <v>45717</v>
      </c>
      <c r="J804" s="740" t="s">
        <v>8028</v>
      </c>
      <c r="K804" s="739" t="s">
        <v>8644</v>
      </c>
      <c r="L804" s="719" t="s">
        <v>8755</v>
      </c>
      <c r="M804" s="709">
        <v>110000</v>
      </c>
      <c r="N804" s="737"/>
      <c r="O804" s="711">
        <f t="shared" si="69"/>
        <v>3015430.9799999995</v>
      </c>
    </row>
    <row r="805" spans="1:15" ht="24" x14ac:dyDescent="0.3">
      <c r="A805" s="737"/>
      <c r="B805" s="745"/>
      <c r="C805" s="745"/>
      <c r="D805" s="717"/>
      <c r="E805" s="709"/>
      <c r="F805" s="737"/>
      <c r="G805" s="737"/>
      <c r="I805" s="707">
        <v>45717</v>
      </c>
      <c r="J805" s="739" t="s">
        <v>8551</v>
      </c>
      <c r="K805" s="739" t="s">
        <v>7984</v>
      </c>
      <c r="L805" s="719" t="s">
        <v>8613</v>
      </c>
      <c r="M805" s="709">
        <v>88400</v>
      </c>
      <c r="N805" s="737"/>
      <c r="O805" s="711">
        <f t="shared" si="69"/>
        <v>2927030.9799999995</v>
      </c>
    </row>
    <row r="806" spans="1:15" ht="36" x14ac:dyDescent="0.3">
      <c r="A806" s="737"/>
      <c r="B806" s="745"/>
      <c r="C806" s="745"/>
      <c r="D806" s="717"/>
      <c r="E806" s="709"/>
      <c r="F806" s="737"/>
      <c r="G806" s="737"/>
      <c r="I806" s="707">
        <v>45717</v>
      </c>
      <c r="J806" s="739" t="s">
        <v>8727</v>
      </c>
      <c r="K806" s="739" t="s">
        <v>7984</v>
      </c>
      <c r="L806" s="719" t="s">
        <v>8756</v>
      </c>
      <c r="M806" s="709">
        <v>150000</v>
      </c>
      <c r="N806" s="737"/>
      <c r="O806" s="711">
        <f t="shared" si="69"/>
        <v>2777030.9799999995</v>
      </c>
    </row>
    <row r="807" spans="1:15" ht="24" x14ac:dyDescent="0.3">
      <c r="A807" s="737"/>
      <c r="B807" s="745"/>
      <c r="C807" s="745"/>
      <c r="D807" s="717"/>
      <c r="E807" s="709"/>
      <c r="F807" s="737"/>
      <c r="G807" s="737"/>
      <c r="I807" s="707">
        <v>45717</v>
      </c>
      <c r="J807" s="739" t="s">
        <v>8686</v>
      </c>
      <c r="K807" s="739" t="s">
        <v>8687</v>
      </c>
      <c r="L807" s="719" t="s">
        <v>8757</v>
      </c>
      <c r="M807" s="709">
        <v>150000</v>
      </c>
      <c r="N807" s="737"/>
      <c r="O807" s="711">
        <f t="shared" si="69"/>
        <v>2627030.9799999995</v>
      </c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07">
        <v>45719</v>
      </c>
      <c r="J808" s="739"/>
      <c r="K808" s="739"/>
      <c r="L808" s="719" t="s">
        <v>8779</v>
      </c>
      <c r="M808" s="709">
        <v>1000000</v>
      </c>
      <c r="N808" s="737"/>
      <c r="O808" s="711">
        <f t="shared" si="69"/>
        <v>1627030.9799999995</v>
      </c>
    </row>
    <row r="809" spans="1:15" ht="24" x14ac:dyDescent="0.3">
      <c r="A809" s="737"/>
      <c r="B809" s="745"/>
      <c r="C809" s="745"/>
      <c r="D809" s="717"/>
      <c r="E809" s="709"/>
      <c r="F809" s="737"/>
      <c r="G809" s="737"/>
      <c r="I809" s="707">
        <v>45720</v>
      </c>
      <c r="J809" s="739" t="s">
        <v>7981</v>
      </c>
      <c r="K809" s="739" t="s">
        <v>8761</v>
      </c>
      <c r="L809" s="719" t="s">
        <v>8760</v>
      </c>
      <c r="M809" s="709">
        <v>200000</v>
      </c>
      <c r="N809" s="737"/>
      <c r="O809" s="711">
        <f t="shared" si="69"/>
        <v>1427030.9799999995</v>
      </c>
    </row>
    <row r="810" spans="1:15" ht="36" x14ac:dyDescent="0.3">
      <c r="A810" s="737"/>
      <c r="B810" s="745"/>
      <c r="C810" s="745"/>
      <c r="D810" s="717"/>
      <c r="E810" s="709"/>
      <c r="F810" s="737"/>
      <c r="G810" s="737"/>
      <c r="I810" s="707">
        <v>45720</v>
      </c>
      <c r="J810" s="739" t="s">
        <v>8727</v>
      </c>
      <c r="K810" s="739" t="s">
        <v>7984</v>
      </c>
      <c r="L810" s="719" t="s">
        <v>8762</v>
      </c>
      <c r="M810" s="709">
        <v>50000</v>
      </c>
      <c r="N810" s="737"/>
      <c r="O810" s="711">
        <f t="shared" si="69"/>
        <v>1377030.9799999995</v>
      </c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07">
        <v>45720</v>
      </c>
      <c r="J811" s="739" t="s">
        <v>8535</v>
      </c>
      <c r="K811" s="739" t="s">
        <v>8417</v>
      </c>
      <c r="L811" s="719" t="s">
        <v>8763</v>
      </c>
      <c r="M811" s="709">
        <v>187000</v>
      </c>
      <c r="N811" s="737"/>
      <c r="O811" s="711">
        <f t="shared" si="69"/>
        <v>1190030.9799999995</v>
      </c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07">
        <v>45720</v>
      </c>
      <c r="J812" s="739" t="s">
        <v>8028</v>
      </c>
      <c r="K812" s="739" t="s">
        <v>8417</v>
      </c>
      <c r="L812" s="719" t="s">
        <v>8764</v>
      </c>
      <c r="M812" s="709">
        <v>90000</v>
      </c>
      <c r="N812" s="737"/>
      <c r="O812" s="711">
        <f t="shared" si="69"/>
        <v>1100030.9799999995</v>
      </c>
    </row>
    <row r="813" spans="1:15" ht="24" x14ac:dyDescent="0.3">
      <c r="A813" s="737"/>
      <c r="B813" s="745"/>
      <c r="C813" s="745"/>
      <c r="D813" s="717"/>
      <c r="E813" s="709"/>
      <c r="F813" s="737"/>
      <c r="G813" s="737"/>
      <c r="I813" s="707">
        <v>45721</v>
      </c>
      <c r="J813" s="739" t="s">
        <v>8765</v>
      </c>
      <c r="K813" s="739" t="s">
        <v>8302</v>
      </c>
      <c r="L813" s="719" t="s">
        <v>8766</v>
      </c>
      <c r="M813" s="709">
        <v>150000</v>
      </c>
      <c r="N813" s="737"/>
      <c r="O813" s="711">
        <f t="shared" si="69"/>
        <v>950030.97999999952</v>
      </c>
    </row>
    <row r="814" spans="1:15" ht="24" x14ac:dyDescent="0.3">
      <c r="A814" s="737"/>
      <c r="B814" s="745"/>
      <c r="C814" s="745"/>
      <c r="D814" s="717"/>
      <c r="E814" s="709"/>
      <c r="F814" s="737"/>
      <c r="G814" s="737"/>
      <c r="I814" s="707">
        <v>45721</v>
      </c>
      <c r="J814" s="739" t="s">
        <v>8567</v>
      </c>
      <c r="K814" s="739" t="s">
        <v>8417</v>
      </c>
      <c r="L814" s="719" t="s">
        <v>8767</v>
      </c>
      <c r="M814" s="709">
        <v>210200</v>
      </c>
      <c r="N814" s="737"/>
      <c r="O814" s="711">
        <f t="shared" si="69"/>
        <v>739830.97999999952</v>
      </c>
    </row>
    <row r="815" spans="1:15" ht="36" x14ac:dyDescent="0.3">
      <c r="A815" s="737"/>
      <c r="B815" s="745"/>
      <c r="C815" s="745"/>
      <c r="D815" s="717"/>
      <c r="E815" s="709"/>
      <c r="F815" s="737"/>
      <c r="G815" s="737"/>
      <c r="I815" s="707">
        <v>45722</v>
      </c>
      <c r="J815" s="739" t="s">
        <v>8432</v>
      </c>
      <c r="K815" s="739" t="s">
        <v>7984</v>
      </c>
      <c r="L815" s="719" t="s">
        <v>8768</v>
      </c>
      <c r="M815" s="709">
        <v>75000</v>
      </c>
      <c r="N815" s="737"/>
      <c r="O815" s="711">
        <f t="shared" si="69"/>
        <v>664830.97999999952</v>
      </c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07">
        <v>45722</v>
      </c>
      <c r="J816" s="739" t="s">
        <v>8400</v>
      </c>
      <c r="K816" s="739" t="s">
        <v>8417</v>
      </c>
      <c r="L816" s="719" t="s">
        <v>8585</v>
      </c>
      <c r="M816" s="709">
        <v>192569</v>
      </c>
      <c r="N816" s="737"/>
      <c r="O816" s="711">
        <f t="shared" ref="O816" si="70">N816+O815-M816</f>
        <v>472261.97999999952</v>
      </c>
    </row>
    <row r="817" spans="1:15" ht="24" x14ac:dyDescent="0.3">
      <c r="A817" s="737"/>
      <c r="B817" s="745"/>
      <c r="C817" s="745"/>
      <c r="D817" s="717"/>
      <c r="E817" s="709"/>
      <c r="F817" s="737"/>
      <c r="G817" s="737"/>
      <c r="I817" s="707">
        <v>45722</v>
      </c>
      <c r="J817" s="739" t="s">
        <v>8727</v>
      </c>
      <c r="K817" s="739" t="s">
        <v>8769</v>
      </c>
      <c r="L817" s="719" t="s">
        <v>8770</v>
      </c>
      <c r="M817" s="709">
        <v>100000</v>
      </c>
      <c r="N817" s="737"/>
      <c r="O817" s="711">
        <f t="shared" ref="O817" si="71">N817+O816-M817</f>
        <v>372261.97999999952</v>
      </c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07">
        <v>45722</v>
      </c>
      <c r="J818" s="739" t="s">
        <v>8030</v>
      </c>
      <c r="K818" s="739" t="s">
        <v>8417</v>
      </c>
      <c r="L818" s="719" t="s">
        <v>8771</v>
      </c>
      <c r="M818" s="709">
        <v>101429</v>
      </c>
      <c r="N818" s="737"/>
      <c r="O818" s="711">
        <f t="shared" ref="O818" si="72">N818+O817-M818</f>
        <v>270832.97999999952</v>
      </c>
    </row>
    <row r="819" spans="1:15" ht="24" x14ac:dyDescent="0.3">
      <c r="A819" s="737"/>
      <c r="B819" s="745"/>
      <c r="C819" s="745"/>
      <c r="D819" s="717"/>
      <c r="E819" s="709"/>
      <c r="F819" s="737"/>
      <c r="G819" s="737"/>
      <c r="I819" s="707">
        <v>45722</v>
      </c>
      <c r="J819" s="740" t="s">
        <v>8331</v>
      </c>
      <c r="K819" s="739" t="s">
        <v>8417</v>
      </c>
      <c r="L819" s="719" t="s">
        <v>8588</v>
      </c>
      <c r="M819" s="709">
        <v>151429</v>
      </c>
      <c r="N819" s="737"/>
      <c r="O819" s="711">
        <f t="shared" ref="O819:O838" si="73">N819+O818-M819</f>
        <v>119403.97999999952</v>
      </c>
    </row>
    <row r="820" spans="1:15" ht="36" x14ac:dyDescent="0.3">
      <c r="A820" s="737"/>
      <c r="B820" s="745"/>
      <c r="C820" s="745"/>
      <c r="D820" s="717"/>
      <c r="E820" s="709"/>
      <c r="F820" s="737"/>
      <c r="G820" s="737"/>
      <c r="I820" s="707">
        <v>45722</v>
      </c>
      <c r="J820" s="739" t="s">
        <v>8772</v>
      </c>
      <c r="K820" s="739" t="s">
        <v>7984</v>
      </c>
      <c r="L820" s="719" t="s">
        <v>8773</v>
      </c>
      <c r="M820" s="709">
        <v>35700</v>
      </c>
      <c r="N820" s="737"/>
      <c r="O820" s="711">
        <f t="shared" si="73"/>
        <v>83703.979999999516</v>
      </c>
    </row>
    <row r="821" spans="1:15" ht="36" x14ac:dyDescent="0.3">
      <c r="A821" s="737"/>
      <c r="B821" s="745"/>
      <c r="C821" s="745"/>
      <c r="D821" s="717"/>
      <c r="E821" s="709"/>
      <c r="F821" s="737"/>
      <c r="G821" s="737"/>
      <c r="I821" s="707">
        <v>45723</v>
      </c>
      <c r="J821" s="739" t="s">
        <v>8004</v>
      </c>
      <c r="K821" s="739" t="s">
        <v>8774</v>
      </c>
      <c r="L821" s="719" t="s">
        <v>8775</v>
      </c>
      <c r="M821" s="709">
        <v>50000</v>
      </c>
      <c r="N821" s="737"/>
      <c r="O821" s="711">
        <f t="shared" si="73"/>
        <v>33703.979999999516</v>
      </c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07">
        <v>45776</v>
      </c>
      <c r="J822" s="739"/>
      <c r="K822" s="739"/>
      <c r="L822" s="719" t="s">
        <v>8844</v>
      </c>
      <c r="M822" s="709"/>
      <c r="N822" s="709">
        <v>3288312</v>
      </c>
      <c r="O822" s="711">
        <f t="shared" si="73"/>
        <v>3322015.9799999995</v>
      </c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07">
        <v>45776</v>
      </c>
      <c r="J823" s="739"/>
      <c r="K823" s="739"/>
      <c r="L823" s="719" t="s">
        <v>8845</v>
      </c>
      <c r="M823" s="709"/>
      <c r="N823" s="709">
        <v>10115000</v>
      </c>
      <c r="O823" s="711">
        <f t="shared" si="73"/>
        <v>13437015.98</v>
      </c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07">
        <v>45776</v>
      </c>
      <c r="J824" s="739"/>
      <c r="K824" s="739"/>
      <c r="L824" s="721" t="s">
        <v>8682</v>
      </c>
      <c r="M824" s="716">
        <v>32883</v>
      </c>
      <c r="N824" s="757"/>
      <c r="O824" s="711">
        <f t="shared" si="73"/>
        <v>13404132.98</v>
      </c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07">
        <v>45776</v>
      </c>
      <c r="J825" s="739"/>
      <c r="K825" s="739"/>
      <c r="L825" s="721" t="s">
        <v>8682</v>
      </c>
      <c r="M825" s="716">
        <v>101150</v>
      </c>
      <c r="N825" s="757"/>
      <c r="O825" s="711">
        <f t="shared" si="73"/>
        <v>13302982.98</v>
      </c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07">
        <v>45783</v>
      </c>
      <c r="J826" s="739"/>
      <c r="K826" s="739"/>
      <c r="L826" s="719" t="s">
        <v>8246</v>
      </c>
      <c r="M826" s="709">
        <v>5000000</v>
      </c>
      <c r="N826" s="737"/>
      <c r="O826" s="711">
        <f t="shared" si="73"/>
        <v>8302982.9800000004</v>
      </c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07">
        <v>45783</v>
      </c>
      <c r="J827" s="739"/>
      <c r="K827" s="739"/>
      <c r="L827" s="719" t="s">
        <v>8246</v>
      </c>
      <c r="M827" s="709">
        <v>5000000</v>
      </c>
      <c r="N827" s="737"/>
      <c r="O827" s="711">
        <f t="shared" si="73"/>
        <v>3302982.9800000004</v>
      </c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07">
        <v>45785</v>
      </c>
      <c r="J828" s="739" t="s">
        <v>8030</v>
      </c>
      <c r="K828" s="739" t="s">
        <v>7977</v>
      </c>
      <c r="L828" s="719" t="s">
        <v>8674</v>
      </c>
      <c r="M828" s="709">
        <v>115000</v>
      </c>
      <c r="N828" s="737"/>
      <c r="O828" s="711">
        <f t="shared" si="73"/>
        <v>3187982.9800000004</v>
      </c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07">
        <v>45785</v>
      </c>
      <c r="J829" s="739" t="s">
        <v>8577</v>
      </c>
      <c r="K829" s="739" t="s">
        <v>8852</v>
      </c>
      <c r="L829" s="719" t="s">
        <v>8764</v>
      </c>
      <c r="M829" s="709">
        <v>90000</v>
      </c>
      <c r="N829" s="737"/>
      <c r="O829" s="711">
        <f t="shared" si="73"/>
        <v>3097982.9800000004</v>
      </c>
    </row>
    <row r="830" spans="1:15" ht="24" x14ac:dyDescent="0.3">
      <c r="A830" s="737"/>
      <c r="B830" s="745"/>
      <c r="C830" s="745"/>
      <c r="D830" s="717"/>
      <c r="E830" s="709"/>
      <c r="F830" s="737"/>
      <c r="G830" s="737"/>
      <c r="I830" s="707">
        <v>45785</v>
      </c>
      <c r="J830" s="739" t="s">
        <v>8577</v>
      </c>
      <c r="K830" s="739" t="s">
        <v>8423</v>
      </c>
      <c r="L830" s="719" t="s">
        <v>8576</v>
      </c>
      <c r="M830" s="709">
        <v>100000</v>
      </c>
      <c r="N830" s="737"/>
      <c r="O830" s="711">
        <f t="shared" si="73"/>
        <v>2997982.9800000004</v>
      </c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07">
        <v>45785</v>
      </c>
      <c r="J831" s="739"/>
      <c r="K831" s="739"/>
      <c r="L831" s="719" t="s">
        <v>8246</v>
      </c>
      <c r="M831" s="709">
        <v>3000000</v>
      </c>
      <c r="N831" s="737"/>
      <c r="O831" s="711">
        <f t="shared" si="73"/>
        <v>-2017.019999999553</v>
      </c>
    </row>
    <row r="832" spans="1:15" ht="24" x14ac:dyDescent="0.3">
      <c r="A832" s="737"/>
      <c r="B832" s="745"/>
      <c r="C832" s="745"/>
      <c r="D832" s="717"/>
      <c r="E832" s="709"/>
      <c r="F832" s="737"/>
      <c r="G832" s="737"/>
      <c r="I832" s="707">
        <v>45786</v>
      </c>
      <c r="J832" s="739" t="s">
        <v>8331</v>
      </c>
      <c r="K832" s="739" t="s">
        <v>8417</v>
      </c>
      <c r="L832" s="719" t="s">
        <v>8853</v>
      </c>
      <c r="M832" s="709">
        <v>159400</v>
      </c>
      <c r="N832" s="737"/>
      <c r="O832" s="711">
        <f t="shared" si="73"/>
        <v>-161417.01999999955</v>
      </c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07">
        <v>45786</v>
      </c>
      <c r="J833" s="739"/>
      <c r="K833" s="739"/>
      <c r="L833" s="719" t="s">
        <v>8854</v>
      </c>
      <c r="M833" s="709"/>
      <c r="N833" s="709">
        <v>3500000</v>
      </c>
      <c r="O833" s="711">
        <f t="shared" si="73"/>
        <v>3338582.9800000004</v>
      </c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07">
        <v>45786</v>
      </c>
      <c r="J834" s="739"/>
      <c r="K834" s="739"/>
      <c r="L834" s="775" t="s">
        <v>8682</v>
      </c>
      <c r="M834" s="716">
        <v>35000</v>
      </c>
      <c r="N834" s="709"/>
      <c r="O834" s="711">
        <f t="shared" si="73"/>
        <v>3303582.9800000004</v>
      </c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07">
        <v>45787</v>
      </c>
      <c r="J835" s="739" t="s">
        <v>8856</v>
      </c>
      <c r="K835" s="739" t="s">
        <v>8131</v>
      </c>
      <c r="L835" s="719" t="s">
        <v>8855</v>
      </c>
      <c r="M835" s="709">
        <v>191372</v>
      </c>
      <c r="N835" s="737"/>
      <c r="O835" s="711">
        <f t="shared" si="73"/>
        <v>3112210.9800000004</v>
      </c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07">
        <v>45787</v>
      </c>
      <c r="J836" s="739"/>
      <c r="K836" s="739" t="s">
        <v>8417</v>
      </c>
      <c r="L836" s="719" t="s">
        <v>8857</v>
      </c>
      <c r="M836" s="709">
        <v>280500</v>
      </c>
      <c r="N836" s="737"/>
      <c r="O836" s="711">
        <f t="shared" si="73"/>
        <v>2831710.9800000004</v>
      </c>
    </row>
    <row r="837" spans="1:15" ht="24" x14ac:dyDescent="0.3">
      <c r="A837" s="737"/>
      <c r="B837" s="745"/>
      <c r="C837" s="745"/>
      <c r="D837" s="717"/>
      <c r="E837" s="709"/>
      <c r="F837" s="737"/>
      <c r="G837" s="737"/>
      <c r="I837" s="707">
        <v>45787</v>
      </c>
      <c r="J837" s="739"/>
      <c r="K837" s="739" t="s">
        <v>8417</v>
      </c>
      <c r="L837" s="719" t="s">
        <v>8858</v>
      </c>
      <c r="M837" s="709">
        <v>191333</v>
      </c>
      <c r="N837" s="737"/>
      <c r="O837" s="711">
        <f t="shared" si="73"/>
        <v>2640377.9800000004</v>
      </c>
    </row>
    <row r="838" spans="1:15" ht="24" x14ac:dyDescent="0.3">
      <c r="A838" s="737"/>
      <c r="B838" s="745"/>
      <c r="C838" s="745"/>
      <c r="D838" s="717"/>
      <c r="E838" s="709"/>
      <c r="F838" s="737"/>
      <c r="G838" s="737"/>
      <c r="I838" s="707">
        <v>45787</v>
      </c>
      <c r="J838" s="739"/>
      <c r="K838" s="739" t="s">
        <v>8417</v>
      </c>
      <c r="L838" s="719" t="s">
        <v>8487</v>
      </c>
      <c r="M838" s="709">
        <v>308997</v>
      </c>
      <c r="N838" s="737"/>
      <c r="O838" s="711">
        <f t="shared" si="73"/>
        <v>2331380.9800000004</v>
      </c>
    </row>
    <row r="839" spans="1:15" ht="24" x14ac:dyDescent="0.3">
      <c r="A839" s="737"/>
      <c r="B839" s="745"/>
      <c r="C839" s="745"/>
      <c r="D839" s="717"/>
      <c r="E839" s="709"/>
      <c r="F839" s="737"/>
      <c r="G839" s="737"/>
      <c r="I839" s="707">
        <v>45790</v>
      </c>
      <c r="J839" s="739" t="s">
        <v>8856</v>
      </c>
      <c r="K839" s="739" t="s">
        <v>8861</v>
      </c>
      <c r="L839" s="719" t="s">
        <v>8860</v>
      </c>
      <c r="M839" s="709">
        <v>165000</v>
      </c>
      <c r="N839" s="737"/>
      <c r="O839" s="711">
        <f t="shared" ref="O839:O840" si="74">N839+O838-M839</f>
        <v>2166380.9800000004</v>
      </c>
    </row>
    <row r="840" spans="1:15" ht="24" x14ac:dyDescent="0.3">
      <c r="A840" s="737"/>
      <c r="B840" s="745"/>
      <c r="C840" s="745"/>
      <c r="D840" s="717"/>
      <c r="E840" s="709"/>
      <c r="F840" s="737"/>
      <c r="G840" s="737"/>
      <c r="I840" s="707">
        <v>45790</v>
      </c>
      <c r="J840" s="739" t="s">
        <v>8331</v>
      </c>
      <c r="K840" s="739" t="s">
        <v>7984</v>
      </c>
      <c r="L840" s="719" t="s">
        <v>8862</v>
      </c>
      <c r="M840" s="709">
        <v>100000</v>
      </c>
      <c r="N840" s="737"/>
      <c r="O840" s="711">
        <f t="shared" si="74"/>
        <v>2066380.9800000004</v>
      </c>
    </row>
    <row r="841" spans="1:15" ht="36" x14ac:dyDescent="0.3">
      <c r="A841" s="737"/>
      <c r="B841" s="745"/>
      <c r="C841" s="745"/>
      <c r="D841" s="717"/>
      <c r="E841" s="709"/>
      <c r="F841" s="737"/>
      <c r="G841" s="737"/>
      <c r="I841" s="707">
        <v>45791</v>
      </c>
      <c r="J841" s="739" t="s">
        <v>8856</v>
      </c>
      <c r="K841" s="739" t="s">
        <v>7977</v>
      </c>
      <c r="L841" s="719" t="s">
        <v>8863</v>
      </c>
      <c r="M841" s="709">
        <v>110000</v>
      </c>
      <c r="N841" s="737"/>
      <c r="O841" s="711">
        <f t="shared" ref="O841:O850" si="75">N841+O840-M841</f>
        <v>1956380.9800000004</v>
      </c>
    </row>
    <row r="842" spans="1:15" ht="24" x14ac:dyDescent="0.3">
      <c r="A842" s="737"/>
      <c r="B842" s="745"/>
      <c r="C842" s="745"/>
      <c r="D842" s="717"/>
      <c r="E842" s="709"/>
      <c r="F842" s="737"/>
      <c r="G842" s="737"/>
      <c r="I842" s="707">
        <v>45791</v>
      </c>
      <c r="J842" s="739" t="s">
        <v>8004</v>
      </c>
      <c r="K842" s="739" t="s">
        <v>8275</v>
      </c>
      <c r="L842" s="719" t="s">
        <v>8864</v>
      </c>
      <c r="M842" s="709">
        <v>643000</v>
      </c>
      <c r="N842" s="737"/>
      <c r="O842" s="711">
        <f t="shared" si="75"/>
        <v>1313380.9800000004</v>
      </c>
    </row>
    <row r="843" spans="1:15" ht="24" x14ac:dyDescent="0.3">
      <c r="A843" s="737"/>
      <c r="B843" s="745"/>
      <c r="C843" s="745"/>
      <c r="D843" s="717"/>
      <c r="E843" s="709"/>
      <c r="F843" s="737"/>
      <c r="G843" s="737"/>
      <c r="I843" s="707">
        <v>45791</v>
      </c>
      <c r="J843" s="739" t="s">
        <v>8004</v>
      </c>
      <c r="K843" s="739" t="s">
        <v>8275</v>
      </c>
      <c r="L843" s="719" t="s">
        <v>8864</v>
      </c>
      <c r="M843" s="709">
        <v>357000</v>
      </c>
      <c r="N843" s="737"/>
      <c r="O843" s="711">
        <f t="shared" si="75"/>
        <v>956380.98000000045</v>
      </c>
    </row>
    <row r="844" spans="1:15" ht="36" x14ac:dyDescent="0.3">
      <c r="A844" s="737"/>
      <c r="B844" s="745"/>
      <c r="C844" s="745"/>
      <c r="D844" s="717"/>
      <c r="E844" s="709"/>
      <c r="F844" s="737"/>
      <c r="G844" s="737"/>
      <c r="I844" s="707">
        <v>45793</v>
      </c>
      <c r="J844" s="739" t="s">
        <v>7981</v>
      </c>
      <c r="K844" s="739" t="s">
        <v>8347</v>
      </c>
      <c r="L844" s="774" t="s">
        <v>8867</v>
      </c>
      <c r="M844" s="709">
        <v>200000</v>
      </c>
      <c r="N844" s="737"/>
      <c r="O844" s="711">
        <f t="shared" si="75"/>
        <v>756380.98000000045</v>
      </c>
    </row>
    <row r="845" spans="1:15" ht="36" x14ac:dyDescent="0.3">
      <c r="A845" s="737"/>
      <c r="B845" s="745"/>
      <c r="C845" s="745"/>
      <c r="D845" s="717"/>
      <c r="E845" s="709"/>
      <c r="F845" s="737"/>
      <c r="G845" s="737"/>
      <c r="I845" s="707">
        <v>45793</v>
      </c>
      <c r="J845" s="739" t="s">
        <v>7981</v>
      </c>
      <c r="K845" s="739" t="s">
        <v>8347</v>
      </c>
      <c r="L845" s="774" t="s">
        <v>8867</v>
      </c>
      <c r="M845" s="709">
        <v>100000</v>
      </c>
      <c r="N845" s="737"/>
      <c r="O845" s="711">
        <f t="shared" si="75"/>
        <v>656380.98000000045</v>
      </c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07">
        <v>45793</v>
      </c>
      <c r="J846" s="739"/>
      <c r="K846" s="739"/>
      <c r="L846" s="774" t="s">
        <v>8866</v>
      </c>
      <c r="M846" s="709"/>
      <c r="N846" s="709">
        <v>413457</v>
      </c>
      <c r="O846" s="711">
        <f t="shared" si="75"/>
        <v>1069837.9800000004</v>
      </c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07">
        <v>45793</v>
      </c>
      <c r="J847" s="739"/>
      <c r="K847" s="739"/>
      <c r="L847" s="775" t="s">
        <v>8682</v>
      </c>
      <c r="M847" s="716">
        <v>4000</v>
      </c>
      <c r="N847" s="737"/>
      <c r="O847" s="711">
        <f t="shared" si="75"/>
        <v>1065837.9800000004</v>
      </c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07">
        <v>45793</v>
      </c>
      <c r="J848" s="739"/>
      <c r="K848" s="739"/>
      <c r="L848" s="774" t="s">
        <v>8865</v>
      </c>
      <c r="M848" s="709"/>
      <c r="N848" s="709">
        <v>3203319</v>
      </c>
      <c r="O848" s="711">
        <f t="shared" si="75"/>
        <v>4269156.9800000004</v>
      </c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07">
        <v>45793</v>
      </c>
      <c r="J849" s="739"/>
      <c r="K849" s="739"/>
      <c r="L849" s="775" t="s">
        <v>8682</v>
      </c>
      <c r="M849" s="716">
        <v>32000</v>
      </c>
      <c r="N849" s="773"/>
      <c r="O849" s="711">
        <f t="shared" si="75"/>
        <v>4237156.9800000004</v>
      </c>
    </row>
    <row r="850" spans="1:15" ht="36" x14ac:dyDescent="0.3">
      <c r="A850" s="737"/>
      <c r="B850" s="745"/>
      <c r="C850" s="745"/>
      <c r="D850" s="717"/>
      <c r="E850" s="709"/>
      <c r="F850" s="737"/>
      <c r="G850" s="737"/>
      <c r="I850" s="707">
        <v>45794</v>
      </c>
      <c r="J850" s="739" t="s">
        <v>8868</v>
      </c>
      <c r="K850" s="739" t="s">
        <v>8869</v>
      </c>
      <c r="L850" s="719" t="s">
        <v>8870</v>
      </c>
      <c r="M850" s="709">
        <v>33600</v>
      </c>
      <c r="N850" s="737"/>
      <c r="O850" s="711">
        <f t="shared" si="75"/>
        <v>4203556.9800000004</v>
      </c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A875" s="737"/>
      <c r="B875" s="745"/>
      <c r="C875" s="745"/>
      <c r="D875" s="717"/>
      <c r="E875" s="709"/>
      <c r="F875" s="737"/>
      <c r="G875" s="737"/>
      <c r="I875" s="737"/>
      <c r="J875" s="739"/>
      <c r="K875" s="739"/>
      <c r="L875" s="719"/>
      <c r="M875" s="709"/>
      <c r="N875" s="737"/>
      <c r="O875" s="737"/>
    </row>
    <row r="876" spans="1:15" x14ac:dyDescent="0.3">
      <c r="A876" s="737"/>
      <c r="B876" s="745"/>
      <c r="C876" s="745"/>
      <c r="D876" s="717"/>
      <c r="E876" s="709"/>
      <c r="F876" s="737"/>
      <c r="G876" s="737"/>
      <c r="I876" s="737"/>
      <c r="J876" s="739"/>
      <c r="K876" s="739"/>
      <c r="L876" s="719"/>
      <c r="M876" s="709"/>
      <c r="N876" s="737"/>
      <c r="O876" s="737"/>
    </row>
    <row r="877" spans="1:15" x14ac:dyDescent="0.3">
      <c r="A877" s="737"/>
      <c r="B877" s="745"/>
      <c r="C877" s="745"/>
      <c r="D877" s="717"/>
      <c r="E877" s="709"/>
      <c r="F877" s="737"/>
      <c r="G877" s="737"/>
      <c r="I877" s="737"/>
      <c r="J877" s="739"/>
      <c r="K877" s="739"/>
      <c r="L877" s="719"/>
      <c r="M877" s="709"/>
      <c r="N877" s="737"/>
      <c r="O877" s="737"/>
    </row>
    <row r="878" spans="1:15" x14ac:dyDescent="0.3">
      <c r="A878" s="737"/>
      <c r="B878" s="745"/>
      <c r="C878" s="745"/>
      <c r="D878" s="717"/>
      <c r="E878" s="709"/>
      <c r="F878" s="737"/>
      <c r="G878" s="737"/>
      <c r="I878" s="737"/>
      <c r="J878" s="739"/>
      <c r="K878" s="739"/>
      <c r="L878" s="719"/>
      <c r="M878" s="709"/>
      <c r="N878" s="737"/>
      <c r="O878" s="737"/>
    </row>
    <row r="879" spans="1:15" x14ac:dyDescent="0.3">
      <c r="A879" s="737"/>
      <c r="B879" s="745"/>
      <c r="C879" s="745"/>
      <c r="D879" s="717"/>
      <c r="E879" s="709"/>
      <c r="F879" s="737"/>
      <c r="G879" s="737"/>
      <c r="I879" s="737"/>
      <c r="J879" s="739"/>
      <c r="K879" s="739"/>
      <c r="L879" s="719"/>
      <c r="M879" s="709"/>
      <c r="N879" s="737"/>
      <c r="O879" s="737"/>
    </row>
    <row r="880" spans="1:15" x14ac:dyDescent="0.3">
      <c r="A880" s="737"/>
      <c r="B880" s="745"/>
      <c r="C880" s="745"/>
      <c r="D880" s="717"/>
      <c r="E880" s="709"/>
      <c r="F880" s="737"/>
      <c r="G880" s="737"/>
      <c r="I880" s="737"/>
      <c r="J880" s="739"/>
      <c r="K880" s="739"/>
      <c r="L880" s="719"/>
      <c r="M880" s="709"/>
      <c r="N880" s="737"/>
      <c r="O880" s="737"/>
    </row>
    <row r="881" spans="1:15" x14ac:dyDescent="0.3">
      <c r="A881" s="737"/>
      <c r="B881" s="745"/>
      <c r="C881" s="745"/>
      <c r="D881" s="717"/>
      <c r="E881" s="709"/>
      <c r="F881" s="737"/>
      <c r="G881" s="737"/>
      <c r="I881" s="737"/>
      <c r="J881" s="739"/>
      <c r="K881" s="739"/>
      <c r="L881" s="719"/>
      <c r="M881" s="709"/>
      <c r="N881" s="737"/>
      <c r="O881" s="737"/>
    </row>
    <row r="882" spans="1:15" x14ac:dyDescent="0.3">
      <c r="I882" s="737"/>
      <c r="J882" s="739"/>
      <c r="K882" s="739"/>
      <c r="L882" s="719"/>
      <c r="M882" s="709"/>
      <c r="N882" s="737"/>
      <c r="O882" s="737"/>
    </row>
    <row r="883" spans="1:15" x14ac:dyDescent="0.3">
      <c r="I883" s="737"/>
      <c r="J883" s="739"/>
      <c r="K883" s="739"/>
      <c r="L883" s="719"/>
      <c r="M883" s="709"/>
      <c r="N883" s="737"/>
      <c r="O883" s="737"/>
    </row>
    <row r="884" spans="1:15" x14ac:dyDescent="0.3">
      <c r="I884" s="737"/>
      <c r="J884" s="739"/>
      <c r="K884" s="739"/>
      <c r="L884" s="719"/>
      <c r="M884" s="709"/>
      <c r="N884" s="737"/>
      <c r="O884" s="737"/>
    </row>
    <row r="885" spans="1:15" x14ac:dyDescent="0.3">
      <c r="I885" s="737"/>
      <c r="J885" s="739"/>
      <c r="K885" s="739"/>
      <c r="L885" s="719"/>
      <c r="M885" s="709"/>
      <c r="N885" s="737"/>
      <c r="O885" s="737"/>
    </row>
    <row r="886" spans="1:15" x14ac:dyDescent="0.3">
      <c r="I886" s="737"/>
      <c r="J886" s="739"/>
      <c r="K886" s="739"/>
      <c r="L886" s="719"/>
      <c r="M886" s="709"/>
      <c r="N886" s="737"/>
      <c r="O886" s="737"/>
    </row>
    <row r="887" spans="1:15" x14ac:dyDescent="0.3">
      <c r="I887" s="737"/>
      <c r="J887" s="739"/>
      <c r="K887" s="739"/>
      <c r="L887" s="719"/>
      <c r="M887" s="709"/>
      <c r="N887" s="737"/>
      <c r="O887" s="737"/>
    </row>
    <row r="888" spans="1:15" x14ac:dyDescent="0.3">
      <c r="I888" s="737"/>
      <c r="J888" s="739"/>
      <c r="K888" s="739"/>
      <c r="L888" s="719"/>
      <c r="M888" s="709"/>
      <c r="N888" s="737"/>
      <c r="O888" s="737"/>
    </row>
    <row r="889" spans="1:15" x14ac:dyDescent="0.3">
      <c r="I889" s="737"/>
      <c r="J889" s="739"/>
      <c r="K889" s="739"/>
      <c r="L889" s="719"/>
      <c r="M889" s="709"/>
      <c r="N889" s="737"/>
      <c r="O889" s="737"/>
    </row>
    <row r="890" spans="1:15" x14ac:dyDescent="0.3">
      <c r="I890" s="737"/>
      <c r="J890" s="739"/>
      <c r="K890" s="739"/>
      <c r="L890" s="719"/>
      <c r="M890" s="709"/>
      <c r="N890" s="737"/>
      <c r="O890" s="737"/>
    </row>
  </sheetData>
  <autoFilter ref="A2:O678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17" t="s">
        <v>37</v>
      </c>
      <c r="B1" s="818"/>
      <c r="C1" s="818"/>
      <c r="D1" s="818"/>
      <c r="E1" s="818"/>
      <c r="F1" s="818"/>
      <c r="G1" s="818"/>
      <c r="H1" s="818"/>
      <c r="I1" s="818"/>
      <c r="J1" s="818"/>
      <c r="K1" s="818"/>
      <c r="L1" s="818"/>
      <c r="M1" s="20"/>
      <c r="N1" s="21"/>
    </row>
    <row r="2" spans="1:14" ht="30.75" customHeight="1" x14ac:dyDescent="0.25">
      <c r="A2" s="819" t="s">
        <v>38</v>
      </c>
      <c r="B2" s="820"/>
      <c r="C2" s="820"/>
      <c r="D2" s="820"/>
      <c r="E2" s="820"/>
      <c r="F2" s="820"/>
      <c r="G2" s="820"/>
      <c r="H2" s="820"/>
      <c r="I2" s="820"/>
      <c r="J2" s="820"/>
      <c r="K2" s="820"/>
      <c r="L2" s="820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815" t="s">
        <v>7051</v>
      </c>
      <c r="B62" s="816"/>
      <c r="C62" s="816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7"/>
  <sheetViews>
    <sheetView zoomScaleNormal="100" zoomScaleSheetLayoutView="110" workbookViewId="0">
      <pane ySplit="1" topLeftCell="A611" activePane="bottomLeft" state="frozen"/>
      <selection pane="bottomLeft" activeCell="F634" sqref="F634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  <col min="13" max="13" width="11.71093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30" t="s">
        <v>65</v>
      </c>
      <c r="C4" s="831"/>
      <c r="D4" s="831"/>
      <c r="E4" s="831"/>
      <c r="F4" s="832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30" t="s">
        <v>65</v>
      </c>
      <c r="C7" s="831"/>
      <c r="D7" s="831"/>
      <c r="E7" s="831"/>
      <c r="F7" s="832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30" t="s">
        <v>65</v>
      </c>
      <c r="C9" s="831"/>
      <c r="D9" s="831"/>
      <c r="E9" s="831"/>
      <c r="F9" s="832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30" t="s">
        <v>65</v>
      </c>
      <c r="C10" s="831"/>
      <c r="D10" s="831"/>
      <c r="E10" s="831"/>
      <c r="F10" s="832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30" t="s">
        <v>65</v>
      </c>
      <c r="C11" s="831"/>
      <c r="D11" s="831"/>
      <c r="E11" s="831"/>
      <c r="F11" s="832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30" t="s">
        <v>65</v>
      </c>
      <c r="C18" s="831"/>
      <c r="D18" s="831"/>
      <c r="E18" s="831"/>
      <c r="F18" s="832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30" t="s">
        <v>65</v>
      </c>
      <c r="C19" s="831"/>
      <c r="D19" s="831"/>
      <c r="E19" s="831"/>
      <c r="F19" s="832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30" t="s">
        <v>65</v>
      </c>
      <c r="C20" s="831"/>
      <c r="D20" s="831"/>
      <c r="E20" s="831"/>
      <c r="F20" s="832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30" t="s">
        <v>65</v>
      </c>
      <c r="C26" s="831"/>
      <c r="D26" s="831"/>
      <c r="E26" s="831"/>
      <c r="F26" s="832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30" t="s">
        <v>65</v>
      </c>
      <c r="C31" s="831"/>
      <c r="D31" s="831"/>
      <c r="E31" s="831"/>
      <c r="F31" s="832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30" t="s">
        <v>65</v>
      </c>
      <c r="C36" s="831"/>
      <c r="D36" s="831"/>
      <c r="E36" s="831"/>
      <c r="F36" s="832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30" t="s">
        <v>65</v>
      </c>
      <c r="C37" s="831"/>
      <c r="D37" s="831"/>
      <c r="E37" s="831"/>
      <c r="F37" s="832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30" t="s">
        <v>65</v>
      </c>
      <c r="C43" s="831"/>
      <c r="D43" s="831"/>
      <c r="E43" s="831"/>
      <c r="F43" s="832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30" t="s">
        <v>65</v>
      </c>
      <c r="C44" s="831"/>
      <c r="D44" s="831"/>
      <c r="E44" s="831"/>
      <c r="F44" s="832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30" t="s">
        <v>65</v>
      </c>
      <c r="C46" s="831"/>
      <c r="D46" s="831"/>
      <c r="E46" s="831"/>
      <c r="F46" s="832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30" t="s">
        <v>65</v>
      </c>
      <c r="C49" s="831"/>
      <c r="D49" s="831"/>
      <c r="E49" s="831"/>
      <c r="F49" s="832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30" t="s">
        <v>65</v>
      </c>
      <c r="C50" s="831"/>
      <c r="D50" s="831"/>
      <c r="E50" s="831"/>
      <c r="F50" s="832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30" t="s">
        <v>65</v>
      </c>
      <c r="C69" s="831"/>
      <c r="D69" s="831"/>
      <c r="E69" s="831"/>
      <c r="F69" s="832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30" t="s">
        <v>65</v>
      </c>
      <c r="C82" s="831"/>
      <c r="D82" s="831"/>
      <c r="E82" s="831"/>
      <c r="F82" s="832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33" t="s">
        <v>7706</v>
      </c>
      <c r="B327" s="834"/>
      <c r="C327" s="834"/>
      <c r="D327" s="834"/>
      <c r="E327" s="834"/>
      <c r="F327" s="834"/>
      <c r="G327" s="834"/>
      <c r="H327" s="835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33" t="s">
        <v>7705</v>
      </c>
      <c r="B353" s="834"/>
      <c r="C353" s="834"/>
      <c r="D353" s="834"/>
      <c r="E353" s="834"/>
      <c r="F353" s="834"/>
      <c r="G353" s="834"/>
      <c r="H353" s="835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33" t="s">
        <v>7745</v>
      </c>
      <c r="B371" s="834"/>
      <c r="C371" s="834"/>
      <c r="D371" s="834"/>
      <c r="E371" s="834"/>
      <c r="F371" s="834"/>
      <c r="G371" s="834"/>
      <c r="H371" s="835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28" t="s">
        <v>7907</v>
      </c>
      <c r="B384" s="829"/>
      <c r="C384" s="829"/>
      <c r="D384" s="829"/>
      <c r="E384" s="829"/>
      <c r="F384" s="829"/>
      <c r="G384" s="829"/>
      <c r="H384" s="651"/>
    </row>
    <row r="385" spans="1:9" s="7" customFormat="1" ht="28.5" x14ac:dyDescent="0.25">
      <c r="A385" s="828"/>
      <c r="B385" s="829"/>
      <c r="C385" s="829"/>
      <c r="D385" s="829"/>
      <c r="E385" s="829"/>
      <c r="F385" s="829"/>
      <c r="G385" s="829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21" t="s">
        <v>7907</v>
      </c>
      <c r="B391" s="822"/>
      <c r="C391" s="822"/>
      <c r="D391" s="822"/>
      <c r="E391" s="822"/>
      <c r="F391" s="822"/>
      <c r="G391" s="822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23" t="s">
        <v>7792</v>
      </c>
      <c r="B399" s="824"/>
      <c r="C399" s="824"/>
      <c r="D399" s="824"/>
      <c r="E399" s="824"/>
      <c r="F399" s="824"/>
      <c r="G399" s="824"/>
      <c r="H399" s="825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28" t="s">
        <v>7849</v>
      </c>
      <c r="B410" s="829"/>
      <c r="C410" s="829"/>
      <c r="D410" s="829"/>
      <c r="E410" s="829"/>
      <c r="F410" s="829"/>
      <c r="G410" s="829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7941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7942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7943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23" t="s">
        <v>7870</v>
      </c>
      <c r="B424" s="824"/>
      <c r="C424" s="824"/>
      <c r="D424" s="824"/>
      <c r="E424" s="824"/>
      <c r="F424" s="824"/>
      <c r="G424" s="824"/>
      <c r="H424" s="825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27" t="s">
        <v>7920</v>
      </c>
      <c r="K425" s="827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21" t="s">
        <v>7908</v>
      </c>
      <c r="B440" s="822"/>
      <c r="C440" s="822"/>
      <c r="D440" s="822"/>
      <c r="E440" s="822"/>
      <c r="F440" s="822"/>
      <c r="G440" s="822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27" t="s">
        <v>7920</v>
      </c>
      <c r="K442" s="827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8073</v>
      </c>
      <c r="K447" s="590"/>
    </row>
    <row r="448" spans="1:11" s="7" customFormat="1" ht="15.75" x14ac:dyDescent="0.25">
      <c r="A448" s="489">
        <v>1044</v>
      </c>
      <c r="B448" s="5" t="s">
        <v>8012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7944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23" t="s">
        <v>7945</v>
      </c>
      <c r="B451" s="824"/>
      <c r="C451" s="824"/>
      <c r="D451" s="824"/>
      <c r="E451" s="824"/>
      <c r="F451" s="824"/>
      <c r="G451" s="824"/>
      <c r="H451" s="825"/>
      <c r="J451" s="827" t="s">
        <v>7920</v>
      </c>
      <c r="K451" s="827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8013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21" t="s">
        <v>7952</v>
      </c>
      <c r="B462" s="822"/>
      <c r="C462" s="822"/>
      <c r="D462" s="822"/>
      <c r="E462" s="822"/>
      <c r="F462" s="822"/>
      <c r="G462" s="822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27"/>
      <c r="K464" s="827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8095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8161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7953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23" t="s">
        <v>7954</v>
      </c>
      <c r="B472" s="824"/>
      <c r="C472" s="824"/>
      <c r="D472" s="824"/>
      <c r="E472" s="824"/>
      <c r="F472" s="824"/>
      <c r="G472" s="824"/>
      <c r="H472" s="825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8162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27"/>
      <c r="K477" s="827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21" t="s">
        <v>8166</v>
      </c>
      <c r="B482" s="822"/>
      <c r="C482" s="822"/>
      <c r="D482" s="822"/>
      <c r="E482" s="822"/>
      <c r="F482" s="822"/>
      <c r="G482" s="822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8256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8258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23" t="s">
        <v>8259</v>
      </c>
      <c r="B490" s="824"/>
      <c r="C490" s="824"/>
      <c r="D490" s="824"/>
      <c r="E490" s="824"/>
      <c r="F490" s="824"/>
      <c r="G490" s="824"/>
      <c r="H490" s="825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8260</v>
      </c>
      <c r="G491" s="650"/>
      <c r="H491" s="651"/>
      <c r="J491" s="7" t="s">
        <v>8262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27"/>
      <c r="K495" s="827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21" t="s">
        <v>8272</v>
      </c>
      <c r="B500" s="822"/>
      <c r="C500" s="822"/>
      <c r="D500" s="822"/>
      <c r="E500" s="822"/>
      <c r="F500" s="822"/>
      <c r="G500" s="822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8365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8093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8093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8094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8257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23" t="s">
        <v>8273</v>
      </c>
      <c r="B509" s="824"/>
      <c r="C509" s="824"/>
      <c r="D509" s="824"/>
      <c r="E509" s="824"/>
      <c r="F509" s="824"/>
      <c r="G509" s="824"/>
      <c r="H509" s="825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8262</v>
      </c>
      <c r="G510" s="650"/>
      <c r="H510" s="651"/>
      <c r="J510" s="7" t="s">
        <v>8262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27"/>
      <c r="K514" s="827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21" t="s">
        <v>8363</v>
      </c>
      <c r="B519" s="822"/>
      <c r="C519" s="822"/>
      <c r="D519" s="822"/>
      <c r="E519" s="822"/>
      <c r="F519" s="822"/>
      <c r="G519" s="822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8472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8477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23" t="s">
        <v>8273</v>
      </c>
      <c r="B528" s="824"/>
      <c r="C528" s="824"/>
      <c r="D528" s="824"/>
      <c r="E528" s="824"/>
      <c r="F528" s="824"/>
      <c r="G528" s="824"/>
      <c r="H528" s="825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3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27"/>
      <c r="K533" s="827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3" t="s">
        <v>8476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21" t="s">
        <v>8463</v>
      </c>
      <c r="B538" s="822"/>
      <c r="C538" s="822"/>
      <c r="D538" s="822"/>
      <c r="E538" s="822"/>
      <c r="F538" s="822"/>
      <c r="G538" s="822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8471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8477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3" t="s">
        <v>7890</v>
      </c>
      <c r="K548" s="632">
        <v>377046</v>
      </c>
    </row>
    <row r="549" spans="1:11" s="7" customFormat="1" ht="23.25" x14ac:dyDescent="0.25">
      <c r="A549" s="823" t="s">
        <v>8273</v>
      </c>
      <c r="B549" s="824"/>
      <c r="C549" s="824"/>
      <c r="D549" s="824"/>
      <c r="E549" s="824"/>
      <c r="F549" s="824"/>
      <c r="G549" s="824"/>
      <c r="H549" s="825"/>
      <c r="I549" s="826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26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26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26"/>
      <c r="J552" s="827"/>
      <c r="K552" s="827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26"/>
      <c r="J553" s="753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26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26"/>
      <c r="J555" s="753" t="s">
        <v>8476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26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6.5" thickBot="1" x14ac:dyDescent="0.3">
      <c r="A558" s="31"/>
      <c r="G558" s="31"/>
      <c r="H558" s="31"/>
    </row>
    <row r="559" spans="1:11" s="7" customFormat="1" ht="28.5" x14ac:dyDescent="0.25">
      <c r="A559" s="821" t="s">
        <v>8643</v>
      </c>
      <c r="B559" s="822"/>
      <c r="C559" s="822"/>
      <c r="D559" s="822"/>
      <c r="E559" s="822"/>
      <c r="F559" s="822"/>
      <c r="G559" s="822"/>
      <c r="H559" s="644"/>
      <c r="J559" s="632"/>
    </row>
    <row r="560" spans="1:11" s="7" customFormat="1" ht="15.75" x14ac:dyDescent="0.25">
      <c r="A560" s="31"/>
      <c r="G560" s="31"/>
      <c r="H560" s="31"/>
    </row>
    <row r="562" spans="1:11" s="7" customFormat="1" ht="15" customHeight="1" x14ac:dyDescent="0.25">
      <c r="A562" s="489">
        <v>1082</v>
      </c>
      <c r="B562" s="673" t="s">
        <v>7479</v>
      </c>
      <c r="C562" s="678">
        <v>1383462</v>
      </c>
      <c r="D562" s="675">
        <v>0.15</v>
      </c>
      <c r="E562" s="674">
        <f t="shared" ref="E562" si="94">D562*C562</f>
        <v>207519.3</v>
      </c>
      <c r="F562" s="678">
        <f t="shared" ref="F562" si="95">E562+C562</f>
        <v>1590981.3</v>
      </c>
      <c r="G562" s="450" t="s">
        <v>7168</v>
      </c>
      <c r="H562" s="627"/>
      <c r="J562" s="753" t="s">
        <v>7890</v>
      </c>
      <c r="K562" s="632">
        <v>263932</v>
      </c>
    </row>
    <row r="563" spans="1:11" s="7" customFormat="1" ht="15.75" x14ac:dyDescent="0.25">
      <c r="A563" s="489">
        <v>1084</v>
      </c>
      <c r="B563" s="5" t="s">
        <v>99</v>
      </c>
      <c r="C563" s="410">
        <v>282269</v>
      </c>
      <c r="D563" s="25">
        <v>0.15</v>
      </c>
      <c r="E563" s="10">
        <f t="shared" ref="E563:E565" si="96">D563*C563</f>
        <v>42340.35</v>
      </c>
      <c r="F563" s="10">
        <f t="shared" ref="F563:F565" si="97">E563+C563</f>
        <v>324609.34999999998</v>
      </c>
      <c r="G563" s="450" t="s">
        <v>7168</v>
      </c>
      <c r="H563" s="31"/>
      <c r="J563" s="615">
        <v>0.18</v>
      </c>
      <c r="K563" s="632">
        <f>K562*18%</f>
        <v>47507.759999999995</v>
      </c>
    </row>
    <row r="564" spans="1:11" s="7" customFormat="1" ht="15.75" x14ac:dyDescent="0.25">
      <c r="A564" s="489">
        <v>1085</v>
      </c>
      <c r="B564" s="5" t="s">
        <v>119</v>
      </c>
      <c r="C564" s="410">
        <v>374000</v>
      </c>
      <c r="D564" s="25">
        <v>0.15</v>
      </c>
      <c r="E564" s="10">
        <f t="shared" si="96"/>
        <v>56100</v>
      </c>
      <c r="F564" s="10">
        <f t="shared" si="97"/>
        <v>430100</v>
      </c>
      <c r="G564" s="450" t="s">
        <v>7168</v>
      </c>
      <c r="H564" s="31"/>
      <c r="K564" s="590">
        <f>K563+K562</f>
        <v>311439.76</v>
      </c>
    </row>
    <row r="565" spans="1:11" s="7" customFormat="1" ht="15.75" x14ac:dyDescent="0.25">
      <c r="A565" s="489">
        <v>1086</v>
      </c>
      <c r="B565" s="5" t="s">
        <v>114</v>
      </c>
      <c r="C565" s="410">
        <v>346500</v>
      </c>
      <c r="D565" s="25">
        <v>0.15</v>
      </c>
      <c r="E565" s="10">
        <f t="shared" si="96"/>
        <v>51975</v>
      </c>
      <c r="F565" s="10">
        <f t="shared" si="97"/>
        <v>398475</v>
      </c>
      <c r="G565" s="450" t="s">
        <v>7168</v>
      </c>
      <c r="H565" s="31"/>
    </row>
    <row r="566" spans="1:11" s="7" customFormat="1" ht="15.75" x14ac:dyDescent="0.25">
      <c r="A566" s="696">
        <v>21</v>
      </c>
      <c r="B566" s="673" t="s">
        <v>7637</v>
      </c>
      <c r="C566" s="674">
        <v>1960000</v>
      </c>
      <c r="D566" s="675">
        <v>0.15</v>
      </c>
      <c r="E566" s="674">
        <f t="shared" ref="E566" si="98">D566*C566</f>
        <v>294000</v>
      </c>
      <c r="F566" s="674">
        <f t="shared" ref="F566" si="99">E566+C566</f>
        <v>2254000</v>
      </c>
      <c r="G566" s="450" t="s">
        <v>7168</v>
      </c>
      <c r="H566" s="627"/>
      <c r="I566" s="7" t="s">
        <v>8587</v>
      </c>
      <c r="K566" s="590"/>
    </row>
    <row r="569" spans="1:11" s="7" customFormat="1" ht="15.75" x14ac:dyDescent="0.25">
      <c r="A569" s="31"/>
      <c r="G569" s="31"/>
      <c r="H569" s="31"/>
      <c r="J569" s="753" t="s">
        <v>8476</v>
      </c>
      <c r="K569" s="632">
        <v>1740000</v>
      </c>
    </row>
    <row r="570" spans="1:11" s="7" customFormat="1" ht="23.25" x14ac:dyDescent="0.25">
      <c r="A570" s="823" t="s">
        <v>8273</v>
      </c>
      <c r="B570" s="824"/>
      <c r="C570" s="824"/>
      <c r="D570" s="824"/>
      <c r="E570" s="824"/>
      <c r="F570" s="824"/>
      <c r="G570" s="824"/>
      <c r="H570" s="825"/>
      <c r="I570" s="826"/>
      <c r="J570" s="615">
        <v>0.18</v>
      </c>
      <c r="K570" s="632">
        <f>K569*18%</f>
        <v>313200</v>
      </c>
    </row>
    <row r="571" spans="1:11" s="7" customFormat="1" ht="15.75" x14ac:dyDescent="0.25">
      <c r="A571" s="645"/>
      <c r="B571" s="646"/>
      <c r="C571" s="647">
        <f>C562+C566</f>
        <v>3343462</v>
      </c>
      <c r="D571" s="648"/>
      <c r="E571" s="657" t="s">
        <v>7620</v>
      </c>
      <c r="F571" s="657"/>
      <c r="G571" s="650"/>
      <c r="H571" s="651"/>
      <c r="I571" s="826"/>
      <c r="K571" s="590">
        <f>K570+K569</f>
        <v>2053200</v>
      </c>
    </row>
    <row r="572" spans="1:11" s="7" customFormat="1" ht="15.75" x14ac:dyDescent="0.25">
      <c r="A572" s="645"/>
      <c r="B572" s="658" t="s">
        <v>7754</v>
      </c>
      <c r="C572" s="647">
        <f>C571*60%</f>
        <v>2006077.2</v>
      </c>
      <c r="D572" s="648"/>
      <c r="E572" s="647"/>
      <c r="F572" s="647"/>
      <c r="G572" s="650" t="s">
        <v>7663</v>
      </c>
      <c r="H572" s="659">
        <f>SUM(E562:E566)</f>
        <v>651934.65</v>
      </c>
      <c r="I572" s="826"/>
      <c r="K572" s="632"/>
    </row>
    <row r="573" spans="1:11" s="7" customFormat="1" ht="15.75" x14ac:dyDescent="0.25">
      <c r="A573" s="645"/>
      <c r="B573" s="658" t="s">
        <v>7753</v>
      </c>
      <c r="C573" s="647">
        <f>C571*40%</f>
        <v>1337384.8</v>
      </c>
      <c r="D573" s="648"/>
      <c r="E573" s="660"/>
      <c r="F573" s="660">
        <f>K562+K569</f>
        <v>2003932</v>
      </c>
      <c r="G573" s="661">
        <v>0.8</v>
      </c>
      <c r="H573" s="662">
        <f>H572*80%</f>
        <v>521547.72000000003</v>
      </c>
      <c r="I573" s="826"/>
      <c r="J573" s="827"/>
      <c r="K573" s="827"/>
    </row>
    <row r="574" spans="1:11" s="7" customFormat="1" ht="15.75" x14ac:dyDescent="0.25">
      <c r="A574" s="645"/>
      <c r="B574" s="658"/>
      <c r="C574" s="647"/>
      <c r="D574" s="648"/>
      <c r="E574" s="663">
        <v>0.15</v>
      </c>
      <c r="F574" s="660">
        <f>F573*15%</f>
        <v>300589.8</v>
      </c>
      <c r="G574" s="650"/>
      <c r="H574" s="651"/>
      <c r="I574" s="826"/>
      <c r="J574" s="753"/>
      <c r="K574" s="632"/>
    </row>
    <row r="575" spans="1:11" s="7" customFormat="1" ht="15.75" x14ac:dyDescent="0.25">
      <c r="A575" s="645"/>
      <c r="B575" s="658" t="s">
        <v>7665</v>
      </c>
      <c r="C575" s="647">
        <f>C572</f>
        <v>2006077.2</v>
      </c>
      <c r="D575" s="648"/>
      <c r="E575" s="660"/>
      <c r="F575" s="660"/>
      <c r="G575" s="650" t="s">
        <v>7881</v>
      </c>
      <c r="H575" s="659">
        <f>F574</f>
        <v>300589.8</v>
      </c>
      <c r="I575" s="826"/>
      <c r="J575" s="615"/>
      <c r="K575" s="632"/>
    </row>
    <row r="576" spans="1:11" s="7" customFormat="1" ht="15.75" x14ac:dyDescent="0.25">
      <c r="A576" s="645"/>
      <c r="B576" s="658" t="s">
        <v>7623</v>
      </c>
      <c r="C576" s="647">
        <f>C575</f>
        <v>2006077.2</v>
      </c>
      <c r="D576" s="648"/>
      <c r="E576" s="663"/>
      <c r="F576" s="660"/>
      <c r="G576" s="650" t="s">
        <v>7882</v>
      </c>
      <c r="H576" s="659">
        <f>H573-H575</f>
        <v>220957.92000000004</v>
      </c>
      <c r="I576" s="826"/>
      <c r="J576" s="753"/>
      <c r="K576" s="632"/>
    </row>
    <row r="577" spans="1:11" s="7" customFormat="1" ht="15.75" x14ac:dyDescent="0.25">
      <c r="A577" s="645"/>
      <c r="B577" s="664">
        <v>0.22</v>
      </c>
      <c r="C577" s="647">
        <f>C576*22%</f>
        <v>441336.984</v>
      </c>
      <c r="D577" s="648"/>
      <c r="E577" s="663"/>
      <c r="F577" s="660"/>
      <c r="G577" s="650"/>
      <c r="H577" s="651"/>
      <c r="I577" s="826"/>
      <c r="J577" s="615"/>
      <c r="K577" s="632"/>
    </row>
    <row r="578" spans="1:11" s="7" customFormat="1" ht="16.5" thickBot="1" x14ac:dyDescent="0.3">
      <c r="A578" s="618"/>
      <c r="B578" s="698"/>
      <c r="C578" s="698"/>
      <c r="D578" s="698"/>
      <c r="E578" s="698"/>
      <c r="F578" s="698"/>
      <c r="G578" s="699"/>
      <c r="H578" s="700"/>
      <c r="K578" s="590"/>
    </row>
    <row r="579" spans="1:11" s="7" customFormat="1" ht="15.75" x14ac:dyDescent="0.25">
      <c r="A579" s="31"/>
      <c r="G579" s="31"/>
      <c r="H579" s="31"/>
      <c r="J579" s="590"/>
    </row>
    <row r="580" spans="1:11" s="7" customFormat="1" ht="16.5" thickBot="1" x14ac:dyDescent="0.3">
      <c r="A580" s="31"/>
      <c r="G580" s="31"/>
      <c r="H580" s="31"/>
    </row>
    <row r="581" spans="1:11" s="7" customFormat="1" ht="28.5" x14ac:dyDescent="0.25">
      <c r="A581" s="821" t="s">
        <v>8737</v>
      </c>
      <c r="B581" s="822"/>
      <c r="C581" s="822"/>
      <c r="D581" s="822"/>
      <c r="E581" s="822"/>
      <c r="F581" s="822"/>
      <c r="G581" s="822"/>
      <c r="H581" s="644"/>
      <c r="J581" s="632"/>
    </row>
    <row r="582" spans="1:11" s="7" customFormat="1" ht="15.75" x14ac:dyDescent="0.25">
      <c r="A582" s="758"/>
      <c r="G582" s="758"/>
      <c r="H582" s="758"/>
    </row>
    <row r="584" spans="1:11" s="7" customFormat="1" ht="15.75" x14ac:dyDescent="0.25">
      <c r="A584" s="489">
        <v>1087</v>
      </c>
      <c r="B584" s="5" t="s">
        <v>8093</v>
      </c>
      <c r="C584" s="410">
        <v>275000</v>
      </c>
      <c r="D584" s="25">
        <v>0.15</v>
      </c>
      <c r="E584" s="10">
        <f>D584*C584</f>
        <v>41250</v>
      </c>
      <c r="F584" s="10">
        <f>E584+C584</f>
        <v>316250</v>
      </c>
      <c r="G584" s="450" t="s">
        <v>7168</v>
      </c>
      <c r="H584" s="758"/>
      <c r="K584" s="590" t="e">
        <f>K586+#REF!</f>
        <v>#REF!</v>
      </c>
    </row>
    <row r="585" spans="1:11" s="7" customFormat="1" ht="15.75" x14ac:dyDescent="0.25">
      <c r="A585" s="489">
        <v>1088</v>
      </c>
      <c r="B585" s="5" t="s">
        <v>119</v>
      </c>
      <c r="C585" s="410">
        <v>374000</v>
      </c>
      <c r="D585" s="25">
        <v>0.15</v>
      </c>
      <c r="E585" s="10">
        <f t="shared" ref="E585" si="100">D585*C585</f>
        <v>56100</v>
      </c>
      <c r="F585" s="10">
        <f t="shared" ref="F585" si="101">E585+C585</f>
        <v>430100</v>
      </c>
      <c r="G585" s="450" t="s">
        <v>7168</v>
      </c>
      <c r="H585" s="759"/>
      <c r="K585" s="590" t="e">
        <f>K584+#REF!</f>
        <v>#REF!</v>
      </c>
    </row>
    <row r="586" spans="1:11" s="7" customFormat="1" ht="15.75" x14ac:dyDescent="0.25">
      <c r="A586" s="489">
        <v>1089</v>
      </c>
      <c r="B586" s="5" t="s">
        <v>99</v>
      </c>
      <c r="C586" s="410">
        <v>282269</v>
      </c>
      <c r="D586" s="25">
        <v>0.15</v>
      </c>
      <c r="E586" s="10">
        <f>D586*C586</f>
        <v>42340.35</v>
      </c>
      <c r="F586" s="10">
        <f>E586+C586</f>
        <v>324609.34999999998</v>
      </c>
      <c r="G586" s="450" t="s">
        <v>7168</v>
      </c>
      <c r="H586" s="758"/>
      <c r="I586" s="7" t="s">
        <v>8738</v>
      </c>
      <c r="J586" s="615">
        <v>0.18</v>
      </c>
      <c r="K586" s="632" t="e">
        <f>#REF!*18%</f>
        <v>#REF!</v>
      </c>
    </row>
    <row r="587" spans="1:11" s="7" customFormat="1" ht="15.75" x14ac:dyDescent="0.25">
      <c r="A587" s="489">
        <v>1091</v>
      </c>
      <c r="B587" s="5" t="s">
        <v>114</v>
      </c>
      <c r="C587" s="410">
        <v>346500</v>
      </c>
      <c r="D587" s="25">
        <v>0.15</v>
      </c>
      <c r="E587" s="10">
        <f>D587*C587</f>
        <v>51975</v>
      </c>
      <c r="F587" s="10">
        <f>E587+C587</f>
        <v>398475</v>
      </c>
      <c r="G587" s="450" t="s">
        <v>7168</v>
      </c>
      <c r="H587" s="759"/>
    </row>
    <row r="588" spans="1:11" s="7" customFormat="1" ht="15.75" x14ac:dyDescent="0.25">
      <c r="A588" s="763"/>
      <c r="B588" s="764"/>
      <c r="C588" s="765"/>
      <c r="D588" s="557"/>
      <c r="E588" s="558"/>
      <c r="F588" s="558"/>
      <c r="G588" s="766"/>
      <c r="H588" s="762"/>
    </row>
    <row r="589" spans="1:11" s="7" customFormat="1" ht="15.75" x14ac:dyDescent="0.25">
      <c r="A589" s="758"/>
      <c r="G589" s="758"/>
      <c r="H589" s="758"/>
      <c r="J589" s="753"/>
      <c r="K589" s="632"/>
    </row>
    <row r="590" spans="1:11" s="7" customFormat="1" ht="23.25" x14ac:dyDescent="0.25">
      <c r="A590" s="823" t="s">
        <v>8758</v>
      </c>
      <c r="B590" s="824"/>
      <c r="C590" s="824"/>
      <c r="D590" s="824"/>
      <c r="E590" s="824"/>
      <c r="F590" s="824"/>
      <c r="G590" s="824"/>
      <c r="H590" s="825"/>
      <c r="I590" s="826"/>
      <c r="J590" s="615">
        <v>0.18</v>
      </c>
      <c r="K590" s="632">
        <f>K589*18%</f>
        <v>0</v>
      </c>
    </row>
    <row r="591" spans="1:11" s="7" customFormat="1" ht="15.75" x14ac:dyDescent="0.25">
      <c r="A591" s="645"/>
      <c r="B591" s="646"/>
      <c r="C591" s="647" t="e">
        <f>#REF!+#REF!</f>
        <v>#REF!</v>
      </c>
      <c r="D591" s="648"/>
      <c r="E591" s="657" t="s">
        <v>7620</v>
      </c>
      <c r="F591" s="657"/>
      <c r="G591" s="650"/>
      <c r="H591" s="651"/>
      <c r="I591" s="826"/>
      <c r="K591" s="590">
        <f>K590+K589</f>
        <v>0</v>
      </c>
    </row>
    <row r="592" spans="1:11" s="7" customFormat="1" ht="15.75" x14ac:dyDescent="0.25">
      <c r="A592" s="645"/>
      <c r="B592" s="658" t="s">
        <v>7754</v>
      </c>
      <c r="C592" s="647" t="e">
        <f>C591*60%</f>
        <v>#REF!</v>
      </c>
      <c r="D592" s="648"/>
      <c r="E592" s="647"/>
      <c r="F592" s="647"/>
      <c r="G592" s="650" t="s">
        <v>7663</v>
      </c>
      <c r="H592" s="659">
        <f>SUM(E584:E587)</f>
        <v>191665.35</v>
      </c>
      <c r="I592" s="826"/>
      <c r="K592" s="632"/>
    </row>
    <row r="593" spans="1:11" s="7" customFormat="1" ht="15.75" x14ac:dyDescent="0.25">
      <c r="A593" s="645"/>
      <c r="B593" s="658" t="s">
        <v>7753</v>
      </c>
      <c r="C593" s="647" t="e">
        <f>C591*40%</f>
        <v>#REF!</v>
      </c>
      <c r="D593" s="648"/>
      <c r="E593" s="660"/>
      <c r="F593" s="660"/>
      <c r="G593" s="661">
        <v>0.8</v>
      </c>
      <c r="H593" s="662">
        <f>H592*80%</f>
        <v>153332.28</v>
      </c>
      <c r="I593" s="826"/>
      <c r="J593" s="827"/>
      <c r="K593" s="827"/>
    </row>
    <row r="594" spans="1:11" s="7" customFormat="1" ht="15.75" x14ac:dyDescent="0.25">
      <c r="A594" s="645"/>
      <c r="B594" s="658"/>
      <c r="C594" s="647"/>
      <c r="D594" s="648"/>
      <c r="E594" s="663">
        <v>0.15</v>
      </c>
      <c r="F594" s="660">
        <f>F593*15%</f>
        <v>0</v>
      </c>
      <c r="G594" s="650"/>
      <c r="H594" s="651"/>
      <c r="I594" s="826"/>
      <c r="J594" s="753"/>
      <c r="K594" s="632"/>
    </row>
    <row r="595" spans="1:11" s="7" customFormat="1" ht="15.75" x14ac:dyDescent="0.25">
      <c r="A595" s="645"/>
      <c r="B595" s="658" t="s">
        <v>7665</v>
      </c>
      <c r="C595" s="647" t="e">
        <f>C592</f>
        <v>#REF!</v>
      </c>
      <c r="D595" s="648"/>
      <c r="E595" s="660"/>
      <c r="F595" s="660"/>
      <c r="G595" s="650" t="s">
        <v>7881</v>
      </c>
      <c r="H595" s="659">
        <f>F594</f>
        <v>0</v>
      </c>
      <c r="I595" s="826"/>
      <c r="J595" s="615"/>
      <c r="K595" s="632"/>
    </row>
    <row r="596" spans="1:11" s="7" customFormat="1" ht="15.75" x14ac:dyDescent="0.25">
      <c r="A596" s="645"/>
      <c r="B596" s="658" t="s">
        <v>7623</v>
      </c>
      <c r="C596" s="647" t="e">
        <f>C595</f>
        <v>#REF!</v>
      </c>
      <c r="D596" s="648"/>
      <c r="E596" s="663"/>
      <c r="F596" s="660"/>
      <c r="G596" s="650" t="s">
        <v>7882</v>
      </c>
      <c r="H596" s="659">
        <f>H593-H595</f>
        <v>153332.28</v>
      </c>
      <c r="I596" s="826"/>
      <c r="J596" s="753"/>
      <c r="K596" s="632"/>
    </row>
    <row r="597" spans="1:11" s="7" customFormat="1" ht="15.75" x14ac:dyDescent="0.25">
      <c r="A597" s="645"/>
      <c r="B597" s="664">
        <v>0.22</v>
      </c>
      <c r="C597" s="647" t="e">
        <f>C596*22%</f>
        <v>#REF!</v>
      </c>
      <c r="D597" s="648"/>
      <c r="E597" s="663"/>
      <c r="F597" s="660"/>
      <c r="G597" s="650"/>
      <c r="H597" s="651"/>
      <c r="I597" s="826"/>
      <c r="J597" s="615"/>
      <c r="K597" s="632"/>
    </row>
    <row r="598" spans="1:11" s="7" customFormat="1" ht="16.5" thickBot="1" x14ac:dyDescent="0.3">
      <c r="A598" s="618"/>
      <c r="B598" s="698"/>
      <c r="C598" s="698"/>
      <c r="D598" s="698"/>
      <c r="E598" s="698"/>
      <c r="F598" s="698"/>
      <c r="G598" s="699"/>
      <c r="H598" s="700"/>
      <c r="K598" s="590"/>
    </row>
    <row r="599" spans="1:11" s="7" customFormat="1" ht="16.5" thickBot="1" x14ac:dyDescent="0.3">
      <c r="A599" s="31"/>
      <c r="G599" s="31"/>
      <c r="H599" s="31"/>
    </row>
    <row r="600" spans="1:11" s="7" customFormat="1" ht="28.5" x14ac:dyDescent="0.25">
      <c r="A600" s="821" t="s">
        <v>8809</v>
      </c>
      <c r="B600" s="822"/>
      <c r="C600" s="822"/>
      <c r="D600" s="822"/>
      <c r="E600" s="822"/>
      <c r="F600" s="822"/>
      <c r="G600" s="822"/>
      <c r="H600" s="644"/>
      <c r="J600" s="632"/>
    </row>
    <row r="601" spans="1:11" s="7" customFormat="1" ht="15" customHeight="1" x14ac:dyDescent="0.25">
      <c r="A601" s="489">
        <v>1055</v>
      </c>
      <c r="B601" s="673" t="s">
        <v>7438</v>
      </c>
      <c r="C601" s="410">
        <v>15652</v>
      </c>
      <c r="D601" s="25">
        <v>0.15</v>
      </c>
      <c r="E601" s="10">
        <f>D601*C601</f>
        <v>2347.7999999999997</v>
      </c>
      <c r="F601" s="10">
        <f>E601+C601</f>
        <v>17999.8</v>
      </c>
      <c r="G601" s="450" t="s">
        <v>7168</v>
      </c>
      <c r="H601" s="627"/>
      <c r="I601" s="7" t="s">
        <v>8795</v>
      </c>
      <c r="K601" s="632"/>
    </row>
    <row r="602" spans="1:11" ht="15.75" x14ac:dyDescent="0.25">
      <c r="A602" s="489">
        <v>1090</v>
      </c>
      <c r="B602" s="5" t="s">
        <v>99</v>
      </c>
      <c r="C602" s="410">
        <v>1290000</v>
      </c>
      <c r="D602" s="25">
        <v>0.15</v>
      </c>
      <c r="E602" s="10">
        <f>D602*C602</f>
        <v>193500</v>
      </c>
      <c r="F602" s="10">
        <f>E602+C602</f>
        <v>1483500</v>
      </c>
      <c r="G602" s="450" t="s">
        <v>7168</v>
      </c>
      <c r="I602" s="7" t="s">
        <v>8471</v>
      </c>
    </row>
    <row r="603" spans="1:11" ht="15.75" x14ac:dyDescent="0.25">
      <c r="A603" s="489">
        <v>1093</v>
      </c>
      <c r="B603" s="5" t="s">
        <v>99</v>
      </c>
      <c r="C603" s="410">
        <v>282269</v>
      </c>
      <c r="D603" s="25">
        <v>0.15</v>
      </c>
      <c r="E603" s="10">
        <f>D603*C603</f>
        <v>42340.35</v>
      </c>
      <c r="F603" s="10">
        <f>E603+C603</f>
        <v>324609.34999999998</v>
      </c>
      <c r="G603" s="450" t="s">
        <v>7168</v>
      </c>
      <c r="I603" s="7"/>
    </row>
    <row r="604" spans="1:11" s="7" customFormat="1" ht="15.75" x14ac:dyDescent="0.25">
      <c r="A604" s="489">
        <v>1092</v>
      </c>
      <c r="B604" s="5" t="s">
        <v>8093</v>
      </c>
      <c r="C604" s="410">
        <v>275000</v>
      </c>
      <c r="D604" s="25">
        <v>0.15</v>
      </c>
      <c r="E604" s="10">
        <f>D604*C604</f>
        <v>41250</v>
      </c>
      <c r="F604" s="10">
        <f>E604+C604</f>
        <v>316250</v>
      </c>
      <c r="G604" s="450" t="s">
        <v>7168</v>
      </c>
      <c r="H604" s="31"/>
    </row>
    <row r="605" spans="1:11" s="7" customFormat="1" ht="15.75" x14ac:dyDescent="0.25">
      <c r="A605" s="489">
        <v>1093</v>
      </c>
      <c r="B605" s="5" t="s">
        <v>119</v>
      </c>
      <c r="C605" s="410">
        <v>374000</v>
      </c>
      <c r="D605" s="25">
        <v>0.15</v>
      </c>
      <c r="E605" s="10">
        <f t="shared" ref="E605" si="102">D605*C605</f>
        <v>56100</v>
      </c>
      <c r="F605" s="10">
        <f t="shared" ref="F605" si="103">E605+C605</f>
        <v>430100</v>
      </c>
      <c r="G605" s="450" t="s">
        <v>7168</v>
      </c>
      <c r="H605" s="31"/>
    </row>
    <row r="606" spans="1:11" s="7" customFormat="1" ht="15.75" x14ac:dyDescent="0.25">
      <c r="A606" s="489">
        <v>1094</v>
      </c>
      <c r="B606" s="5" t="s">
        <v>114</v>
      </c>
      <c r="C606" s="410">
        <v>346500</v>
      </c>
      <c r="D606" s="25">
        <v>0.15</v>
      </c>
      <c r="E606" s="10">
        <f>D606*C606</f>
        <v>51975</v>
      </c>
      <c r="F606" s="10">
        <f>E606+C606</f>
        <v>398475</v>
      </c>
      <c r="G606" s="450" t="s">
        <v>7168</v>
      </c>
      <c r="H606" s="31"/>
    </row>
    <row r="607" spans="1:11" s="7" customFormat="1" ht="15.75" x14ac:dyDescent="0.25">
      <c r="A607" s="31"/>
      <c r="G607" s="31"/>
      <c r="H607" s="31"/>
    </row>
    <row r="608" spans="1:11" s="7" customFormat="1" ht="23.25" x14ac:dyDescent="0.25">
      <c r="A608" s="823" t="s">
        <v>8758</v>
      </c>
      <c r="B608" s="824"/>
      <c r="C608" s="824"/>
      <c r="D608" s="824"/>
      <c r="E608" s="824"/>
      <c r="F608" s="824"/>
      <c r="G608" s="824"/>
      <c r="H608" s="825"/>
      <c r="I608" s="826"/>
      <c r="J608" s="615"/>
      <c r="K608" s="632"/>
    </row>
    <row r="609" spans="1:13" s="7" customFormat="1" ht="15.75" x14ac:dyDescent="0.25">
      <c r="A609" s="645"/>
      <c r="B609" s="646"/>
      <c r="C609" s="647">
        <f>C606+C605+C604+C602+C601+C603</f>
        <v>2583421</v>
      </c>
      <c r="D609" s="648"/>
      <c r="E609" s="657" t="s">
        <v>7620</v>
      </c>
      <c r="F609" s="657"/>
      <c r="G609" s="650"/>
      <c r="H609" s="651"/>
      <c r="I609" s="826"/>
      <c r="K609" s="590"/>
    </row>
    <row r="610" spans="1:13" s="7" customFormat="1" ht="15.75" x14ac:dyDescent="0.25">
      <c r="A610" s="645"/>
      <c r="B610" s="658" t="s">
        <v>7754</v>
      </c>
      <c r="C610" s="647">
        <f>C609*60%</f>
        <v>1550052.5999999999</v>
      </c>
      <c r="D610" s="648"/>
      <c r="E610" s="647"/>
      <c r="F610" s="647"/>
      <c r="G610" s="650" t="s">
        <v>7663</v>
      </c>
      <c r="H610" s="659">
        <f>SUM(E601:E606)</f>
        <v>387513.15</v>
      </c>
      <c r="I610" s="826"/>
      <c r="K610" s="632"/>
    </row>
    <row r="611" spans="1:13" s="7" customFormat="1" ht="15.75" x14ac:dyDescent="0.25">
      <c r="A611" s="645"/>
      <c r="B611" s="658" t="s">
        <v>7753</v>
      </c>
      <c r="C611" s="647">
        <f>C609*40%</f>
        <v>1033368.4</v>
      </c>
      <c r="D611" s="648"/>
      <c r="E611" s="660"/>
      <c r="F611" s="660">
        <f>K607+K612</f>
        <v>738000</v>
      </c>
      <c r="G611" s="661">
        <v>0.8</v>
      </c>
      <c r="H611" s="662">
        <f>H610*80%</f>
        <v>310010.52</v>
      </c>
      <c r="I611" s="826"/>
      <c r="J611" s="827"/>
      <c r="K611" s="827"/>
    </row>
    <row r="612" spans="1:13" s="7" customFormat="1" ht="15.75" x14ac:dyDescent="0.25">
      <c r="A612" s="645"/>
      <c r="B612" s="658"/>
      <c r="C612" s="647"/>
      <c r="D612" s="648"/>
      <c r="E612" s="663">
        <v>0.15</v>
      </c>
      <c r="F612" s="660">
        <f>F611*15%</f>
        <v>110700</v>
      </c>
      <c r="G612" s="650"/>
      <c r="H612" s="651"/>
      <c r="I612" s="826"/>
      <c r="J612" s="7" t="s">
        <v>8821</v>
      </c>
      <c r="K612" s="7">
        <v>738000</v>
      </c>
    </row>
    <row r="613" spans="1:13" s="7" customFormat="1" ht="15.75" x14ac:dyDescent="0.25">
      <c r="A613" s="645"/>
      <c r="B613" s="658" t="s">
        <v>7665</v>
      </c>
      <c r="C613" s="647">
        <f>C610</f>
        <v>1550052.5999999999</v>
      </c>
      <c r="D613" s="648"/>
      <c r="E613" s="660"/>
      <c r="F613" s="660"/>
      <c r="G613" s="650" t="s">
        <v>7881</v>
      </c>
      <c r="H613" s="659">
        <f>F612</f>
        <v>110700</v>
      </c>
      <c r="I613" s="826"/>
      <c r="J613" s="615">
        <v>0.22</v>
      </c>
      <c r="K613" s="632">
        <f>K612*22%</f>
        <v>162360</v>
      </c>
    </row>
    <row r="614" spans="1:13" s="7" customFormat="1" ht="15.75" x14ac:dyDescent="0.25">
      <c r="A614" s="645"/>
      <c r="B614" s="658" t="s">
        <v>7623</v>
      </c>
      <c r="C614" s="647">
        <f>C613</f>
        <v>1550052.5999999999</v>
      </c>
      <c r="D614" s="648"/>
      <c r="E614" s="663"/>
      <c r="F614" s="660"/>
      <c r="G614" s="650" t="s">
        <v>7882</v>
      </c>
      <c r="H614" s="659">
        <f>H611-H613</f>
        <v>199310.52000000002</v>
      </c>
      <c r="I614" s="826"/>
      <c r="K614" s="590">
        <f>K613+K612</f>
        <v>900360</v>
      </c>
    </row>
    <row r="615" spans="1:13" s="7" customFormat="1" ht="15.75" x14ac:dyDescent="0.25">
      <c r="A615" s="645"/>
      <c r="B615" s="664">
        <v>0.22</v>
      </c>
      <c r="C615" s="647">
        <f>C614*22%</f>
        <v>341011.57199999999</v>
      </c>
      <c r="D615" s="648"/>
      <c r="E615" s="663"/>
      <c r="F615" s="660"/>
      <c r="G615" s="650"/>
      <c r="H615" s="651"/>
      <c r="I615" s="826"/>
      <c r="J615" s="615"/>
      <c r="K615" s="632"/>
    </row>
    <row r="616" spans="1:13" s="7" customFormat="1" ht="16.5" thickBot="1" x14ac:dyDescent="0.3">
      <c r="A616" s="618"/>
      <c r="B616" s="698"/>
      <c r="C616" s="698"/>
      <c r="D616" s="698"/>
      <c r="E616" s="698"/>
      <c r="F616" s="698"/>
      <c r="G616" s="699"/>
      <c r="H616" s="700"/>
      <c r="K616" s="590"/>
    </row>
    <row r="618" spans="1:13" ht="15.75" thickBot="1" x14ac:dyDescent="0.3"/>
    <row r="619" spans="1:13" s="7" customFormat="1" ht="28.5" x14ac:dyDescent="0.25">
      <c r="A619" s="821" t="s">
        <v>8812</v>
      </c>
      <c r="B619" s="822"/>
      <c r="C619" s="822"/>
      <c r="D619" s="822"/>
      <c r="E619" s="822"/>
      <c r="F619" s="822"/>
      <c r="G619" s="822"/>
      <c r="H619" s="644"/>
      <c r="J619" s="632"/>
    </row>
    <row r="620" spans="1:13" s="7" customFormat="1" ht="15" customHeight="1" x14ac:dyDescent="0.25">
      <c r="A620" s="489">
        <v>1095</v>
      </c>
      <c r="B620" s="5" t="s">
        <v>8813</v>
      </c>
      <c r="C620" s="410">
        <v>38000</v>
      </c>
      <c r="D620" s="25">
        <v>0.15</v>
      </c>
      <c r="E620" s="10">
        <f>D620*C620</f>
        <v>5700</v>
      </c>
      <c r="F620" s="10">
        <f>E620+C620</f>
        <v>43700</v>
      </c>
      <c r="G620" s="450" t="s">
        <v>7168</v>
      </c>
      <c r="H620" s="627"/>
      <c r="I620" s="7" t="s">
        <v>8814</v>
      </c>
      <c r="K620" s="632"/>
    </row>
    <row r="621" spans="1:13" ht="15.75" x14ac:dyDescent="0.25">
      <c r="A621" s="489">
        <v>1096</v>
      </c>
      <c r="B621" s="5" t="s">
        <v>8813</v>
      </c>
      <c r="C621" s="410">
        <v>275000</v>
      </c>
      <c r="D621" s="25">
        <v>0.15</v>
      </c>
      <c r="E621" s="10">
        <f>D621*C621</f>
        <v>41250</v>
      </c>
      <c r="F621" s="10">
        <f>E621+C621</f>
        <v>316250</v>
      </c>
      <c r="G621" s="450" t="s">
        <v>7168</v>
      </c>
      <c r="I621" s="7" t="s">
        <v>8815</v>
      </c>
    </row>
    <row r="622" spans="1:13" s="7" customFormat="1" ht="15.75" x14ac:dyDescent="0.25">
      <c r="A622" s="489">
        <v>1097</v>
      </c>
      <c r="B622" s="5" t="s">
        <v>8813</v>
      </c>
      <c r="C622" s="410">
        <v>75000</v>
      </c>
      <c r="D622" s="25">
        <v>0.15</v>
      </c>
      <c r="E622" s="10">
        <f>D622*C622</f>
        <v>11250</v>
      </c>
      <c r="F622" s="10">
        <f>E622+C622</f>
        <v>86250</v>
      </c>
      <c r="G622" s="450" t="s">
        <v>7168</v>
      </c>
      <c r="H622" s="768"/>
      <c r="I622" s="7" t="s">
        <v>8816</v>
      </c>
    </row>
    <row r="623" spans="1:13" s="7" customFormat="1" ht="15.75" x14ac:dyDescent="0.25">
      <c r="A623" s="489">
        <v>1098</v>
      </c>
      <c r="B623" s="673" t="s">
        <v>7438</v>
      </c>
      <c r="C623" s="410">
        <v>999300</v>
      </c>
      <c r="D623" s="25">
        <v>0.15</v>
      </c>
      <c r="E623" s="10">
        <f>D623*C623</f>
        <v>149895</v>
      </c>
      <c r="F623" s="10">
        <f>E623+C623</f>
        <v>1149195</v>
      </c>
      <c r="G623" s="450" t="s">
        <v>7168</v>
      </c>
      <c r="H623" s="768"/>
      <c r="I623" s="7" t="s">
        <v>8820</v>
      </c>
      <c r="M623" s="7">
        <v>6.5</v>
      </c>
    </row>
    <row r="624" spans="1:13" s="7" customFormat="1" ht="15.75" x14ac:dyDescent="0.25">
      <c r="A624" s="489">
        <v>1100</v>
      </c>
      <c r="B624" s="5" t="s">
        <v>99</v>
      </c>
      <c r="C624" s="410">
        <v>282269</v>
      </c>
      <c r="D624" s="25">
        <v>0.15</v>
      </c>
      <c r="E624" s="10">
        <v>42340.35</v>
      </c>
      <c r="F624" s="10">
        <v>324609.34999999998</v>
      </c>
      <c r="G624" s="450" t="s">
        <v>7168</v>
      </c>
      <c r="H624" s="771"/>
    </row>
    <row r="625" spans="1:13" s="7" customFormat="1" ht="15.75" x14ac:dyDescent="0.25">
      <c r="A625" s="489">
        <v>1101</v>
      </c>
      <c r="B625" s="5" t="s">
        <v>119</v>
      </c>
      <c r="C625" s="410">
        <v>374000</v>
      </c>
      <c r="D625" s="25">
        <v>0.15</v>
      </c>
      <c r="E625" s="10">
        <v>56100</v>
      </c>
      <c r="F625" s="10">
        <v>430100</v>
      </c>
      <c r="G625" s="450" t="s">
        <v>7168</v>
      </c>
      <c r="H625" s="771"/>
    </row>
    <row r="626" spans="1:13" s="7" customFormat="1" ht="15.75" x14ac:dyDescent="0.25">
      <c r="A626" s="489">
        <v>1102</v>
      </c>
      <c r="B626" s="5" t="s">
        <v>114</v>
      </c>
      <c r="C626" s="410">
        <v>346500</v>
      </c>
      <c r="D626" s="25">
        <v>0.15</v>
      </c>
      <c r="E626" s="10">
        <v>51975</v>
      </c>
      <c r="F626" s="10">
        <v>398475</v>
      </c>
      <c r="G626" s="450" t="s">
        <v>7168</v>
      </c>
      <c r="H626" s="771"/>
    </row>
    <row r="627" spans="1:13" s="7" customFormat="1" ht="15.75" x14ac:dyDescent="0.25">
      <c r="A627" s="489"/>
      <c r="B627" s="5"/>
      <c r="C627" s="410"/>
      <c r="D627" s="25"/>
      <c r="E627" s="10"/>
      <c r="F627" s="10"/>
      <c r="G627" s="768"/>
      <c r="H627" s="768"/>
    </row>
    <row r="628" spans="1:13" s="7" customFormat="1" ht="15.75" x14ac:dyDescent="0.25">
      <c r="A628" s="768"/>
      <c r="G628" s="768"/>
      <c r="H628" s="768"/>
      <c r="J628" s="7" t="s">
        <v>8833</v>
      </c>
      <c r="K628" s="7">
        <v>183016</v>
      </c>
    </row>
    <row r="629" spans="1:13" s="7" customFormat="1" ht="23.25" x14ac:dyDescent="0.25">
      <c r="A629" s="823" t="s">
        <v>8758</v>
      </c>
      <c r="B629" s="824"/>
      <c r="C629" s="824"/>
      <c r="D629" s="824"/>
      <c r="E629" s="824"/>
      <c r="F629" s="824"/>
      <c r="G629" s="824"/>
      <c r="H629" s="825"/>
      <c r="I629" s="826"/>
      <c r="J629" s="615">
        <v>0.18</v>
      </c>
      <c r="K629" s="632">
        <f>K628*18%</f>
        <v>32942.879999999997</v>
      </c>
      <c r="L629" s="615"/>
      <c r="M629" s="632"/>
    </row>
    <row r="630" spans="1:13" s="7" customFormat="1" ht="15.75" x14ac:dyDescent="0.25">
      <c r="A630" s="645"/>
      <c r="B630" s="646"/>
      <c r="C630" s="647">
        <f>C627+C623+C622+C621+C620+C626+C625+C624</f>
        <v>2390069</v>
      </c>
      <c r="D630" s="648"/>
      <c r="E630" s="657" t="s">
        <v>7620</v>
      </c>
      <c r="F630" s="657"/>
      <c r="G630" s="650"/>
      <c r="H630" s="651"/>
      <c r="I630" s="826"/>
      <c r="K630" s="590">
        <f>K629+K628</f>
        <v>215958.88</v>
      </c>
      <c r="M630" s="590"/>
    </row>
    <row r="631" spans="1:13" s="7" customFormat="1" ht="15.75" x14ac:dyDescent="0.25">
      <c r="A631" s="645"/>
      <c r="B631" s="658" t="s">
        <v>7754</v>
      </c>
      <c r="C631" s="647">
        <f>C630*60%</f>
        <v>1434041.4</v>
      </c>
      <c r="D631" s="648"/>
      <c r="E631" s="647"/>
      <c r="F631" s="647"/>
      <c r="G631" s="650" t="s">
        <v>7663</v>
      </c>
      <c r="H631" s="659">
        <f>SUM(E620:E627)</f>
        <v>358510.35</v>
      </c>
      <c r="I631" s="826"/>
      <c r="J631" s="7" t="s">
        <v>8837</v>
      </c>
      <c r="K631" s="769">
        <v>286885</v>
      </c>
    </row>
    <row r="632" spans="1:13" s="7" customFormat="1" ht="15.75" x14ac:dyDescent="0.25">
      <c r="A632" s="645"/>
      <c r="B632" s="658" t="s">
        <v>7753</v>
      </c>
      <c r="C632" s="647">
        <f>C630*40%</f>
        <v>956027.60000000009</v>
      </c>
      <c r="D632" s="648"/>
      <c r="E632" s="660"/>
      <c r="F632" s="660">
        <f>K628+K631+K634+K637</f>
        <v>1438547</v>
      </c>
      <c r="G632" s="661">
        <v>0.8</v>
      </c>
      <c r="H632" s="662">
        <f>H631*80%</f>
        <v>286808.27999999997</v>
      </c>
      <c r="I632" s="826"/>
      <c r="J632" s="615">
        <v>0.22</v>
      </c>
      <c r="K632" s="632">
        <f>K631*22%</f>
        <v>63114.7</v>
      </c>
    </row>
    <row r="633" spans="1:13" s="7" customFormat="1" ht="15.75" x14ac:dyDescent="0.25">
      <c r="A633" s="645"/>
      <c r="B633" s="658"/>
      <c r="C633" s="647"/>
      <c r="D633" s="648"/>
      <c r="E633" s="663">
        <v>0.15</v>
      </c>
      <c r="F633" s="660">
        <f>F632*15%</f>
        <v>215782.05</v>
      </c>
      <c r="G633" s="650"/>
      <c r="H633" s="651"/>
      <c r="I633" s="826"/>
      <c r="K633" s="590">
        <f>K632+K631</f>
        <v>349999.7</v>
      </c>
    </row>
    <row r="634" spans="1:13" s="7" customFormat="1" ht="15.75" x14ac:dyDescent="0.25">
      <c r="A634" s="645"/>
      <c r="B634" s="658" t="s">
        <v>7665</v>
      </c>
      <c r="C634" s="647">
        <f>C631</f>
        <v>1434041.4</v>
      </c>
      <c r="D634" s="648"/>
      <c r="E634" s="660"/>
      <c r="F634" s="660"/>
      <c r="G634" s="650" t="s">
        <v>7881</v>
      </c>
      <c r="H634" s="659">
        <f>F633</f>
        <v>215782.05</v>
      </c>
      <c r="I634" s="826"/>
      <c r="J634" s="7" t="s">
        <v>8811</v>
      </c>
      <c r="K634" s="7">
        <v>618646</v>
      </c>
    </row>
    <row r="635" spans="1:13" s="7" customFormat="1" ht="15.75" x14ac:dyDescent="0.25">
      <c r="A635" s="645"/>
      <c r="B635" s="658" t="s">
        <v>7623</v>
      </c>
      <c r="C635" s="647">
        <f>C634</f>
        <v>1434041.4</v>
      </c>
      <c r="D635" s="648"/>
      <c r="E635" s="663"/>
      <c r="F635" s="660"/>
      <c r="G635" s="650" t="s">
        <v>7882</v>
      </c>
      <c r="H635" s="659">
        <f>H632-H634</f>
        <v>71026.229999999981</v>
      </c>
      <c r="I635" s="826"/>
      <c r="J635" s="615">
        <v>0.18</v>
      </c>
      <c r="K635" s="632">
        <f>K634*18%</f>
        <v>111356.28</v>
      </c>
    </row>
    <row r="636" spans="1:13" s="7" customFormat="1" ht="15.75" x14ac:dyDescent="0.25">
      <c r="A636" s="645"/>
      <c r="B636" s="664">
        <v>0.22</v>
      </c>
      <c r="C636" s="647">
        <f>C635*22%</f>
        <v>315489.10800000001</v>
      </c>
      <c r="D636" s="648"/>
      <c r="E636" s="663"/>
      <c r="F636" s="660"/>
      <c r="G636" s="650"/>
      <c r="H636" s="651"/>
      <c r="I636" s="826"/>
      <c r="K636" s="590">
        <f>K635+K634</f>
        <v>730002.28</v>
      </c>
    </row>
    <row r="637" spans="1:13" s="7" customFormat="1" ht="16.5" thickBot="1" x14ac:dyDescent="0.3">
      <c r="A637" s="618"/>
      <c r="B637" s="698"/>
      <c r="C637" s="698"/>
      <c r="D637" s="698"/>
      <c r="E637" s="698"/>
      <c r="F637" s="698"/>
      <c r="G637" s="699"/>
      <c r="H637" s="700"/>
      <c r="J637" s="7" t="s">
        <v>8260</v>
      </c>
      <c r="K637" s="7">
        <v>350000</v>
      </c>
    </row>
    <row r="638" spans="1:13" ht="15.75" x14ac:dyDescent="0.25">
      <c r="J638" s="615">
        <v>0.18</v>
      </c>
      <c r="K638" s="632">
        <f>K637*18%</f>
        <v>63000</v>
      </c>
    </row>
    <row r="639" spans="1:13" ht="15.75" x14ac:dyDescent="0.25">
      <c r="J639" s="7"/>
      <c r="K639" s="590">
        <f>K638+K637</f>
        <v>413000</v>
      </c>
    </row>
    <row r="641" spans="1:13" ht="16.5" thickBot="1" x14ac:dyDescent="0.3">
      <c r="J641" s="7"/>
      <c r="K641" s="7"/>
    </row>
    <row r="642" spans="1:13" s="7" customFormat="1" ht="28.5" x14ac:dyDescent="0.25">
      <c r="A642" s="821" t="s">
        <v>8849</v>
      </c>
      <c r="B642" s="822"/>
      <c r="C642" s="822"/>
      <c r="D642" s="822"/>
      <c r="E642" s="822"/>
      <c r="F642" s="822"/>
      <c r="G642" s="822"/>
      <c r="H642" s="644"/>
    </row>
    <row r="643" spans="1:13" s="7" customFormat="1" ht="15" customHeight="1" x14ac:dyDescent="0.25">
      <c r="A643" s="489">
        <v>1099</v>
      </c>
      <c r="B643" s="673" t="s">
        <v>7438</v>
      </c>
      <c r="C643" s="410">
        <v>265000</v>
      </c>
      <c r="D643" s="25">
        <v>0.15</v>
      </c>
      <c r="E643" s="10">
        <f>D643*C643</f>
        <v>39750</v>
      </c>
      <c r="F643" s="10">
        <f>E643+C643</f>
        <v>304750</v>
      </c>
      <c r="G643" s="450" t="s">
        <v>7168</v>
      </c>
      <c r="H643" s="627"/>
      <c r="I643" s="7" t="s">
        <v>8850</v>
      </c>
    </row>
    <row r="644" spans="1:13" ht="15.75" x14ac:dyDescent="0.25">
      <c r="A644" s="489"/>
      <c r="B644" s="5"/>
      <c r="C644" s="410"/>
      <c r="D644" s="25"/>
      <c r="E644" s="10"/>
      <c r="F644" s="10"/>
      <c r="G644" s="450" t="s">
        <v>7168</v>
      </c>
      <c r="I644" s="7"/>
      <c r="J644" s="7"/>
      <c r="K644" s="7"/>
    </row>
    <row r="645" spans="1:13" s="7" customFormat="1" ht="15.75" x14ac:dyDescent="0.25">
      <c r="A645" s="489"/>
      <c r="B645" s="5"/>
      <c r="C645" s="410"/>
      <c r="D645" s="25"/>
      <c r="E645" s="10"/>
      <c r="F645" s="10"/>
      <c r="G645" s="450" t="s">
        <v>7168</v>
      </c>
      <c r="H645" s="771"/>
      <c r="J645" s="615"/>
      <c r="K645" s="632"/>
    </row>
    <row r="646" spans="1:13" s="7" customFormat="1" ht="15.75" x14ac:dyDescent="0.25">
      <c r="A646" s="489"/>
      <c r="B646" s="673"/>
      <c r="C646" s="410"/>
      <c r="D646" s="25"/>
      <c r="E646" s="10"/>
      <c r="F646" s="10"/>
      <c r="G646" s="450" t="s">
        <v>7168</v>
      </c>
      <c r="H646" s="771"/>
      <c r="K646" s="590"/>
    </row>
    <row r="647" spans="1:13" s="7" customFormat="1" ht="15.75" x14ac:dyDescent="0.25">
      <c r="A647" s="489"/>
      <c r="B647" s="5"/>
      <c r="C647" s="410"/>
      <c r="D647" s="25"/>
      <c r="E647" s="10"/>
      <c r="F647" s="10"/>
      <c r="G647" s="771"/>
      <c r="H647" s="771"/>
      <c r="K647" s="632"/>
    </row>
    <row r="648" spans="1:13" s="7" customFormat="1" ht="15.75" x14ac:dyDescent="0.25">
      <c r="A648" s="771"/>
      <c r="G648" s="771"/>
      <c r="H648" s="771"/>
      <c r="J648" s="827"/>
      <c r="K648" s="827"/>
    </row>
    <row r="649" spans="1:13" s="7" customFormat="1" ht="23.25" x14ac:dyDescent="0.25">
      <c r="A649" s="823" t="s">
        <v>8758</v>
      </c>
      <c r="B649" s="824"/>
      <c r="C649" s="824"/>
      <c r="D649" s="824"/>
      <c r="E649" s="824"/>
      <c r="F649" s="824"/>
      <c r="G649" s="824"/>
      <c r="H649" s="825"/>
      <c r="I649" s="826"/>
      <c r="K649" s="769"/>
      <c r="L649" s="615"/>
      <c r="M649" s="632"/>
    </row>
    <row r="650" spans="1:13" s="7" customFormat="1" ht="15.75" x14ac:dyDescent="0.25">
      <c r="A650" s="645"/>
      <c r="B650" s="646"/>
      <c r="C650" s="647">
        <f>C647+C646+C645+C644+C643</f>
        <v>265000</v>
      </c>
      <c r="D650" s="648"/>
      <c r="E650" s="657" t="s">
        <v>7620</v>
      </c>
      <c r="F650" s="657"/>
      <c r="G650" s="650"/>
      <c r="H650" s="651"/>
      <c r="I650" s="826"/>
      <c r="J650" s="615"/>
      <c r="K650" s="632"/>
      <c r="M650" s="590"/>
    </row>
    <row r="651" spans="1:13" s="7" customFormat="1" ht="15.75" x14ac:dyDescent="0.25">
      <c r="A651" s="645"/>
      <c r="B651" s="658" t="s">
        <v>7754</v>
      </c>
      <c r="C651" s="647">
        <f>C650*60%</f>
        <v>159000</v>
      </c>
      <c r="D651" s="648"/>
      <c r="E651" s="647"/>
      <c r="F651" s="647"/>
      <c r="G651" s="650" t="s">
        <v>7663</v>
      </c>
      <c r="H651" s="659">
        <f>SUM(E643:E647)</f>
        <v>39750</v>
      </c>
      <c r="I651" s="826"/>
      <c r="K651" s="590"/>
    </row>
    <row r="652" spans="1:13" s="7" customFormat="1" ht="15.75" x14ac:dyDescent="0.25">
      <c r="A652" s="645"/>
      <c r="B652" s="658" t="s">
        <v>7753</v>
      </c>
      <c r="C652" s="647">
        <f>C650*40%</f>
        <v>106000</v>
      </c>
      <c r="D652" s="648"/>
      <c r="E652" s="660"/>
      <c r="F652" s="660">
        <f>K644+K649+K654</f>
        <v>0</v>
      </c>
      <c r="G652" s="661">
        <v>0.8</v>
      </c>
      <c r="H652" s="662">
        <f>H651*80%</f>
        <v>31800</v>
      </c>
      <c r="I652" s="826"/>
      <c r="J652" s="615"/>
      <c r="K652" s="632"/>
    </row>
    <row r="653" spans="1:13" s="7" customFormat="1" ht="15.75" x14ac:dyDescent="0.25">
      <c r="A653" s="645"/>
      <c r="B653" s="658"/>
      <c r="C653" s="647"/>
      <c r="D653" s="648"/>
      <c r="E653" s="663">
        <v>0.15</v>
      </c>
      <c r="F653" s="660">
        <f>F652*15%</f>
        <v>0</v>
      </c>
      <c r="G653" s="650"/>
      <c r="H653" s="651"/>
      <c r="I653" s="826"/>
      <c r="K653" s="590"/>
    </row>
    <row r="654" spans="1:13" s="7" customFormat="1" ht="15.75" x14ac:dyDescent="0.25">
      <c r="A654" s="645"/>
      <c r="B654" s="658" t="s">
        <v>7665</v>
      </c>
      <c r="C654" s="647">
        <f>C651</f>
        <v>159000</v>
      </c>
      <c r="D654" s="648"/>
      <c r="E654" s="660"/>
      <c r="F654" s="660"/>
      <c r="G654" s="650" t="s">
        <v>7881</v>
      </c>
      <c r="H654" s="659">
        <f>F653</f>
        <v>0</v>
      </c>
      <c r="I654" s="826"/>
      <c r="J654"/>
      <c r="K654"/>
    </row>
    <row r="655" spans="1:13" s="7" customFormat="1" ht="15.75" x14ac:dyDescent="0.25">
      <c r="A655" s="645"/>
      <c r="B655" s="658" t="s">
        <v>7623</v>
      </c>
      <c r="C655" s="647">
        <f>C654</f>
        <v>159000</v>
      </c>
      <c r="D655" s="648"/>
      <c r="E655" s="663"/>
      <c r="F655" s="660"/>
      <c r="G655" s="650" t="s">
        <v>7882</v>
      </c>
      <c r="H655" s="659">
        <f>H652-H654</f>
        <v>31800</v>
      </c>
      <c r="I655" s="826"/>
      <c r="J655"/>
      <c r="K655"/>
    </row>
    <row r="656" spans="1:13" s="7" customFormat="1" ht="15.75" x14ac:dyDescent="0.25">
      <c r="A656" s="645"/>
      <c r="B656" s="664">
        <v>0.22</v>
      </c>
      <c r="C656" s="647">
        <f>C655*22%</f>
        <v>34980</v>
      </c>
      <c r="D656" s="648"/>
      <c r="E656" s="663"/>
      <c r="F656" s="660"/>
      <c r="G656" s="650"/>
      <c r="H656" s="651"/>
      <c r="I656" s="826"/>
      <c r="J656"/>
      <c r="K656"/>
    </row>
    <row r="657" spans="1:11" s="7" customFormat="1" ht="16.5" thickBot="1" x14ac:dyDescent="0.3">
      <c r="A657" s="618"/>
      <c r="B657" s="698"/>
      <c r="C657" s="698"/>
      <c r="D657" s="698"/>
      <c r="E657" s="698"/>
      <c r="F657" s="698"/>
      <c r="G657" s="699"/>
      <c r="H657" s="700"/>
      <c r="J657"/>
      <c r="K657"/>
    </row>
  </sheetData>
  <autoFilter ref="A1:J269" xr:uid="{00000000-0001-0000-0400-000000000000}"/>
  <mergeCells count="69">
    <mergeCell ref="J611:K611"/>
    <mergeCell ref="A619:G619"/>
    <mergeCell ref="A629:H629"/>
    <mergeCell ref="I629:I636"/>
    <mergeCell ref="A600:G600"/>
    <mergeCell ref="A608:H608"/>
    <mergeCell ref="I608:I615"/>
    <mergeCell ref="A581:G581"/>
    <mergeCell ref="A590:H590"/>
    <mergeCell ref="I590:I597"/>
    <mergeCell ref="J593:K593"/>
    <mergeCell ref="A559:G559"/>
    <mergeCell ref="A570:H570"/>
    <mergeCell ref="I570:I577"/>
    <mergeCell ref="J573:K573"/>
    <mergeCell ref="B37:F37"/>
    <mergeCell ref="A371:H371"/>
    <mergeCell ref="A391:G391"/>
    <mergeCell ref="A384:G384"/>
    <mergeCell ref="A385:G385"/>
    <mergeCell ref="A327:H327"/>
    <mergeCell ref="B46:F46"/>
    <mergeCell ref="B49:F49"/>
    <mergeCell ref="B50:F50"/>
    <mergeCell ref="B69:F69"/>
    <mergeCell ref="B82:F82"/>
    <mergeCell ref="A410:G410"/>
    <mergeCell ref="A399:H399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B43:F43"/>
    <mergeCell ref="A462:G462"/>
    <mergeCell ref="J464:K464"/>
    <mergeCell ref="A451:H451"/>
    <mergeCell ref="A440:G440"/>
    <mergeCell ref="A424:H424"/>
    <mergeCell ref="J514:K514"/>
    <mergeCell ref="I549:I556"/>
    <mergeCell ref="J552:K552"/>
    <mergeCell ref="J451:K451"/>
    <mergeCell ref="J425:K425"/>
    <mergeCell ref="J442:K442"/>
    <mergeCell ref="A642:G642"/>
    <mergeCell ref="A649:H649"/>
    <mergeCell ref="I649:I656"/>
    <mergeCell ref="J648:K648"/>
    <mergeCell ref="A472:H472"/>
    <mergeCell ref="J477:K477"/>
    <mergeCell ref="A482:G482"/>
    <mergeCell ref="A538:G538"/>
    <mergeCell ref="A549:H549"/>
    <mergeCell ref="A490:H490"/>
    <mergeCell ref="J495:K495"/>
    <mergeCell ref="A519:G519"/>
    <mergeCell ref="A528:H528"/>
    <mergeCell ref="J533:K533"/>
    <mergeCell ref="A500:G500"/>
    <mergeCell ref="A509:H509"/>
  </mergeCells>
  <conditionalFormatting sqref="G1:G324 G326 G328:G352 G354:G370 G372:G383 G386:G388 G392:G398 G400:G409 G411:G423 G425:G439 G441:G450 G452:G461 G463:G471 G473:G481 G483:G489 G491:G499 G501:G508 G510:G518 G520:G527 G529:G537 G539 G541:G545 G548 G550:G558 G560 G569 G562:G566 G571:G580 G584:G588 G599 G617:G618 G638:G641 G601:G607 G658:G1048576">
    <cfRule type="containsText" dxfId="13" priority="15" operator="containsText" text="Pending">
      <formula>NOT(ISERROR(SEARCH("Pending",G1)))</formula>
    </cfRule>
    <cfRule type="containsText" dxfId="12" priority="16" operator="containsText" text="Received">
      <formula>NOT(ISERROR(SEARCH("Received",G1)))</formula>
    </cfRule>
  </conditionalFormatting>
  <conditionalFormatting sqref="G582 G589 G591:G598">
    <cfRule type="containsText" dxfId="11" priority="13" operator="containsText" text="Pending">
      <formula>NOT(ISERROR(SEARCH("Pending",G582)))</formula>
    </cfRule>
    <cfRule type="containsText" dxfId="10" priority="14" operator="containsText" text="Received">
      <formula>NOT(ISERROR(SEARCH("Received",G582)))</formula>
    </cfRule>
  </conditionalFormatting>
  <conditionalFormatting sqref="G609:G616">
    <cfRule type="containsText" dxfId="9" priority="9" operator="containsText" text="Pending">
      <formula>NOT(ISERROR(SEARCH("Pending",G609)))</formula>
    </cfRule>
    <cfRule type="containsText" dxfId="8" priority="10" operator="containsText" text="Received">
      <formula>NOT(ISERROR(SEARCH("Received",G609)))</formula>
    </cfRule>
  </conditionalFormatting>
  <conditionalFormatting sqref="G620:G628">
    <cfRule type="containsText" dxfId="7" priority="7" operator="containsText" text="Pending">
      <formula>NOT(ISERROR(SEARCH("Pending",G620)))</formula>
    </cfRule>
    <cfRule type="containsText" dxfId="6" priority="8" operator="containsText" text="Received">
      <formula>NOT(ISERROR(SEARCH("Received",G620)))</formula>
    </cfRule>
  </conditionalFormatting>
  <conditionalFormatting sqref="G630:G637">
    <cfRule type="containsText" dxfId="5" priority="5" operator="containsText" text="Pending">
      <formula>NOT(ISERROR(SEARCH("Pending",G630)))</formula>
    </cfRule>
    <cfRule type="containsText" dxfId="4" priority="6" operator="containsText" text="Received">
      <formula>NOT(ISERROR(SEARCH("Received",G630)))</formula>
    </cfRule>
  </conditionalFormatting>
  <conditionalFormatting sqref="G643:G648">
    <cfRule type="containsText" dxfId="3" priority="3" operator="containsText" text="Pending">
      <formula>NOT(ISERROR(SEARCH("Pending",G643)))</formula>
    </cfRule>
    <cfRule type="containsText" dxfId="2" priority="4" operator="containsText" text="Received">
      <formula>NOT(ISERROR(SEARCH("Received",G643)))</formula>
    </cfRule>
  </conditionalFormatting>
  <conditionalFormatting sqref="G650:G657">
    <cfRule type="containsText" dxfId="1" priority="1" operator="containsText" text="Pending">
      <formula>NOT(ISERROR(SEARCH("Pending",G650)))</formula>
    </cfRule>
    <cfRule type="containsText" dxfId="0" priority="2" operator="containsText" text="Received">
      <formula>NOT(ISERROR(SEARCH("Received",G650)))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35"/>
  <sheetViews>
    <sheetView topLeftCell="A19" workbookViewId="0">
      <selection activeCell="N6" sqref="N6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37" t="s">
        <v>6983</v>
      </c>
      <c r="B1" s="838"/>
      <c r="C1" s="838"/>
      <c r="D1" s="838"/>
      <c r="E1" s="839"/>
      <c r="G1" s="844" t="s">
        <v>6984</v>
      </c>
      <c r="H1" s="844"/>
      <c r="I1" s="844"/>
      <c r="J1" s="844"/>
      <c r="K1" s="324"/>
      <c r="L1" s="836" t="s">
        <v>7290</v>
      </c>
      <c r="M1" s="836"/>
      <c r="N1" s="836"/>
      <c r="O1" s="836"/>
      <c r="P1" s="836"/>
      <c r="R1" s="836" t="s">
        <v>6986</v>
      </c>
      <c r="S1" s="836"/>
      <c r="T1" s="836"/>
      <c r="U1" s="836"/>
    </row>
    <row r="2" spans="1:28" ht="28.15" customHeight="1" x14ac:dyDescent="0.25">
      <c r="A2" s="840"/>
      <c r="B2" s="841"/>
      <c r="C2" s="841"/>
      <c r="D2" s="841"/>
      <c r="E2" s="842"/>
      <c r="G2" s="844"/>
      <c r="H2" s="844"/>
      <c r="I2" s="844"/>
      <c r="J2" s="844"/>
      <c r="K2" s="324"/>
      <c r="L2" s="836"/>
      <c r="M2" s="836"/>
      <c r="N2" s="836"/>
      <c r="O2" s="836"/>
      <c r="P2" s="836"/>
      <c r="R2" s="836"/>
      <c r="S2" s="836"/>
      <c r="T2" s="836"/>
      <c r="U2" s="836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45536</v>
      </c>
      <c r="M4" s="339">
        <v>90838</v>
      </c>
      <c r="N4" s="560">
        <f>M4</f>
        <v>90838</v>
      </c>
      <c r="O4" s="340"/>
      <c r="P4" s="561" t="s">
        <v>8859</v>
      </c>
      <c r="Q4" s="333"/>
      <c r="R4" s="334">
        <v>45627</v>
      </c>
      <c r="S4" s="339">
        <v>38335</v>
      </c>
      <c r="T4" s="325" t="s">
        <v>7353</v>
      </c>
      <c r="U4" s="352" t="s">
        <v>8636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45566</v>
      </c>
      <c r="M5" s="339">
        <v>90838</v>
      </c>
      <c r="N5" s="560">
        <f>M5</f>
        <v>90838</v>
      </c>
      <c r="O5" s="340"/>
      <c r="P5" s="561" t="s">
        <v>8859</v>
      </c>
      <c r="Q5" s="333"/>
      <c r="R5" s="334">
        <v>45658</v>
      </c>
      <c r="S5" s="339">
        <v>38335</v>
      </c>
      <c r="T5" s="760" t="s">
        <v>7353</v>
      </c>
      <c r="U5" s="352" t="s">
        <v>8759</v>
      </c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 t="s">
        <v>214</v>
      </c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/>
      <c r="M6" s="339"/>
      <c r="N6" s="560"/>
      <c r="O6" s="340"/>
      <c r="P6" s="561"/>
      <c r="Q6" s="333"/>
      <c r="R6" s="334">
        <v>45689</v>
      </c>
      <c r="S6" s="339">
        <v>38335</v>
      </c>
      <c r="T6" s="767" t="s">
        <v>7353</v>
      </c>
      <c r="U6" s="352" t="s">
        <v>8804</v>
      </c>
      <c r="V6" s="333"/>
      <c r="X6" s="344">
        <f>S38-T38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 t="s">
        <v>214</v>
      </c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/>
      <c r="M7" s="339"/>
      <c r="N7" s="560"/>
      <c r="O7" s="340"/>
      <c r="P7" s="561"/>
      <c r="Q7" s="333"/>
      <c r="R7" s="334">
        <v>45717</v>
      </c>
      <c r="S7" s="339">
        <v>38335</v>
      </c>
      <c r="T7" s="770" t="s">
        <v>7353</v>
      </c>
      <c r="U7" s="352" t="s">
        <v>8842</v>
      </c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 t="s">
        <v>214</v>
      </c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/>
      <c r="M8" s="339"/>
      <c r="N8" s="560"/>
      <c r="O8" s="340"/>
      <c r="P8" s="561"/>
      <c r="Q8" s="333"/>
      <c r="R8" s="334">
        <v>45748</v>
      </c>
      <c r="S8" s="325"/>
      <c r="T8" s="325"/>
      <c r="U8" s="325"/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 t="s">
        <v>214</v>
      </c>
      <c r="E9" s="352" t="s">
        <v>8848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772"/>
      <c r="M9" s="772"/>
      <c r="N9" s="772"/>
      <c r="O9" s="772"/>
      <c r="P9" s="772"/>
      <c r="Q9" s="333"/>
      <c r="R9" s="334">
        <v>45778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772"/>
      <c r="M10" s="772"/>
      <c r="N10" s="772"/>
      <c r="O10" s="772"/>
      <c r="P10" s="772"/>
      <c r="Q10" s="333"/>
      <c r="R10" s="334">
        <v>45809</v>
      </c>
      <c r="S10" s="325"/>
      <c r="T10" s="325"/>
      <c r="U10" s="325"/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772"/>
      <c r="M11" s="772"/>
      <c r="N11" s="772"/>
      <c r="O11" s="772"/>
      <c r="P11" s="772"/>
      <c r="Q11" s="333"/>
      <c r="R11" s="334">
        <v>45839</v>
      </c>
      <c r="S11" s="325"/>
      <c r="T11" s="325"/>
      <c r="U11" s="325"/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772"/>
      <c r="M12" s="772"/>
      <c r="N12" s="772"/>
      <c r="O12" s="772"/>
      <c r="P12" s="772"/>
      <c r="Q12" s="333"/>
      <c r="R12" s="334">
        <v>45870</v>
      </c>
      <c r="S12" s="325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772"/>
      <c r="M13" s="772"/>
      <c r="N13" s="772"/>
      <c r="O13" s="772"/>
      <c r="P13" s="772"/>
      <c r="Q13" s="333"/>
      <c r="R13" s="334">
        <v>45901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772"/>
      <c r="M14" s="772"/>
      <c r="N14" s="772"/>
      <c r="O14" s="772"/>
      <c r="P14" s="772"/>
      <c r="Q14" s="359"/>
      <c r="R14" s="334">
        <v>45931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772"/>
      <c r="M15" s="772"/>
      <c r="N15" s="772"/>
      <c r="O15" s="772"/>
      <c r="P15" s="772"/>
      <c r="Q15" s="333"/>
      <c r="R15" s="334">
        <v>45962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772"/>
      <c r="M16" s="772"/>
      <c r="N16" s="772"/>
      <c r="O16" s="772"/>
      <c r="P16" s="772"/>
      <c r="Q16" s="333"/>
      <c r="R16" s="334">
        <v>45992</v>
      </c>
      <c r="S16" s="325"/>
      <c r="T16" s="325"/>
      <c r="U16" s="325"/>
      <c r="V16" s="333"/>
      <c r="W16" s="344">
        <f>T50*10%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772"/>
      <c r="M17" s="772"/>
      <c r="N17" s="772"/>
      <c r="O17" s="772"/>
      <c r="P17" s="772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772"/>
      <c r="M18" s="772"/>
      <c r="N18" s="772"/>
      <c r="O18" s="772"/>
      <c r="P18" s="772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772"/>
      <c r="M19" s="772"/>
      <c r="N19" s="772"/>
      <c r="O19" s="772"/>
      <c r="P19" s="772"/>
      <c r="R19" s="334">
        <v>45292</v>
      </c>
      <c r="S19" s="339">
        <v>34850</v>
      </c>
      <c r="T19" s="325" t="s">
        <v>7353</v>
      </c>
      <c r="U19" s="352" t="s">
        <v>7697</v>
      </c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772"/>
      <c r="M20" s="772"/>
      <c r="N20" s="772"/>
      <c r="O20" s="772"/>
      <c r="P20" s="772"/>
      <c r="R20" s="334">
        <v>45323</v>
      </c>
      <c r="S20" s="339">
        <v>34850</v>
      </c>
      <c r="T20" s="325" t="s">
        <v>7353</v>
      </c>
      <c r="U20" s="352" t="s">
        <v>7746</v>
      </c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772"/>
      <c r="M21" s="772"/>
      <c r="N21" s="772"/>
      <c r="O21" s="772"/>
      <c r="P21" s="772"/>
      <c r="R21" s="334">
        <v>45352</v>
      </c>
      <c r="S21" s="339">
        <v>34850</v>
      </c>
      <c r="T21" s="325" t="s">
        <v>7353</v>
      </c>
      <c r="U21" s="352" t="s">
        <v>7784</v>
      </c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45200</v>
      </c>
      <c r="M22" s="339">
        <v>90838</v>
      </c>
      <c r="N22" s="560">
        <v>82580</v>
      </c>
      <c r="O22" s="340" t="s">
        <v>7933</v>
      </c>
      <c r="P22" s="695" t="s">
        <v>7940</v>
      </c>
      <c r="R22" s="334">
        <v>45383</v>
      </c>
      <c r="S22" s="339">
        <v>34850</v>
      </c>
      <c r="T22" s="325" t="s">
        <v>7353</v>
      </c>
      <c r="U22" s="352" t="s">
        <v>7844</v>
      </c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45231</v>
      </c>
      <c r="M23" s="339">
        <v>90838</v>
      </c>
      <c r="N23" s="560">
        <f t="shared" ref="N23:N32" si="0">M23</f>
        <v>90838</v>
      </c>
      <c r="O23" s="340" t="s">
        <v>8115</v>
      </c>
      <c r="P23" s="561" t="s">
        <v>8116</v>
      </c>
      <c r="R23" s="334">
        <v>45413</v>
      </c>
      <c r="S23" s="339">
        <v>34850</v>
      </c>
      <c r="T23" s="325" t="s">
        <v>7353</v>
      </c>
      <c r="U23" s="352" t="s">
        <v>7888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45261</v>
      </c>
      <c r="M24" s="339">
        <v>90838</v>
      </c>
      <c r="N24" s="560">
        <f t="shared" si="0"/>
        <v>90838</v>
      </c>
      <c r="O24" s="340" t="s">
        <v>8125</v>
      </c>
      <c r="P24" s="561"/>
      <c r="R24" s="334">
        <v>45444</v>
      </c>
      <c r="S24" s="339">
        <v>34850</v>
      </c>
      <c r="T24" s="325" t="s">
        <v>7353</v>
      </c>
      <c r="U24" s="352" t="s">
        <v>7946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45292</v>
      </c>
      <c r="M25" s="339">
        <v>90838</v>
      </c>
      <c r="N25" s="560">
        <f t="shared" si="0"/>
        <v>90838</v>
      </c>
      <c r="O25" s="340" t="s">
        <v>8149</v>
      </c>
      <c r="P25" s="561" t="s">
        <v>7003</v>
      </c>
      <c r="R25" s="334">
        <v>45474</v>
      </c>
      <c r="S25" s="339">
        <v>34850</v>
      </c>
      <c r="T25" s="325" t="s">
        <v>7353</v>
      </c>
      <c r="U25" s="352" t="s">
        <v>8150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8237</v>
      </c>
      <c r="G26" s="569" t="s">
        <v>8072</v>
      </c>
      <c r="H26" s="749">
        <f>H25-N22</f>
        <v>8258</v>
      </c>
      <c r="L26" s="338">
        <v>45323</v>
      </c>
      <c r="M26" s="339">
        <v>90838</v>
      </c>
      <c r="N26" s="560">
        <f t="shared" si="0"/>
        <v>90838</v>
      </c>
      <c r="O26" s="340" t="s">
        <v>8149</v>
      </c>
      <c r="P26" s="561" t="s">
        <v>7003</v>
      </c>
      <c r="R26" s="334">
        <v>45505</v>
      </c>
      <c r="S26" s="339">
        <v>34850</v>
      </c>
      <c r="T26" s="325" t="s">
        <v>7353</v>
      </c>
      <c r="U26" s="352" t="s">
        <v>8255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45352</v>
      </c>
      <c r="M27" s="339">
        <v>90838</v>
      </c>
      <c r="N27" s="560">
        <f t="shared" si="0"/>
        <v>90838</v>
      </c>
      <c r="O27" s="340" t="s">
        <v>8213</v>
      </c>
      <c r="P27" s="561" t="s">
        <v>8222</v>
      </c>
      <c r="R27" s="334">
        <v>45536</v>
      </c>
      <c r="S27" s="339">
        <v>34850</v>
      </c>
      <c r="T27" s="325" t="s">
        <v>7353</v>
      </c>
      <c r="U27" s="352" t="s">
        <v>8364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45383</v>
      </c>
      <c r="M28" s="339">
        <v>90838</v>
      </c>
      <c r="N28" s="560">
        <f t="shared" si="0"/>
        <v>90838</v>
      </c>
      <c r="O28" s="340" t="s">
        <v>8220</v>
      </c>
      <c r="P28" s="561" t="s">
        <v>8221</v>
      </c>
      <c r="R28" s="334">
        <v>45566</v>
      </c>
      <c r="S28" s="339">
        <v>34850</v>
      </c>
      <c r="T28" s="325" t="s">
        <v>7353</v>
      </c>
      <c r="U28" s="352" t="s">
        <v>8473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45413</v>
      </c>
      <c r="M29" s="339">
        <v>90838</v>
      </c>
      <c r="N29" s="560">
        <f t="shared" si="0"/>
        <v>90838</v>
      </c>
      <c r="O29" s="340" t="s">
        <v>8498</v>
      </c>
      <c r="P29" s="561" t="s">
        <v>8499</v>
      </c>
      <c r="R29" s="334">
        <v>45597</v>
      </c>
      <c r="S29" s="339">
        <v>34850</v>
      </c>
      <c r="T29" s="325" t="s">
        <v>7353</v>
      </c>
      <c r="U29" s="352" t="s">
        <v>8537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45444</v>
      </c>
      <c r="M30" s="339">
        <v>90838</v>
      </c>
      <c r="N30" s="560">
        <f t="shared" si="0"/>
        <v>90838</v>
      </c>
      <c r="O30" s="340" t="s">
        <v>8598</v>
      </c>
      <c r="P30" s="561" t="s">
        <v>8599</v>
      </c>
      <c r="R30" s="334"/>
      <c r="S30" s="339"/>
      <c r="T30" s="325"/>
      <c r="U30" s="352"/>
      <c r="AB30" s="373"/>
    </row>
    <row r="31" spans="1:30" ht="22.5" customHeight="1" x14ac:dyDescent="0.25">
      <c r="A31" s="6"/>
      <c r="B31" s="325"/>
      <c r="C31" s="325"/>
      <c r="D31" s="325"/>
      <c r="E31" s="325"/>
      <c r="L31" s="338">
        <v>45474</v>
      </c>
      <c r="M31" s="339">
        <v>90838</v>
      </c>
      <c r="N31" s="560">
        <f t="shared" si="0"/>
        <v>90838</v>
      </c>
      <c r="O31" s="340"/>
      <c r="P31" s="561" t="s">
        <v>7297</v>
      </c>
      <c r="R31" s="334"/>
      <c r="S31" s="325"/>
      <c r="T31" s="325"/>
      <c r="U31" s="325"/>
      <c r="AB31" s="373"/>
    </row>
    <row r="32" spans="1:30" ht="15.75" x14ac:dyDescent="0.25">
      <c r="A32" s="6"/>
      <c r="B32" s="325"/>
      <c r="C32" s="325"/>
      <c r="D32" s="325"/>
      <c r="E32" s="325"/>
      <c r="L32" s="338">
        <v>45505</v>
      </c>
      <c r="M32" s="339">
        <v>90838</v>
      </c>
      <c r="N32" s="560">
        <f t="shared" si="0"/>
        <v>90838</v>
      </c>
      <c r="O32" s="340"/>
      <c r="P32" s="561" t="s">
        <v>7297</v>
      </c>
      <c r="R32" s="325"/>
      <c r="S32" s="755"/>
      <c r="T32" s="325"/>
      <c r="U32" s="325"/>
      <c r="AB32" s="373"/>
    </row>
    <row r="33" spans="1:31" ht="15.75" x14ac:dyDescent="0.25">
      <c r="A33" s="6"/>
      <c r="B33" s="325"/>
      <c r="C33" s="325"/>
      <c r="D33" s="325"/>
      <c r="E33" s="325"/>
      <c r="L33" s="325"/>
      <c r="M33" s="630"/>
      <c r="N33" s="630"/>
      <c r="O33" s="325"/>
      <c r="P33" s="325"/>
      <c r="R33" s="325"/>
      <c r="S33" s="755"/>
      <c r="T33" s="325"/>
      <c r="U33" s="325"/>
      <c r="AB33" s="373"/>
    </row>
    <row r="34" spans="1:31" ht="15.75" x14ac:dyDescent="0.25">
      <c r="A34" s="6"/>
      <c r="B34" s="325"/>
      <c r="C34" s="325"/>
      <c r="D34" s="325"/>
      <c r="E34" s="325"/>
      <c r="L34" s="325"/>
      <c r="M34" s="630"/>
      <c r="N34" s="325"/>
      <c r="O34" s="325"/>
      <c r="P34" s="325"/>
      <c r="R34" s="325"/>
      <c r="S34" s="325"/>
      <c r="T34" s="325"/>
      <c r="U34" s="325"/>
    </row>
    <row r="35" spans="1:31" ht="15.7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/>
      <c r="M35" s="325"/>
      <c r="N35" s="325"/>
      <c r="O35" s="325"/>
      <c r="P35" s="325"/>
      <c r="R35" s="325"/>
      <c r="S35" s="325"/>
      <c r="T35" s="325"/>
      <c r="U35" s="325"/>
      <c r="AB35" s="373"/>
    </row>
    <row r="36" spans="1:31" ht="15.75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25"/>
      <c r="M36" s="751"/>
      <c r="N36" s="325"/>
      <c r="O36" s="325"/>
      <c r="P36" s="325"/>
      <c r="R36" s="325"/>
      <c r="S36" s="325"/>
      <c r="T36" s="325"/>
      <c r="U36" s="325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44835</v>
      </c>
      <c r="M37" s="339">
        <v>82580</v>
      </c>
      <c r="N37" s="560" t="s">
        <v>7353</v>
      </c>
      <c r="O37" s="340" t="s">
        <v>7356</v>
      </c>
      <c r="P37" s="561" t="s">
        <v>7357</v>
      </c>
      <c r="R37" s="325"/>
      <c r="S37" s="325"/>
      <c r="T37" s="325"/>
      <c r="U37" s="325"/>
      <c r="W37">
        <f>W36*10%</f>
        <v>2620</v>
      </c>
    </row>
    <row r="38" spans="1:31" ht="15.75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44866</v>
      </c>
      <c r="M38" s="339">
        <v>82580</v>
      </c>
      <c r="N38" s="560" t="s">
        <v>7353</v>
      </c>
      <c r="O38" s="340" t="s">
        <v>7355</v>
      </c>
      <c r="P38" s="561" t="s">
        <v>7357</v>
      </c>
      <c r="R38" s="334">
        <v>44896</v>
      </c>
      <c r="S38" s="13">
        <v>31680</v>
      </c>
      <c r="T38" s="342">
        <v>31680</v>
      </c>
      <c r="U38" s="352" t="s">
        <v>7148</v>
      </c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44896</v>
      </c>
      <c r="M39" s="339">
        <v>82580</v>
      </c>
      <c r="N39" s="560" t="s">
        <v>7353</v>
      </c>
      <c r="O39" s="340" t="s">
        <v>7354</v>
      </c>
      <c r="P39" s="561" t="s">
        <v>7357</v>
      </c>
      <c r="R39" s="334">
        <v>44927</v>
      </c>
      <c r="S39" s="13">
        <v>31680</v>
      </c>
      <c r="T39" s="342">
        <v>31680</v>
      </c>
      <c r="U39" s="352" t="s">
        <v>7165</v>
      </c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44927</v>
      </c>
      <c r="M40" s="339">
        <v>82580</v>
      </c>
      <c r="N40" s="560" t="s">
        <v>7353</v>
      </c>
      <c r="O40" s="340" t="s">
        <v>7417</v>
      </c>
      <c r="P40" s="561" t="s">
        <v>7416</v>
      </c>
      <c r="R40" s="334">
        <v>44958</v>
      </c>
      <c r="S40" s="13">
        <v>31680</v>
      </c>
      <c r="T40" s="342">
        <v>31680</v>
      </c>
      <c r="U40" s="352" t="s">
        <v>7279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44958</v>
      </c>
      <c r="M41" s="339">
        <v>82580</v>
      </c>
      <c r="N41" s="560" t="s">
        <v>7353</v>
      </c>
      <c r="O41" s="340" t="s">
        <v>7497</v>
      </c>
      <c r="P41" s="561" t="s">
        <v>7496</v>
      </c>
      <c r="R41" s="334">
        <v>44986</v>
      </c>
      <c r="S41" s="13">
        <v>31680</v>
      </c>
      <c r="T41" s="342">
        <v>31680</v>
      </c>
      <c r="U41" s="352" t="s">
        <v>7278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44986</v>
      </c>
      <c r="M42" s="339">
        <v>82580</v>
      </c>
      <c r="N42" s="560" t="s">
        <v>7353</v>
      </c>
      <c r="O42" s="340" t="s">
        <v>7519</v>
      </c>
      <c r="P42" s="561" t="s">
        <v>7518</v>
      </c>
      <c r="R42" s="334">
        <v>45017</v>
      </c>
      <c r="S42" s="13">
        <v>31680</v>
      </c>
      <c r="T42" s="342">
        <v>31680</v>
      </c>
      <c r="U42" s="352" t="s">
        <v>7286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45017</v>
      </c>
      <c r="M43" s="339">
        <v>82580</v>
      </c>
      <c r="N43" s="560" t="s">
        <v>7353</v>
      </c>
      <c r="O43" s="340" t="s">
        <v>7589</v>
      </c>
      <c r="P43" s="561" t="s">
        <v>7588</v>
      </c>
      <c r="R43" s="334">
        <v>45047</v>
      </c>
      <c r="S43" s="13">
        <v>31680</v>
      </c>
      <c r="T43" s="342">
        <v>31680</v>
      </c>
      <c r="U43" s="352" t="s">
        <v>7299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36" t="s">
        <v>7022</v>
      </c>
      <c r="H44" s="836"/>
      <c r="I44" s="836"/>
      <c r="J44" s="836"/>
      <c r="L44" s="338">
        <v>45047</v>
      </c>
      <c r="M44" s="339">
        <v>82580</v>
      </c>
      <c r="N44" s="560" t="s">
        <v>7353</v>
      </c>
      <c r="O44" s="340" t="s">
        <v>7701</v>
      </c>
      <c r="P44" s="561" t="s">
        <v>7702</v>
      </c>
      <c r="R44" s="334">
        <v>45078</v>
      </c>
      <c r="S44" s="13">
        <v>31680</v>
      </c>
      <c r="T44" s="342">
        <v>31680</v>
      </c>
      <c r="U44" s="352" t="s">
        <v>7339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36"/>
      <c r="H45" s="836"/>
      <c r="I45" s="836"/>
      <c r="J45" s="836"/>
      <c r="L45" s="338">
        <v>45078</v>
      </c>
      <c r="M45" s="339">
        <v>82580</v>
      </c>
      <c r="N45" s="560" t="s">
        <v>7353</v>
      </c>
      <c r="O45" s="340" t="s">
        <v>7365</v>
      </c>
      <c r="P45" s="561" t="s">
        <v>7724</v>
      </c>
      <c r="R45" s="334">
        <v>45108</v>
      </c>
      <c r="S45" s="13">
        <v>31680</v>
      </c>
      <c r="T45" s="342">
        <v>31680</v>
      </c>
      <c r="U45" s="352" t="s">
        <v>7358</v>
      </c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45108</v>
      </c>
      <c r="M46" s="339">
        <v>82580</v>
      </c>
      <c r="N46" s="560" t="s">
        <v>7353</v>
      </c>
      <c r="O46" s="340" t="s">
        <v>7365</v>
      </c>
      <c r="P46" s="561" t="s">
        <v>7724</v>
      </c>
      <c r="R46" s="334">
        <v>45139</v>
      </c>
      <c r="S46" s="13">
        <v>31680</v>
      </c>
      <c r="T46" s="342">
        <v>31680</v>
      </c>
      <c r="U46" s="352" t="s">
        <v>7410</v>
      </c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L47" s="338">
        <v>45139</v>
      </c>
      <c r="M47" s="339">
        <v>82580</v>
      </c>
      <c r="N47" s="560" t="s">
        <v>7353</v>
      </c>
      <c r="O47" s="340" t="s">
        <v>7831</v>
      </c>
      <c r="P47" s="561" t="s">
        <v>7832</v>
      </c>
      <c r="R47" s="334">
        <v>45170</v>
      </c>
      <c r="S47" s="13">
        <v>31680</v>
      </c>
      <c r="T47" s="342">
        <v>31680</v>
      </c>
      <c r="U47" s="352" t="s">
        <v>7478</v>
      </c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L48" s="338">
        <v>45170</v>
      </c>
      <c r="M48" s="339">
        <v>82580</v>
      </c>
      <c r="N48" s="560" t="s">
        <v>7353</v>
      </c>
      <c r="O48" s="340" t="s">
        <v>7829</v>
      </c>
      <c r="P48" s="561" t="s">
        <v>7830</v>
      </c>
      <c r="R48" s="334">
        <v>45200</v>
      </c>
      <c r="S48" s="13">
        <v>31680</v>
      </c>
      <c r="T48" s="342">
        <v>31680</v>
      </c>
      <c r="U48" s="352" t="s">
        <v>7498</v>
      </c>
    </row>
    <row r="49" spans="1:21" ht="19.5" thickBot="1" x14ac:dyDescent="0.3">
      <c r="I49" s="404" t="s">
        <v>7030</v>
      </c>
      <c r="J49" s="351">
        <f>SUM(J47:J48)</f>
        <v>11264</v>
      </c>
      <c r="K49" s="405"/>
      <c r="L49" s="426"/>
      <c r="M49" s="426"/>
      <c r="N49" s="426"/>
      <c r="O49" s="426"/>
      <c r="P49" s="426"/>
      <c r="R49" s="334">
        <v>45231</v>
      </c>
      <c r="S49" s="13">
        <v>31680</v>
      </c>
      <c r="T49" s="342">
        <v>31680</v>
      </c>
      <c r="U49" s="352" t="s">
        <v>7543</v>
      </c>
    </row>
    <row r="50" spans="1:21" ht="18.75" x14ac:dyDescent="0.25">
      <c r="A50" s="837" t="s">
        <v>6983</v>
      </c>
      <c r="B50" s="838"/>
      <c r="C50" s="838"/>
      <c r="D50" s="838"/>
      <c r="E50" s="839"/>
      <c r="K50" s="406"/>
      <c r="L50" s="426"/>
      <c r="M50" s="426"/>
      <c r="N50" s="426"/>
      <c r="O50" s="426"/>
      <c r="P50" s="426"/>
      <c r="R50" s="334">
        <v>45261</v>
      </c>
      <c r="S50" s="13">
        <v>31680</v>
      </c>
      <c r="T50" s="342">
        <v>31680</v>
      </c>
      <c r="U50" s="352" t="s">
        <v>7609</v>
      </c>
    </row>
    <row r="51" spans="1:21" ht="18.75" x14ac:dyDescent="0.25">
      <c r="A51" s="840"/>
      <c r="B51" s="841"/>
      <c r="C51" s="841"/>
      <c r="D51" s="841"/>
      <c r="E51" s="842"/>
      <c r="G51" s="843" t="s">
        <v>7031</v>
      </c>
      <c r="H51" s="843"/>
      <c r="I51" s="843"/>
      <c r="J51" s="407">
        <f>J49+I48</f>
        <v>73164</v>
      </c>
      <c r="K51" s="406"/>
      <c r="L51" s="426"/>
      <c r="M51" s="426"/>
      <c r="N51" s="426"/>
      <c r="O51" s="426"/>
      <c r="P51" s="426"/>
    </row>
    <row r="52" spans="1:21" ht="18.7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426"/>
      <c r="M52" s="426"/>
      <c r="N52" s="426"/>
      <c r="O52" s="426"/>
      <c r="P52" s="426"/>
    </row>
    <row r="53" spans="1:21" ht="31.5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25" t="s">
        <v>6988</v>
      </c>
      <c r="M53" s="325" t="s">
        <v>6989</v>
      </c>
      <c r="N53" s="325" t="s">
        <v>214</v>
      </c>
      <c r="O53" s="325"/>
      <c r="P53" s="325" t="s">
        <v>5</v>
      </c>
      <c r="R53" s="836" t="s">
        <v>6986</v>
      </c>
      <c r="S53" s="836"/>
      <c r="T53" s="836"/>
      <c r="U53" s="836"/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44501</v>
      </c>
      <c r="M54" s="339">
        <v>78650</v>
      </c>
      <c r="N54" s="340">
        <v>78650</v>
      </c>
      <c r="O54" s="340"/>
      <c r="P54" s="341"/>
      <c r="R54" s="836"/>
      <c r="S54" s="836"/>
      <c r="T54" s="836"/>
      <c r="U54" s="836"/>
    </row>
    <row r="55" spans="1:21" ht="31.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44531</v>
      </c>
      <c r="M55" s="339">
        <v>78650</v>
      </c>
      <c r="N55" s="340">
        <v>78650</v>
      </c>
      <c r="O55" s="340"/>
      <c r="P55" s="341"/>
      <c r="R55" s="325" t="s">
        <v>6988</v>
      </c>
      <c r="S55" s="325" t="s">
        <v>3</v>
      </c>
      <c r="T55" s="325" t="s">
        <v>214</v>
      </c>
      <c r="U55" s="325" t="s">
        <v>5</v>
      </c>
    </row>
    <row r="56" spans="1:21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44562</v>
      </c>
      <c r="M56" s="339">
        <v>78650</v>
      </c>
      <c r="N56" s="340">
        <v>78650</v>
      </c>
      <c r="O56" s="340"/>
      <c r="P56" s="341"/>
      <c r="R56" s="334">
        <v>44501</v>
      </c>
      <c r="S56" s="13">
        <v>28820</v>
      </c>
      <c r="T56" s="342">
        <v>28800</v>
      </c>
      <c r="U56" s="343" t="s">
        <v>6992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44593</v>
      </c>
      <c r="M57" s="339">
        <v>78650</v>
      </c>
      <c r="N57" s="340">
        <v>78650</v>
      </c>
      <c r="O57" s="340"/>
      <c r="P57" s="12"/>
      <c r="R57" s="334">
        <v>44531</v>
      </c>
      <c r="S57" s="13">
        <v>28820</v>
      </c>
      <c r="T57" s="342">
        <v>28800</v>
      </c>
      <c r="U57" s="343" t="s">
        <v>6992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44621</v>
      </c>
      <c r="M58" s="339">
        <v>78650</v>
      </c>
      <c r="N58" s="340">
        <v>78650</v>
      </c>
      <c r="O58" s="340"/>
      <c r="P58" s="12"/>
      <c r="R58" s="334">
        <v>44562</v>
      </c>
      <c r="S58" s="13">
        <v>28820</v>
      </c>
      <c r="T58" s="342">
        <v>28800</v>
      </c>
      <c r="U58" s="347" t="s">
        <v>6996</v>
      </c>
    </row>
    <row r="59" spans="1:21" ht="15.7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44652</v>
      </c>
      <c r="M59" s="339">
        <v>78650</v>
      </c>
      <c r="N59" s="340">
        <v>78650</v>
      </c>
      <c r="O59" s="340"/>
      <c r="P59" s="12"/>
      <c r="R59" s="334">
        <v>44593</v>
      </c>
      <c r="S59" s="13">
        <v>28820</v>
      </c>
      <c r="T59" s="342">
        <v>28800</v>
      </c>
      <c r="U59" s="346" t="s">
        <v>6995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44682</v>
      </c>
      <c r="M60" s="339">
        <v>78650</v>
      </c>
      <c r="N60" s="340">
        <v>78650</v>
      </c>
      <c r="O60" s="340"/>
      <c r="P60" s="12"/>
      <c r="R60" s="334">
        <v>44621</v>
      </c>
      <c r="S60" s="13">
        <v>28820</v>
      </c>
      <c r="T60" s="342">
        <v>28800</v>
      </c>
      <c r="U60" s="351"/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44713</v>
      </c>
      <c r="M61" s="339">
        <v>78650</v>
      </c>
      <c r="N61" s="340">
        <v>78650</v>
      </c>
      <c r="O61" s="340"/>
      <c r="P61" s="12" t="s">
        <v>7077</v>
      </c>
      <c r="R61" s="334">
        <v>44652</v>
      </c>
      <c r="S61" s="13">
        <v>28820</v>
      </c>
      <c r="T61" s="342">
        <v>28800</v>
      </c>
      <c r="U61" s="352"/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44743</v>
      </c>
      <c r="M62" s="339">
        <v>78650</v>
      </c>
      <c r="N62" s="340">
        <v>78650</v>
      </c>
      <c r="O62" s="340"/>
      <c r="P62" s="12" t="s">
        <v>7149</v>
      </c>
      <c r="R62" s="334">
        <v>44682</v>
      </c>
      <c r="S62" s="13">
        <v>28820</v>
      </c>
      <c r="T62" s="342">
        <v>28800</v>
      </c>
      <c r="U62" s="349"/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44774</v>
      </c>
      <c r="M63" s="339">
        <v>78650</v>
      </c>
      <c r="N63" s="340">
        <v>78650</v>
      </c>
      <c r="O63" s="340"/>
      <c r="P63" s="12" t="s">
        <v>7172</v>
      </c>
      <c r="R63" s="334">
        <v>44713</v>
      </c>
      <c r="S63" s="13">
        <v>28820</v>
      </c>
      <c r="T63" s="342">
        <v>28800</v>
      </c>
      <c r="U63" s="349" t="s">
        <v>7003</v>
      </c>
    </row>
    <row r="64" spans="1:21" x14ac:dyDescent="0.25">
      <c r="L64" s="338">
        <v>44805</v>
      </c>
      <c r="M64" s="339">
        <v>78650</v>
      </c>
      <c r="N64" s="340">
        <v>78650</v>
      </c>
      <c r="O64" s="340"/>
      <c r="P64" s="12" t="s">
        <v>7289</v>
      </c>
      <c r="R64" s="334">
        <v>44743</v>
      </c>
      <c r="S64" s="13">
        <v>28820</v>
      </c>
      <c r="T64" s="342">
        <v>28800</v>
      </c>
      <c r="U64" s="349" t="s">
        <v>7003</v>
      </c>
    </row>
    <row r="65" spans="1:21" x14ac:dyDescent="0.25">
      <c r="R65" s="334">
        <v>44774</v>
      </c>
      <c r="S65" s="13">
        <v>28820</v>
      </c>
      <c r="T65" s="342">
        <v>28800</v>
      </c>
      <c r="U65" s="349" t="s">
        <v>7033</v>
      </c>
    </row>
    <row r="66" spans="1:21" ht="15.75" thickBot="1" x14ac:dyDescent="0.3">
      <c r="R66" s="334">
        <v>44805</v>
      </c>
      <c r="S66" s="13">
        <v>28820</v>
      </c>
      <c r="T66" s="342">
        <v>28800</v>
      </c>
      <c r="U66" s="349" t="s">
        <v>7050</v>
      </c>
    </row>
    <row r="67" spans="1:21" x14ac:dyDescent="0.25">
      <c r="A67" s="837" t="s">
        <v>7009</v>
      </c>
      <c r="B67" s="838"/>
      <c r="C67" s="838"/>
      <c r="D67" s="838"/>
      <c r="E67" s="839"/>
      <c r="R67" s="334">
        <v>44835</v>
      </c>
      <c r="S67" s="13">
        <v>28820</v>
      </c>
      <c r="T67" s="342">
        <v>28800</v>
      </c>
      <c r="U67" s="349" t="s">
        <v>7078</v>
      </c>
    </row>
    <row r="68" spans="1:21" x14ac:dyDescent="0.25">
      <c r="A68" s="840"/>
      <c r="B68" s="841"/>
      <c r="C68" s="841"/>
      <c r="D68" s="841"/>
      <c r="E68" s="842"/>
      <c r="L68" s="836" t="s">
        <v>6985</v>
      </c>
      <c r="M68" s="836"/>
      <c r="N68" s="836"/>
      <c r="O68" s="836"/>
      <c r="P68" s="836"/>
      <c r="R68" s="334">
        <v>44866</v>
      </c>
      <c r="S68" s="13">
        <v>28820</v>
      </c>
      <c r="T68" s="342">
        <v>28800</v>
      </c>
      <c r="U68" s="349" t="s">
        <v>7112</v>
      </c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836"/>
      <c r="M69" s="836"/>
      <c r="N69" s="836"/>
      <c r="O69" s="836"/>
      <c r="P69" s="836"/>
      <c r="R69" s="362"/>
      <c r="S69" s="365"/>
      <c r="T69" s="365"/>
      <c r="U69" s="350"/>
    </row>
    <row r="70" spans="1:21" ht="31.5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25" t="s">
        <v>6988</v>
      </c>
      <c r="M70" s="325" t="s">
        <v>6989</v>
      </c>
      <c r="N70" s="325" t="s">
        <v>214</v>
      </c>
      <c r="O70" s="325"/>
      <c r="P70" s="325" t="s">
        <v>5</v>
      </c>
      <c r="R70" s="366"/>
      <c r="S70" s="369"/>
      <c r="T70" s="369"/>
      <c r="U70" s="370"/>
    </row>
    <row r="71" spans="1:21" ht="31.5" x14ac:dyDescent="0.25">
      <c r="A71" s="328">
        <v>2</v>
      </c>
      <c r="B71" s="375">
        <v>44531</v>
      </c>
      <c r="C71" s="330"/>
      <c r="D71" s="331"/>
      <c r="E71" s="348"/>
      <c r="L71" s="338">
        <v>44166</v>
      </c>
      <c r="M71" s="339">
        <v>71500</v>
      </c>
      <c r="N71" s="340" t="s">
        <v>214</v>
      </c>
      <c r="O71" s="340"/>
      <c r="P71" s="341"/>
      <c r="R71" s="325" t="s">
        <v>6988</v>
      </c>
      <c r="S71" s="325" t="s">
        <v>3</v>
      </c>
      <c r="T71" s="325" t="s">
        <v>214</v>
      </c>
      <c r="U71" s="325" t="s">
        <v>5</v>
      </c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44197</v>
      </c>
      <c r="M72" s="339">
        <v>71500</v>
      </c>
      <c r="N72" s="340" t="s">
        <v>214</v>
      </c>
      <c r="O72" s="340"/>
      <c r="P72" s="341"/>
      <c r="R72" s="334">
        <v>44166</v>
      </c>
      <c r="S72" s="13">
        <v>26200</v>
      </c>
      <c r="T72" s="342">
        <v>24000</v>
      </c>
      <c r="U72" s="349" t="s">
        <v>7010</v>
      </c>
    </row>
    <row r="73" spans="1:21" ht="30" x14ac:dyDescent="0.25">
      <c r="A73" s="328">
        <v>4</v>
      </c>
      <c r="B73" s="375">
        <v>44593</v>
      </c>
      <c r="C73" s="330"/>
      <c r="D73" s="331"/>
      <c r="E73" s="348"/>
      <c r="L73" s="338">
        <v>44228</v>
      </c>
      <c r="M73" s="339">
        <v>71500</v>
      </c>
      <c r="N73" s="340" t="s">
        <v>214</v>
      </c>
      <c r="O73" s="340"/>
      <c r="P73" s="341"/>
      <c r="R73" s="334">
        <v>44197</v>
      </c>
      <c r="S73" s="13">
        <v>26200</v>
      </c>
      <c r="T73" s="342">
        <v>26000</v>
      </c>
      <c r="U73" s="349" t="s">
        <v>7011</v>
      </c>
    </row>
    <row r="74" spans="1:21" ht="45" x14ac:dyDescent="0.25">
      <c r="A74" s="328">
        <v>5</v>
      </c>
      <c r="B74" s="375">
        <v>44621</v>
      </c>
      <c r="C74" s="330"/>
      <c r="D74" s="331"/>
      <c r="E74" s="346"/>
      <c r="L74" s="338">
        <v>44256</v>
      </c>
      <c r="M74" s="339">
        <v>71500</v>
      </c>
      <c r="N74" s="340" t="s">
        <v>214</v>
      </c>
      <c r="O74" s="340"/>
      <c r="P74" s="12"/>
      <c r="R74" s="334">
        <v>44228</v>
      </c>
      <c r="S74" s="13">
        <v>26200</v>
      </c>
      <c r="T74" s="342">
        <v>30000</v>
      </c>
      <c r="U74" s="349" t="s">
        <v>7012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44287</v>
      </c>
      <c r="M75" s="339">
        <v>71500</v>
      </c>
      <c r="N75" s="340" t="s">
        <v>214</v>
      </c>
      <c r="O75" s="340"/>
      <c r="P75" s="12"/>
      <c r="R75" s="334">
        <v>44256</v>
      </c>
      <c r="S75" s="342">
        <v>26200</v>
      </c>
      <c r="T75" s="342">
        <v>24800</v>
      </c>
      <c r="U75" s="349" t="s">
        <v>7013</v>
      </c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38">
        <v>44317</v>
      </c>
      <c r="M76" s="339">
        <v>71500</v>
      </c>
      <c r="N76" s="340" t="s">
        <v>214</v>
      </c>
      <c r="O76" s="340"/>
      <c r="P76" s="12"/>
      <c r="R76" s="334">
        <v>44287</v>
      </c>
      <c r="S76" s="342">
        <v>26200</v>
      </c>
      <c r="T76" s="377">
        <v>26200</v>
      </c>
      <c r="U76" s="351" t="s">
        <v>7014</v>
      </c>
    </row>
    <row r="77" spans="1:21" ht="15.75" x14ac:dyDescent="0.25">
      <c r="A77" s="328">
        <v>8</v>
      </c>
      <c r="B77" s="375">
        <v>44713</v>
      </c>
      <c r="C77" s="330"/>
      <c r="D77" s="353"/>
      <c r="E77" s="354"/>
      <c r="L77" s="338">
        <v>44348</v>
      </c>
      <c r="M77" s="339">
        <v>71500</v>
      </c>
      <c r="N77" s="340" t="s">
        <v>214</v>
      </c>
      <c r="O77" s="340"/>
      <c r="P77" s="12"/>
      <c r="R77" s="334">
        <v>44317</v>
      </c>
      <c r="S77" s="342">
        <v>26000</v>
      </c>
      <c r="T77" s="12"/>
      <c r="U77" s="352" t="s">
        <v>7015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38">
        <v>44378</v>
      </c>
      <c r="M78" s="339">
        <v>71500</v>
      </c>
      <c r="N78" s="340" t="s">
        <v>214</v>
      </c>
      <c r="O78" s="340"/>
      <c r="P78" s="12"/>
      <c r="R78" s="334">
        <v>44348</v>
      </c>
      <c r="S78" s="342">
        <v>26000</v>
      </c>
      <c r="T78" s="12"/>
      <c r="U78" s="349" t="s">
        <v>7003</v>
      </c>
    </row>
    <row r="79" spans="1:21" x14ac:dyDescent="0.25">
      <c r="A79" s="328">
        <v>10</v>
      </c>
      <c r="B79" s="375">
        <v>44774</v>
      </c>
      <c r="C79" s="330"/>
      <c r="D79" s="353"/>
      <c r="E79" s="354"/>
      <c r="L79" s="338">
        <v>44409</v>
      </c>
      <c r="M79" s="339">
        <v>71500</v>
      </c>
      <c r="N79" s="340" t="s">
        <v>214</v>
      </c>
      <c r="O79" s="340"/>
      <c r="P79" s="12"/>
      <c r="R79" s="334">
        <v>44378</v>
      </c>
      <c r="S79" s="378">
        <v>24000</v>
      </c>
      <c r="T79" s="379"/>
      <c r="U79" s="380" t="s">
        <v>7016</v>
      </c>
    </row>
    <row r="80" spans="1:21" x14ac:dyDescent="0.25">
      <c r="A80" s="328">
        <v>11</v>
      </c>
      <c r="B80" s="375">
        <v>44805</v>
      </c>
      <c r="C80" s="330"/>
      <c r="D80" s="353"/>
      <c r="E80" s="354"/>
      <c r="L80" s="338">
        <v>44440</v>
      </c>
      <c r="M80" s="339">
        <v>71500</v>
      </c>
      <c r="N80" s="340" t="s">
        <v>214</v>
      </c>
      <c r="O80" s="340"/>
      <c r="P80" s="12"/>
      <c r="R80" s="334">
        <v>44409</v>
      </c>
      <c r="S80" s="342">
        <v>26000</v>
      </c>
      <c r="T80" s="12"/>
      <c r="U80" s="343" t="s">
        <v>7003</v>
      </c>
    </row>
    <row r="81" spans="1:21" ht="18.75" x14ac:dyDescent="0.25">
      <c r="A81" s="388"/>
      <c r="B81" s="388"/>
      <c r="C81" s="388"/>
      <c r="D81" s="388"/>
      <c r="E81" s="388"/>
      <c r="L81" s="338">
        <v>44470</v>
      </c>
      <c r="M81" s="339">
        <v>71500</v>
      </c>
      <c r="N81" s="340" t="s">
        <v>214</v>
      </c>
      <c r="O81" s="340"/>
      <c r="P81" s="12"/>
      <c r="R81" s="382">
        <v>44440</v>
      </c>
      <c r="S81" s="383">
        <v>26000</v>
      </c>
      <c r="T81" s="384"/>
      <c r="U81" s="343" t="s">
        <v>7003</v>
      </c>
    </row>
    <row r="82" spans="1:21" ht="19.5" thickBot="1" x14ac:dyDescent="0.3">
      <c r="A82" s="391"/>
      <c r="B82" s="391"/>
      <c r="C82" s="391"/>
      <c r="D82" s="391"/>
      <c r="E82" s="391"/>
      <c r="L82" s="389"/>
      <c r="M82" s="390"/>
      <c r="N82" s="390"/>
      <c r="O82" s="390"/>
      <c r="P82" s="323"/>
      <c r="R82" s="334">
        <v>44470</v>
      </c>
      <c r="S82" s="342">
        <v>26000</v>
      </c>
      <c r="T82" s="12"/>
      <c r="U82" s="385" t="s">
        <v>7017</v>
      </c>
    </row>
    <row r="83" spans="1:21" x14ac:dyDescent="0.25">
      <c r="A83" s="845" t="s">
        <v>7018</v>
      </c>
      <c r="B83" s="846"/>
      <c r="C83" s="846"/>
      <c r="D83" s="846"/>
      <c r="E83" s="847"/>
      <c r="L83" s="392"/>
      <c r="R83" s="366"/>
      <c r="S83" s="386"/>
      <c r="U83" s="387"/>
    </row>
    <row r="84" spans="1:21" x14ac:dyDescent="0.25">
      <c r="A84" s="848"/>
      <c r="B84" s="849"/>
      <c r="C84" s="849"/>
      <c r="D84" s="849"/>
      <c r="E84" s="850"/>
      <c r="L84" s="857" t="s">
        <v>6985</v>
      </c>
      <c r="M84" s="857"/>
      <c r="N84" s="857"/>
      <c r="O84" s="857"/>
      <c r="P84" s="857"/>
      <c r="R84" s="366"/>
      <c r="S84" s="386"/>
      <c r="U84" s="387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  <c r="L85" s="836"/>
      <c r="M85" s="836"/>
      <c r="N85" s="836"/>
      <c r="O85" s="836"/>
      <c r="P85" s="836"/>
      <c r="R85" s="836" t="s">
        <v>6986</v>
      </c>
      <c r="S85" s="836"/>
      <c r="T85" s="836"/>
      <c r="U85" s="836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  <c r="L86" s="334">
        <v>43862</v>
      </c>
      <c r="M86" s="335">
        <v>61900</v>
      </c>
      <c r="N86" s="336" t="s">
        <v>214</v>
      </c>
      <c r="O86" s="336"/>
      <c r="P86" s="330"/>
      <c r="R86" s="836"/>
      <c r="S86" s="836"/>
      <c r="T86" s="836"/>
      <c r="U86" s="836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  <c r="L87" s="334">
        <v>43891</v>
      </c>
      <c r="M87" s="335">
        <v>61900</v>
      </c>
      <c r="N87" s="336" t="s">
        <v>214</v>
      </c>
      <c r="O87" s="336"/>
      <c r="P87" s="330"/>
      <c r="R87" s="334">
        <v>43831</v>
      </c>
      <c r="S87" s="393">
        <v>24000</v>
      </c>
      <c r="T87" s="394">
        <v>24000</v>
      </c>
      <c r="U87" s="349">
        <f>S87-T87</f>
        <v>0</v>
      </c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  <c r="L88" s="334">
        <v>43922</v>
      </c>
      <c r="M88" s="335">
        <v>61900</v>
      </c>
      <c r="N88" s="336" t="s">
        <v>214</v>
      </c>
      <c r="O88" s="336"/>
      <c r="P88" s="349"/>
      <c r="R88" s="334">
        <v>43862</v>
      </c>
      <c r="S88" s="393">
        <v>24000</v>
      </c>
      <c r="T88" s="394">
        <v>24000</v>
      </c>
      <c r="U88" s="349">
        <f>S88-T88</f>
        <v>0</v>
      </c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  <c r="L89" s="334">
        <v>43952</v>
      </c>
      <c r="M89" s="335">
        <v>61900</v>
      </c>
      <c r="N89" s="336" t="s">
        <v>214</v>
      </c>
      <c r="O89" s="336"/>
      <c r="P89" s="349"/>
      <c r="R89" s="334">
        <v>43891</v>
      </c>
      <c r="S89" s="393">
        <v>24000</v>
      </c>
      <c r="T89" s="851">
        <v>30000</v>
      </c>
      <c r="U89" s="854">
        <f>72000-T89-15000-10000-12000</f>
        <v>5000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  <c r="L90" s="338">
        <v>43983</v>
      </c>
      <c r="M90" s="335">
        <v>64995</v>
      </c>
      <c r="N90" s="336" t="s">
        <v>214</v>
      </c>
      <c r="O90" s="336"/>
      <c r="P90" s="330"/>
      <c r="R90" s="334">
        <v>43922</v>
      </c>
      <c r="S90" s="393">
        <v>24000</v>
      </c>
      <c r="T90" s="852"/>
      <c r="U90" s="855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  <c r="L91" s="338">
        <v>44013</v>
      </c>
      <c r="M91" s="335">
        <v>64995</v>
      </c>
      <c r="N91" s="336" t="s">
        <v>214</v>
      </c>
      <c r="O91" s="336"/>
      <c r="P91" s="330"/>
      <c r="R91" s="334">
        <v>43952</v>
      </c>
      <c r="S91" s="393">
        <v>24000</v>
      </c>
      <c r="T91" s="853"/>
      <c r="U91" s="856"/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  <c r="L92" s="338">
        <v>44044</v>
      </c>
      <c r="M92" s="335">
        <v>64995</v>
      </c>
      <c r="N92" s="336" t="s">
        <v>214</v>
      </c>
      <c r="O92" s="336"/>
      <c r="P92" s="330"/>
      <c r="R92" s="334">
        <v>43983</v>
      </c>
      <c r="S92" s="393">
        <v>24000</v>
      </c>
      <c r="T92" s="394">
        <f t="shared" ref="T92:T97" si="1">S92</f>
        <v>24000</v>
      </c>
      <c r="U92" s="349">
        <f>S92-T92</f>
        <v>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  <c r="L93" s="338">
        <v>44075</v>
      </c>
      <c r="M93" s="335">
        <v>64995</v>
      </c>
      <c r="N93" s="336" t="s">
        <v>214</v>
      </c>
      <c r="O93" s="336"/>
      <c r="P93" s="330"/>
      <c r="R93" s="334">
        <v>44013</v>
      </c>
      <c r="S93" s="393">
        <v>24000</v>
      </c>
      <c r="T93" s="394">
        <f t="shared" si="1"/>
        <v>24000</v>
      </c>
      <c r="U93" s="349"/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  <c r="L94" s="355">
        <v>44105</v>
      </c>
      <c r="M94" s="398">
        <v>64995</v>
      </c>
      <c r="N94" s="399" t="s">
        <v>214</v>
      </c>
      <c r="O94" s="399"/>
      <c r="P94" s="357"/>
      <c r="R94" s="334">
        <v>44044</v>
      </c>
      <c r="S94" s="393">
        <v>24000</v>
      </c>
      <c r="T94" s="394">
        <f t="shared" si="1"/>
        <v>24000</v>
      </c>
      <c r="U94" s="349"/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  <c r="L95" s="338">
        <v>44136</v>
      </c>
      <c r="M95" s="335">
        <v>64995</v>
      </c>
      <c r="N95" s="336" t="s">
        <v>214</v>
      </c>
      <c r="O95" s="336"/>
      <c r="P95" s="330"/>
      <c r="R95" s="334">
        <v>44075</v>
      </c>
      <c r="S95" s="393">
        <v>24000</v>
      </c>
      <c r="T95" s="394">
        <f t="shared" si="1"/>
        <v>24000</v>
      </c>
      <c r="U95" s="349"/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  <c r="L96" s="392"/>
      <c r="M96" s="367"/>
      <c r="N96" s="367"/>
      <c r="O96" s="367"/>
      <c r="P96" s="344"/>
      <c r="R96" s="382">
        <v>44105</v>
      </c>
      <c r="S96" s="395">
        <v>24000</v>
      </c>
      <c r="T96" s="396">
        <f t="shared" si="1"/>
        <v>24000</v>
      </c>
      <c r="U96" s="397"/>
    </row>
    <row r="97" spans="3:21" x14ac:dyDescent="0.25">
      <c r="R97" s="334">
        <v>44136</v>
      </c>
      <c r="S97" s="393">
        <v>24000</v>
      </c>
      <c r="T97" s="394">
        <f t="shared" si="1"/>
        <v>24000</v>
      </c>
      <c r="U97" s="349"/>
    </row>
    <row r="111" spans="3:21" x14ac:dyDescent="0.25">
      <c r="C111" s="373"/>
    </row>
    <row r="112" spans="3:21" x14ac:dyDescent="0.25">
      <c r="C112" s="373"/>
    </row>
    <row r="116" spans="7:16" x14ac:dyDescent="0.25">
      <c r="H116" s="415"/>
    </row>
    <row r="117" spans="7:16" x14ac:dyDescent="0.25">
      <c r="G117" s="631"/>
      <c r="H117" s="415"/>
    </row>
    <row r="118" spans="7:16" x14ac:dyDescent="0.25">
      <c r="H118" s="415"/>
    </row>
    <row r="127" spans="7:16" x14ac:dyDescent="0.25">
      <c r="L127" s="836" t="s">
        <v>7022</v>
      </c>
      <c r="M127" s="836"/>
      <c r="N127" s="836"/>
      <c r="O127" s="836"/>
      <c r="P127" s="836"/>
    </row>
    <row r="128" spans="7:16" x14ac:dyDescent="0.25">
      <c r="L128" s="836"/>
      <c r="M128" s="836"/>
      <c r="N128" s="836"/>
      <c r="O128" s="836"/>
      <c r="P128" s="836"/>
    </row>
    <row r="129" spans="12:16" ht="75" x14ac:dyDescent="0.25">
      <c r="L129" s="22" t="s">
        <v>6988</v>
      </c>
      <c r="M129" s="400" t="s">
        <v>7025</v>
      </c>
      <c r="N129" s="23" t="s">
        <v>7026</v>
      </c>
      <c r="O129" s="23"/>
      <c r="P129" s="23" t="s">
        <v>7027</v>
      </c>
    </row>
    <row r="130" spans="12:16" x14ac:dyDescent="0.25">
      <c r="L130" s="12" t="s">
        <v>7028</v>
      </c>
      <c r="M130" s="402">
        <v>56268</v>
      </c>
      <c r="N130" s="339">
        <v>61900</v>
      </c>
      <c r="O130" s="339"/>
      <c r="P130" s="341">
        <f>N130-M130</f>
        <v>5632</v>
      </c>
    </row>
    <row r="131" spans="12:16" x14ac:dyDescent="0.25">
      <c r="L131" s="12" t="s">
        <v>7029</v>
      </c>
      <c r="M131" s="402">
        <v>56268</v>
      </c>
      <c r="N131" s="339">
        <v>61900</v>
      </c>
      <c r="O131" s="339"/>
      <c r="P131" s="341">
        <f>N131-M131</f>
        <v>5632</v>
      </c>
    </row>
    <row r="132" spans="12:16" x14ac:dyDescent="0.25">
      <c r="N132" s="404" t="s">
        <v>7030</v>
      </c>
      <c r="O132" s="404"/>
      <c r="P132" s="351">
        <f>SUM(P130:P131)</f>
        <v>11264</v>
      </c>
    </row>
    <row r="134" spans="12:16" x14ac:dyDescent="0.25">
      <c r="L134" s="843" t="s">
        <v>7031</v>
      </c>
      <c r="M134" s="843"/>
      <c r="N134" s="843"/>
      <c r="O134" s="408"/>
      <c r="P134" s="407">
        <f>P132+N131</f>
        <v>73164</v>
      </c>
    </row>
    <row r="135" spans="12:16" x14ac:dyDescent="0.25">
      <c r="L135" s="408" t="s">
        <v>7032</v>
      </c>
    </row>
  </sheetData>
  <mergeCells count="17">
    <mergeCell ref="L127:P128"/>
    <mergeCell ref="L134:N134"/>
    <mergeCell ref="R85:U86"/>
    <mergeCell ref="A83:E84"/>
    <mergeCell ref="T89:T91"/>
    <mergeCell ref="U89:U91"/>
    <mergeCell ref="L84:P85"/>
    <mergeCell ref="R53:U54"/>
    <mergeCell ref="A67:E68"/>
    <mergeCell ref="L68:P69"/>
    <mergeCell ref="A1:E2"/>
    <mergeCell ref="R1:U2"/>
    <mergeCell ref="G44:J45"/>
    <mergeCell ref="G51:I51"/>
    <mergeCell ref="A50:E51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8167</v>
      </c>
      <c r="G10" s="9">
        <v>73928</v>
      </c>
    </row>
    <row r="11" spans="6:11" x14ac:dyDescent="0.25">
      <c r="F11" t="s">
        <v>8168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8169</v>
      </c>
      <c r="G17" s="9">
        <v>80000</v>
      </c>
      <c r="K17">
        <v>13300</v>
      </c>
      <c r="M17">
        <v>130700</v>
      </c>
    </row>
    <row r="18" spans="6:13" x14ac:dyDescent="0.25">
      <c r="F18" t="s">
        <v>8170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8238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Paymetns</vt:lpstr>
      <vt:lpstr>Tele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2025-05-17T14:10:06Z</dcterms:modified>
</cp:coreProperties>
</file>