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7749E469-B533-433C-9E5C-B40BC6E544A3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Sheets'!$A$3:$Q$114</definedName>
    <definedName name="_xlnm.Print_Area" localSheetId="1">'Salary Record'!$A$637:$L$679</definedName>
    <definedName name="_xlnm.Print_Area" localSheetId="0">'Salary Sheets'!$A$1:$Q$114</definedName>
    <definedName name="_xlnm.Print_Area" localSheetId="5">Sheet1!$B$3:$I$32</definedName>
    <definedName name="_xlnm.Print_Titles" localSheetId="0">'Salary Sheets'!$1:$3</definedName>
  </definedNames>
  <calcPr calcId="191029" refMode="R1C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134" i="2" l="1"/>
  <c r="S21" i="1" l="1"/>
  <c r="K100" i="2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09" i="4" l="1"/>
  <c r="K31" i="6"/>
  <c r="J31" i="6"/>
  <c r="K30" i="6"/>
  <c r="K29" i="6"/>
  <c r="K28" i="6"/>
  <c r="K16" i="6" l="1"/>
  <c r="K22" i="6"/>
  <c r="K17" i="6"/>
  <c r="K18" i="6"/>
  <c r="K19" i="6"/>
  <c r="K20" i="6"/>
  <c r="K21" i="6"/>
  <c r="J22" i="6"/>
  <c r="K10" i="6"/>
  <c r="K9" i="6"/>
  <c r="K8" i="6"/>
  <c r="J10" i="6"/>
  <c r="K699" i="2"/>
  <c r="K624" i="2" l="1"/>
  <c r="F108" i="4"/>
  <c r="I628" i="2"/>
  <c r="R627" i="2"/>
  <c r="D30" i="6" l="1"/>
  <c r="I31" i="6"/>
  <c r="I10" i="6"/>
  <c r="I22" i="6"/>
  <c r="D21" i="6"/>
  <c r="F107" i="4" l="1"/>
  <c r="K430" i="2"/>
  <c r="F106" i="4"/>
  <c r="R223" i="2" l="1"/>
  <c r="K85" i="2" l="1"/>
  <c r="K70" i="2" l="1"/>
  <c r="F105" i="4"/>
  <c r="V193" i="2"/>
  <c r="V717" i="2"/>
  <c r="V58" i="2"/>
  <c r="K55" i="2"/>
  <c r="F104" i="4"/>
  <c r="F103" i="4" l="1"/>
  <c r="F102" i="4"/>
  <c r="K475" i="2"/>
  <c r="K145" i="2"/>
  <c r="I1096" i="2" l="1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G658" i="2"/>
  <c r="Y657" i="2" l="1"/>
  <c r="G660" i="2"/>
  <c r="V72" i="2"/>
  <c r="W658" i="2" l="1"/>
  <c r="Y658" i="2" s="1"/>
  <c r="U659" i="2" s="1"/>
  <c r="W659" i="2" s="1"/>
  <c r="Y659" i="2" s="1"/>
  <c r="U660" i="2" s="1"/>
  <c r="W660" i="2" s="1"/>
  <c r="Y660" i="2" s="1"/>
  <c r="G662" i="2"/>
  <c r="K1096" i="2"/>
  <c r="B90" i="1" l="1"/>
  <c r="V1003" i="2"/>
  <c r="V1048" i="2"/>
  <c r="K9" i="2" l="1"/>
  <c r="F100" i="4" l="1"/>
  <c r="K1001" i="2" l="1"/>
  <c r="R625" i="2" l="1"/>
  <c r="R626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31" i="2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01" i="2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35" i="2"/>
  <c r="F98" i="4"/>
  <c r="F97" i="4"/>
  <c r="F96" i="4"/>
  <c r="K565" i="2"/>
  <c r="H111" i="1" l="1"/>
  <c r="H90" i="1"/>
  <c r="E90" i="1"/>
  <c r="J90" i="1"/>
  <c r="K824" i="2"/>
  <c r="J111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F111" i="1" s="1"/>
  <c r="G824" i="2"/>
  <c r="M111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0" i="1" s="1"/>
  <c r="G1096" i="2"/>
  <c r="M90" i="1" s="1"/>
  <c r="R1092" i="2"/>
  <c r="W1091" i="2"/>
  <c r="Y1091" i="2" s="1"/>
  <c r="U1092" i="2" s="1"/>
  <c r="W1092" i="2" s="1"/>
  <c r="Y1092" i="2" s="1"/>
  <c r="U1093" i="2" s="1"/>
  <c r="W1093" i="2" s="1"/>
  <c r="Y1093" i="2" s="1"/>
  <c r="H1090" i="2"/>
  <c r="G1090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7" i="1"/>
  <c r="H137" i="1"/>
  <c r="E137" i="1"/>
  <c r="B137" i="1"/>
  <c r="U1191" i="2"/>
  <c r="W1191" i="2" s="1"/>
  <c r="Y1191" i="2" s="1"/>
  <c r="U1190" i="2"/>
  <c r="W1190" i="2" s="1"/>
  <c r="Y1190" i="2" s="1"/>
  <c r="G1190" i="2"/>
  <c r="P137" i="1" s="1"/>
  <c r="C1190" i="2"/>
  <c r="G1189" i="2"/>
  <c r="K1189" i="2" s="1"/>
  <c r="C1189" i="2"/>
  <c r="G137" i="1" s="1"/>
  <c r="G1188" i="2"/>
  <c r="N137" i="1" s="1"/>
  <c r="C1188" i="2"/>
  <c r="F137" i="1" s="1"/>
  <c r="U1187" i="2"/>
  <c r="W1187" i="2" s="1"/>
  <c r="Y1187" i="2" s="1"/>
  <c r="K1187" i="2"/>
  <c r="J137" i="1" s="1"/>
  <c r="G1187" i="2"/>
  <c r="M137" i="1" s="1"/>
  <c r="K1186" i="2"/>
  <c r="G1186" i="2"/>
  <c r="L137" i="1" s="1"/>
  <c r="H1181" i="2"/>
  <c r="G1181" i="2"/>
  <c r="K269" i="2"/>
  <c r="K668" i="2"/>
  <c r="F95" i="4"/>
  <c r="U1094" i="2" l="1"/>
  <c r="W1094" i="2" s="1"/>
  <c r="G111" i="1"/>
  <c r="G823" i="2"/>
  <c r="L111" i="1" s="1"/>
  <c r="C1099" i="2"/>
  <c r="I1095" i="2" s="1"/>
  <c r="C827" i="2"/>
  <c r="C812" i="2"/>
  <c r="I808" i="2" s="1"/>
  <c r="K808" i="2" s="1"/>
  <c r="K810" i="2" s="1"/>
  <c r="K812" i="2" s="1"/>
  <c r="O111" i="1"/>
  <c r="O90" i="1"/>
  <c r="Y830" i="2"/>
  <c r="G827" i="2" s="1"/>
  <c r="P111" i="1" s="1"/>
  <c r="G825" i="2"/>
  <c r="N111" i="1" s="1"/>
  <c r="G1095" i="2"/>
  <c r="L90" i="1" s="1"/>
  <c r="Y1102" i="2"/>
  <c r="G808" i="2"/>
  <c r="Y815" i="2"/>
  <c r="G812" i="2" s="1"/>
  <c r="G810" i="2"/>
  <c r="O137" i="1"/>
  <c r="K1188" i="2"/>
  <c r="K137" i="1" s="1"/>
  <c r="H67" i="1"/>
  <c r="E67" i="1"/>
  <c r="B67" i="1"/>
  <c r="Y1094" i="2" l="1"/>
  <c r="W1095" i="2" s="1"/>
  <c r="Y1095" i="2" s="1"/>
  <c r="U1096" i="2" s="1"/>
  <c r="W1096" i="2" s="1"/>
  <c r="Y1096" i="2" s="1"/>
  <c r="U1097" i="2" s="1"/>
  <c r="W1097" i="2" s="1"/>
  <c r="Y1097" i="2" s="1"/>
  <c r="G1097" i="2"/>
  <c r="N90" i="1" s="1"/>
  <c r="K1095" i="2"/>
  <c r="K1097" i="2" s="1"/>
  <c r="K1099" i="2" s="1"/>
  <c r="Q90" i="1" s="1"/>
  <c r="I111" i="1"/>
  <c r="I90" i="1"/>
  <c r="K823" i="2"/>
  <c r="K825" i="2" s="1"/>
  <c r="K827" i="2" s="1"/>
  <c r="Q111" i="1" s="1"/>
  <c r="Q137" i="1"/>
  <c r="H43" i="6"/>
  <c r="H42" i="6"/>
  <c r="H41" i="6"/>
  <c r="H40" i="6"/>
  <c r="I44" i="6"/>
  <c r="G1099" i="2" l="1"/>
  <c r="P90" i="1" s="1"/>
  <c r="K90" i="1"/>
  <c r="K111" i="1"/>
  <c r="F94" i="4"/>
  <c r="H43" i="1" l="1"/>
  <c r="E43" i="1"/>
  <c r="B43" i="1"/>
  <c r="B110" i="1"/>
  <c r="W205" i="2" l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H88" i="4" s="1"/>
  <c r="K310" i="2"/>
  <c r="F93" i="4"/>
  <c r="K594" i="2" l="1"/>
  <c r="K580" i="2"/>
  <c r="F92" i="4"/>
  <c r="F91" i="4"/>
  <c r="H91" i="1" l="1"/>
  <c r="E91" i="1"/>
  <c r="B91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1" i="1" s="1"/>
  <c r="C900" i="2"/>
  <c r="Y899" i="2"/>
  <c r="W900" i="2" s="1"/>
  <c r="Y900" i="2" s="1"/>
  <c r="K899" i="2"/>
  <c r="J91" i="1" s="1"/>
  <c r="G899" i="2"/>
  <c r="M91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1" i="1"/>
  <c r="F91" i="1"/>
  <c r="W904" i="2"/>
  <c r="F90" i="4"/>
  <c r="U896" i="2" l="1"/>
  <c r="W896" i="2" s="1"/>
  <c r="Y896" i="2" s="1"/>
  <c r="I91" i="1"/>
  <c r="K902" i="2"/>
  <c r="K91" i="1"/>
  <c r="Y904" i="2"/>
  <c r="U897" i="2" l="1"/>
  <c r="W897" i="2" s="1"/>
  <c r="Y897" i="2" s="1"/>
  <c r="W898" i="2" s="1"/>
  <c r="Y898" i="2" s="1"/>
  <c r="U905" i="2"/>
  <c r="Q91" i="1"/>
  <c r="B15" i="1"/>
  <c r="W905" i="2" l="1"/>
  <c r="G898" i="2"/>
  <c r="L91" i="1" s="1"/>
  <c r="H65" i="1"/>
  <c r="E65" i="1"/>
  <c r="B65" i="1"/>
  <c r="R860" i="2"/>
  <c r="R858" i="2"/>
  <c r="R857" i="2"/>
  <c r="R856" i="2"/>
  <c r="G856" i="2"/>
  <c r="K856" i="2" s="1"/>
  <c r="C856" i="2"/>
  <c r="G65" i="1" s="1"/>
  <c r="R855" i="2"/>
  <c r="C855" i="2"/>
  <c r="F65" i="1" s="1"/>
  <c r="R854" i="2"/>
  <c r="K854" i="2"/>
  <c r="J65" i="1" s="1"/>
  <c r="G854" i="2"/>
  <c r="M65" i="1" s="1"/>
  <c r="R853" i="2"/>
  <c r="R851" i="2"/>
  <c r="R850" i="2"/>
  <c r="W849" i="2"/>
  <c r="Y849" i="2" s="1"/>
  <c r="H848" i="2"/>
  <c r="G848" i="2"/>
  <c r="H138" i="1"/>
  <c r="E138" i="1"/>
  <c r="B138" i="1"/>
  <c r="R1070" i="2"/>
  <c r="R1069" i="2"/>
  <c r="R1068" i="2"/>
  <c r="G1068" i="2"/>
  <c r="O138" i="1" s="1"/>
  <c r="C1068" i="2"/>
  <c r="G138" i="1" s="1"/>
  <c r="R1067" i="2"/>
  <c r="C1067" i="2"/>
  <c r="F138" i="1" s="1"/>
  <c r="R1066" i="2"/>
  <c r="K1066" i="2"/>
  <c r="J138" i="1" s="1"/>
  <c r="G1066" i="2"/>
  <c r="M13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H1060" i="2"/>
  <c r="G1060" i="2"/>
  <c r="G1051" i="2"/>
  <c r="M86" i="1" s="1"/>
  <c r="G960" i="2"/>
  <c r="M109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H1045" i="2"/>
  <c r="G1045" i="2"/>
  <c r="H109" i="1"/>
  <c r="E109" i="1"/>
  <c r="B109" i="1"/>
  <c r="W966" i="2"/>
  <c r="Y966" i="2" s="1"/>
  <c r="G962" i="2"/>
  <c r="K962" i="2" s="1"/>
  <c r="C962" i="2"/>
  <c r="G109" i="1" s="1"/>
  <c r="C961" i="2"/>
  <c r="F109" i="1" s="1"/>
  <c r="K960" i="2"/>
  <c r="J109" i="1" s="1"/>
  <c r="R958" i="2"/>
  <c r="R959" i="2" s="1"/>
  <c r="R960" i="2" s="1"/>
  <c r="R961" i="2" s="1"/>
  <c r="R962" i="2" s="1"/>
  <c r="R963" i="2" s="1"/>
  <c r="R964" i="2" s="1"/>
  <c r="W955" i="2"/>
  <c r="Y955" i="2" s="1"/>
  <c r="U956" i="2" s="1"/>
  <c r="W956" i="2" s="1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H954" i="2"/>
  <c r="G954" i="2"/>
  <c r="K929" i="2"/>
  <c r="J87" i="1" s="1"/>
  <c r="W769" i="2"/>
  <c r="W980" i="2"/>
  <c r="U1049" i="2" l="1"/>
  <c r="W1049" i="2" s="1"/>
  <c r="Y1049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U1064" i="2"/>
  <c r="W1064" i="2" s="1"/>
  <c r="Y1064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C963" i="2"/>
  <c r="I959" i="2" s="1"/>
  <c r="K959" i="2" s="1"/>
  <c r="K961" i="2" s="1"/>
  <c r="K109" i="1" s="1"/>
  <c r="C857" i="2"/>
  <c r="I853" i="2" s="1"/>
  <c r="K853" i="2" s="1"/>
  <c r="K855" i="2" s="1"/>
  <c r="K65" i="1" s="1"/>
  <c r="C1054" i="2"/>
  <c r="I1050" i="2" s="1"/>
  <c r="K1050" i="2" s="1"/>
  <c r="K1052" i="2" s="1"/>
  <c r="K86" i="1" s="1"/>
  <c r="U850" i="2"/>
  <c r="W850" i="2" s="1"/>
  <c r="Y850" i="2" s="1"/>
  <c r="Y905" i="2"/>
  <c r="G902" i="2" s="1"/>
  <c r="P91" i="1" s="1"/>
  <c r="G900" i="2"/>
  <c r="N91" i="1" s="1"/>
  <c r="I1065" i="2"/>
  <c r="K1065" i="2" s="1"/>
  <c r="K1067" i="2" s="1"/>
  <c r="O65" i="1"/>
  <c r="K1068" i="2"/>
  <c r="W859" i="2"/>
  <c r="O86" i="1"/>
  <c r="O109" i="1"/>
  <c r="W965" i="2"/>
  <c r="G959" i="2"/>
  <c r="L109" i="1" s="1"/>
  <c r="U851" i="2" l="1"/>
  <c r="W851" i="2" s="1"/>
  <c r="Y851" i="2" s="1"/>
  <c r="I65" i="1"/>
  <c r="K963" i="2"/>
  <c r="Q109" i="1" s="1"/>
  <c r="I109" i="1"/>
  <c r="I86" i="1"/>
  <c r="I138" i="1"/>
  <c r="K1054" i="2"/>
  <c r="Q86" i="1" s="1"/>
  <c r="K857" i="2"/>
  <c r="Q138" i="1"/>
  <c r="K138" i="1"/>
  <c r="Y859" i="2"/>
  <c r="Y1071" i="2"/>
  <c r="Y1056" i="2"/>
  <c r="G961" i="2"/>
  <c r="N109" i="1" s="1"/>
  <c r="Y965" i="2"/>
  <c r="G963" i="2" s="1"/>
  <c r="P109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Q65" i="1"/>
  <c r="U1072" i="2"/>
  <c r="U1057" i="2"/>
  <c r="K1031" i="2"/>
  <c r="F89" i="4"/>
  <c r="Q120" i="1" l="1"/>
  <c r="W1072" i="2"/>
  <c r="G1065" i="2"/>
  <c r="L138" i="1" s="1"/>
  <c r="W860" i="2"/>
  <c r="G853" i="2"/>
  <c r="L65" i="1" s="1"/>
  <c r="W1057" i="2"/>
  <c r="G1050" i="2"/>
  <c r="L86" i="1" s="1"/>
  <c r="W917" i="2"/>
  <c r="Y860" i="2" l="1"/>
  <c r="G857" i="2" s="1"/>
  <c r="P65" i="1" s="1"/>
  <c r="G855" i="2"/>
  <c r="N65" i="1" s="1"/>
  <c r="Y1072" i="2"/>
  <c r="G1069" i="2" s="1"/>
  <c r="P138" i="1" s="1"/>
  <c r="G1067" i="2"/>
  <c r="N138" i="1" s="1"/>
  <c r="Y1057" i="2"/>
  <c r="G1054" i="2" s="1"/>
  <c r="P86" i="1" s="1"/>
  <c r="G1052" i="2"/>
  <c r="N86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K639" i="2" l="1"/>
  <c r="C751" i="2" l="1"/>
  <c r="I748" i="2" s="1"/>
  <c r="C750" i="2"/>
  <c r="T37" i="5" l="1"/>
  <c r="Q35" i="5"/>
  <c r="Q15" i="5"/>
  <c r="W1027" i="2"/>
  <c r="Y1027" i="2" s="1"/>
  <c r="R1027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5" i="2"/>
  <c r="F73" i="1" s="1"/>
  <c r="Q11" i="1"/>
  <c r="K673" i="2"/>
  <c r="J76" i="1" s="1"/>
  <c r="C1082" i="2"/>
  <c r="F96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1" i="1" s="1"/>
  <c r="F81" i="4"/>
  <c r="F80" i="4"/>
  <c r="K774" i="2"/>
  <c r="K779" i="2" s="1"/>
  <c r="J77" i="1" s="1"/>
  <c r="K1021" i="2"/>
  <c r="J82" i="1" s="1"/>
  <c r="C1022" i="2"/>
  <c r="F82" i="1" s="1"/>
  <c r="H82" i="1"/>
  <c r="E82" i="1"/>
  <c r="B82" i="1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R1018" i="2"/>
  <c r="R1019" i="2" s="1"/>
  <c r="R1020" i="2" s="1"/>
  <c r="R1021" i="2"/>
  <c r="R1022" i="2" s="1"/>
  <c r="R1023" i="2" s="1"/>
  <c r="R1024" i="2" s="1"/>
  <c r="G1023" i="2"/>
  <c r="K1023" i="2" s="1"/>
  <c r="C1023" i="2"/>
  <c r="G82" i="1" s="1"/>
  <c r="G1021" i="2"/>
  <c r="M82" i="1" s="1"/>
  <c r="W246" i="2"/>
  <c r="Y246" i="2" s="1"/>
  <c r="W245" i="2"/>
  <c r="Y245" i="2" s="1"/>
  <c r="H1015" i="2"/>
  <c r="G1015" i="2"/>
  <c r="W244" i="2"/>
  <c r="Y244" i="2" s="1"/>
  <c r="C689" i="2"/>
  <c r="F106" i="1" s="1"/>
  <c r="H106" i="1"/>
  <c r="E106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38" i="2"/>
  <c r="G85" i="1" s="1"/>
  <c r="C871" i="2"/>
  <c r="G89" i="1" s="1"/>
  <c r="G1008" i="2"/>
  <c r="K1008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4" i="1" s="1"/>
  <c r="C1142" i="2"/>
  <c r="C197" i="2"/>
  <c r="G60" i="1" s="1"/>
  <c r="C196" i="2"/>
  <c r="F60" i="1" s="1"/>
  <c r="C588" i="2"/>
  <c r="C587" i="2"/>
  <c r="C586" i="2"/>
  <c r="F71" i="1" s="1"/>
  <c r="C61" i="2"/>
  <c r="K839" i="2"/>
  <c r="J100" i="1" s="1"/>
  <c r="G839" i="2"/>
  <c r="M100" i="1" s="1"/>
  <c r="H100" i="1"/>
  <c r="C841" i="2"/>
  <c r="C840" i="2"/>
  <c r="F100" i="1" s="1"/>
  <c r="E100" i="1"/>
  <c r="B100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8" i="1"/>
  <c r="E88" i="1"/>
  <c r="B88" i="1"/>
  <c r="U890" i="2"/>
  <c r="W890" i="2" s="1"/>
  <c r="Y890" i="2" s="1"/>
  <c r="C887" i="2"/>
  <c r="G886" i="2"/>
  <c r="K886" i="2" s="1"/>
  <c r="C886" i="2"/>
  <c r="G88" i="1" s="1"/>
  <c r="C885" i="2"/>
  <c r="F88" i="1" s="1"/>
  <c r="K884" i="2"/>
  <c r="J88" i="1" s="1"/>
  <c r="G884" i="2"/>
  <c r="M88" i="1" s="1"/>
  <c r="W879" i="2"/>
  <c r="Y879" i="2" s="1"/>
  <c r="H878" i="2"/>
  <c r="G878" i="2"/>
  <c r="H133" i="1"/>
  <c r="B133" i="1"/>
  <c r="G1128" i="2"/>
  <c r="G133" i="1"/>
  <c r="R1123" i="2"/>
  <c r="F133" i="1"/>
  <c r="R1122" i="2"/>
  <c r="G1126" i="2"/>
  <c r="M133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8" i="1"/>
  <c r="E108" i="1"/>
  <c r="B108" i="1"/>
  <c r="E76" i="1"/>
  <c r="H75" i="1"/>
  <c r="E75" i="1"/>
  <c r="B75" i="1"/>
  <c r="H74" i="1"/>
  <c r="B74" i="1"/>
  <c r="H139" i="1"/>
  <c r="E139" i="1"/>
  <c r="B139" i="1"/>
  <c r="E110" i="1"/>
  <c r="H107" i="1"/>
  <c r="E107" i="1"/>
  <c r="H110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15" i="2"/>
  <c r="W920" i="2"/>
  <c r="Y920" i="2" s="1"/>
  <c r="G916" i="2"/>
  <c r="K916" i="2" s="1"/>
  <c r="C916" i="2"/>
  <c r="G139" i="1" s="1"/>
  <c r="K914" i="2"/>
  <c r="J139" i="1" s="1"/>
  <c r="G914" i="2"/>
  <c r="M139" i="1" s="1"/>
  <c r="R911" i="2"/>
  <c r="C917" i="2"/>
  <c r="I913" i="2" s="1"/>
  <c r="W909" i="2"/>
  <c r="Y909" i="2" s="1"/>
  <c r="U910" i="2" s="1"/>
  <c r="W910" i="2" s="1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Y914" i="2"/>
  <c r="U915" i="2" s="1"/>
  <c r="W915" i="2" s="1"/>
  <c r="Y915" i="2" s="1"/>
  <c r="U916" i="2" s="1"/>
  <c r="W916" i="2" s="1"/>
  <c r="Y916" i="2" s="1"/>
  <c r="U917" i="2" s="1"/>
  <c r="Y917" i="2" s="1"/>
  <c r="H908" i="2"/>
  <c r="G908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7" i="1" s="1"/>
  <c r="C795" i="2"/>
  <c r="F107" i="1" s="1"/>
  <c r="K794" i="2"/>
  <c r="J107" i="1" s="1"/>
  <c r="G794" i="2"/>
  <c r="M107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47" i="2"/>
  <c r="H73" i="1"/>
  <c r="E73" i="1"/>
  <c r="B73" i="1"/>
  <c r="G264" i="2"/>
  <c r="H264" i="2"/>
  <c r="K270" i="2"/>
  <c r="J102" i="1" s="1"/>
  <c r="G270" i="2"/>
  <c r="M102" i="1" s="1"/>
  <c r="U270" i="2"/>
  <c r="W270" i="2" s="1"/>
  <c r="Y270" i="2" s="1"/>
  <c r="C271" i="2"/>
  <c r="F102" i="1" s="1"/>
  <c r="C272" i="2"/>
  <c r="G102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I643" i="2" s="1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993" i="2"/>
  <c r="C993" i="2"/>
  <c r="G110" i="1" s="1"/>
  <c r="C992" i="2"/>
  <c r="F110" i="1" s="1"/>
  <c r="K991" i="2"/>
  <c r="J110" i="1" s="1"/>
  <c r="G991" i="2"/>
  <c r="M110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K975" i="2"/>
  <c r="J108" i="1" s="1"/>
  <c r="W981" i="2"/>
  <c r="Y981" i="2" s="1"/>
  <c r="R980" i="2"/>
  <c r="G977" i="2"/>
  <c r="C977" i="2"/>
  <c r="G108" i="1" s="1"/>
  <c r="C976" i="2"/>
  <c r="F108" i="1" s="1"/>
  <c r="G975" i="2"/>
  <c r="M108" i="1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H969" i="2"/>
  <c r="G96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33" i="2"/>
  <c r="R932" i="2"/>
  <c r="G931" i="2"/>
  <c r="C931" i="2"/>
  <c r="G87" i="1" s="1"/>
  <c r="C930" i="2"/>
  <c r="F87" i="1" s="1"/>
  <c r="G929" i="2"/>
  <c r="M87" i="1" s="1"/>
  <c r="R926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H923" i="2"/>
  <c r="G923" i="2"/>
  <c r="U755" i="2"/>
  <c r="W755" i="2" s="1"/>
  <c r="Y755" i="2" s="1"/>
  <c r="G751" i="2"/>
  <c r="K751" i="2" s="1"/>
  <c r="F66" i="1"/>
  <c r="K749" i="2"/>
  <c r="J66" i="1" s="1"/>
  <c r="G749" i="2"/>
  <c r="M66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6" i="1" s="1"/>
  <c r="C1172" i="2"/>
  <c r="F136" i="1" s="1"/>
  <c r="K1171" i="2"/>
  <c r="J136" i="1" s="1"/>
  <c r="G1171" i="2"/>
  <c r="M136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59" i="1" s="1"/>
  <c r="R734" i="2"/>
  <c r="R735" i="2" s="1"/>
  <c r="R736" i="2" s="1"/>
  <c r="R737" i="2" s="1"/>
  <c r="K734" i="2"/>
  <c r="J59" i="1" s="1"/>
  <c r="G734" i="2"/>
  <c r="M59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5" i="1" s="1"/>
  <c r="C705" i="2"/>
  <c r="F95" i="1" s="1"/>
  <c r="G704" i="2"/>
  <c r="M95" i="1" s="1"/>
  <c r="W699" i="2"/>
  <c r="Y699" i="2" s="1"/>
  <c r="U700" i="2" s="1"/>
  <c r="W700" i="2" s="1"/>
  <c r="Y700" i="2" s="1"/>
  <c r="K704" i="2"/>
  <c r="J95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W404" i="2" s="1"/>
  <c r="Y404" i="2" s="1"/>
  <c r="W405" i="2" s="1"/>
  <c r="Y405" i="2" s="1"/>
  <c r="W406" i="2" s="1"/>
  <c r="Y406" i="2" s="1"/>
  <c r="W407" i="2" s="1"/>
  <c r="Y407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2" i="1" s="1"/>
  <c r="C1113" i="2"/>
  <c r="G132" i="1" s="1"/>
  <c r="C1112" i="2"/>
  <c r="F132" i="1" s="1"/>
  <c r="K1111" i="2"/>
  <c r="J132" i="1" s="1"/>
  <c r="G1111" i="2"/>
  <c r="M132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6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6" i="1" s="1"/>
  <c r="G688" i="2"/>
  <c r="M106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087" i="2"/>
  <c r="Y1087" i="2" s="1"/>
  <c r="R1086" i="2"/>
  <c r="C1084" i="2" s="1"/>
  <c r="G1083" i="2"/>
  <c r="O96" i="1" s="1"/>
  <c r="C1083" i="2"/>
  <c r="K1081" i="2"/>
  <c r="J96" i="1" s="1"/>
  <c r="G1081" i="2"/>
  <c r="M96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1" i="1" s="1"/>
  <c r="C212" i="2"/>
  <c r="G61" i="1" s="1"/>
  <c r="C211" i="2"/>
  <c r="F61" i="1" s="1"/>
  <c r="G210" i="2"/>
  <c r="M61" i="1" s="1"/>
  <c r="H204" i="2"/>
  <c r="G204" i="2"/>
  <c r="C948" i="2"/>
  <c r="C946" i="2"/>
  <c r="F140" i="1" s="1"/>
  <c r="G945" i="2"/>
  <c r="M140" i="1" s="1"/>
  <c r="W940" i="2"/>
  <c r="Y940" i="2" s="1"/>
  <c r="U941" i="2" s="1"/>
  <c r="W941" i="2" s="1"/>
  <c r="Y941" i="2" s="1"/>
  <c r="U942" i="2" s="1"/>
  <c r="W942" i="2" s="1"/>
  <c r="Y942" i="2" s="1"/>
  <c r="H939" i="2"/>
  <c r="G939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1" i="1" s="1"/>
  <c r="G420" i="2"/>
  <c r="M101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1" i="1" s="1"/>
  <c r="H414" i="2"/>
  <c r="G414" i="2"/>
  <c r="G871" i="2"/>
  <c r="K871" i="2" s="1"/>
  <c r="C872" i="2"/>
  <c r="C870" i="2"/>
  <c r="F89" i="1" s="1"/>
  <c r="G869" i="2"/>
  <c r="M89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89" i="1" s="1"/>
  <c r="H863" i="2"/>
  <c r="G863" i="2"/>
  <c r="G1038" i="2"/>
  <c r="C1037" i="2"/>
  <c r="F85" i="1" s="1"/>
  <c r="G1036" i="2"/>
  <c r="M85" i="1" s="1"/>
  <c r="W1031" i="2"/>
  <c r="Y1031" i="2" s="1"/>
  <c r="H1030" i="2"/>
  <c r="G1030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W347" i="2" s="1"/>
  <c r="Y347" i="2" s="1"/>
  <c r="U348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5" i="1" s="1"/>
  <c r="C1157" i="2"/>
  <c r="F135" i="1" s="1"/>
  <c r="G1156" i="2"/>
  <c r="M135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5" i="1" s="1"/>
  <c r="H1150" i="2"/>
  <c r="G1150" i="2"/>
  <c r="G197" i="2"/>
  <c r="K197" i="2" s="1"/>
  <c r="G195" i="2"/>
  <c r="M60" i="1" s="1"/>
  <c r="W190" i="2"/>
  <c r="Y190" i="2" s="1"/>
  <c r="K190" i="2"/>
  <c r="K195" i="2" s="1"/>
  <c r="J60" i="1" s="1"/>
  <c r="H189" i="2"/>
  <c r="G189" i="2"/>
  <c r="G1141" i="2"/>
  <c r="M134" i="1" s="1"/>
  <c r="W1136" i="2"/>
  <c r="Y1136" i="2" s="1"/>
  <c r="K1136" i="2"/>
  <c r="E134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K160" i="2"/>
  <c r="E41" i="1" s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08" i="2"/>
  <c r="G72" i="1" s="1"/>
  <c r="C1007" i="2"/>
  <c r="F72" i="1" s="1"/>
  <c r="G1006" i="2"/>
  <c r="M72" i="1" s="1"/>
  <c r="W1001" i="2"/>
  <c r="Y1001" i="2" s="1"/>
  <c r="H1000" i="2"/>
  <c r="G1000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89" i="1"/>
  <c r="B89" i="1"/>
  <c r="H85" i="1"/>
  <c r="B85" i="1"/>
  <c r="H68" i="1"/>
  <c r="B68" i="1"/>
  <c r="H66" i="1"/>
  <c r="E66" i="1"/>
  <c r="B66" i="1"/>
  <c r="H95" i="1"/>
  <c r="B95" i="1"/>
  <c r="H51" i="1"/>
  <c r="E51" i="1"/>
  <c r="B51" i="1"/>
  <c r="H96" i="1"/>
  <c r="E96" i="1"/>
  <c r="B96" i="1"/>
  <c r="B106" i="1"/>
  <c r="H80" i="1"/>
  <c r="H136" i="1"/>
  <c r="E136" i="1"/>
  <c r="B136" i="1"/>
  <c r="H132" i="1"/>
  <c r="E132" i="1"/>
  <c r="B132" i="1"/>
  <c r="H61" i="1"/>
  <c r="B61" i="1"/>
  <c r="H70" i="1"/>
  <c r="E70" i="1"/>
  <c r="B70" i="1"/>
  <c r="H77" i="1"/>
  <c r="B77" i="1"/>
  <c r="H140" i="1"/>
  <c r="B140" i="1"/>
  <c r="H60" i="1"/>
  <c r="B60" i="1"/>
  <c r="H59" i="1"/>
  <c r="E59" i="1"/>
  <c r="B59" i="1"/>
  <c r="H102" i="1"/>
  <c r="B102" i="1"/>
  <c r="H26" i="1"/>
  <c r="E26" i="1"/>
  <c r="B26" i="1"/>
  <c r="H27" i="1"/>
  <c r="B27" i="1"/>
  <c r="H58" i="1"/>
  <c r="B58" i="1"/>
  <c r="H134" i="1"/>
  <c r="B134" i="1"/>
  <c r="H57" i="1"/>
  <c r="E57" i="1"/>
  <c r="B57" i="1"/>
  <c r="H135" i="1"/>
  <c r="B135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1" i="1"/>
  <c r="B101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6" i="1"/>
  <c r="E49" i="1"/>
  <c r="E50" i="1"/>
  <c r="O140" i="1"/>
  <c r="I66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J112" i="1" l="1"/>
  <c r="E112" i="1"/>
  <c r="J97" i="1"/>
  <c r="I672" i="2"/>
  <c r="U566" i="2"/>
  <c r="W566" i="2" s="1"/>
  <c r="Y566" i="2" s="1"/>
  <c r="I944" i="2"/>
  <c r="I1201" i="2"/>
  <c r="K1201" i="2" s="1"/>
  <c r="K1203" i="2" s="1"/>
  <c r="U943" i="2"/>
  <c r="W943" i="2" s="1"/>
  <c r="Y943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G778" i="2"/>
  <c r="L77" i="1" s="1"/>
  <c r="G100" i="1"/>
  <c r="G79" i="1"/>
  <c r="G52" i="1"/>
  <c r="G73" i="1"/>
  <c r="G59" i="1"/>
  <c r="G43" i="1"/>
  <c r="M114" i="1"/>
  <c r="I140" i="1"/>
  <c r="F74" i="1"/>
  <c r="U327" i="2"/>
  <c r="C1129" i="2"/>
  <c r="I133" i="1" s="1"/>
  <c r="U237" i="2"/>
  <c r="W237" i="2" s="1"/>
  <c r="Y237" i="2" s="1"/>
  <c r="U701" i="2"/>
  <c r="W701" i="2" s="1"/>
  <c r="Y701" i="2" s="1"/>
  <c r="J103" i="1"/>
  <c r="I479" i="2"/>
  <c r="I34" i="1" s="1"/>
  <c r="F139" i="1"/>
  <c r="I139" i="1"/>
  <c r="U10" i="2"/>
  <c r="W10" i="2" s="1"/>
  <c r="Y10" i="2" s="1"/>
  <c r="U11" i="2" s="1"/>
  <c r="W11" i="2" s="1"/>
  <c r="Y11" i="2" s="1"/>
  <c r="U12" i="2" s="1"/>
  <c r="W12" i="2" s="1"/>
  <c r="Y12" i="2" s="1"/>
  <c r="U1032" i="2"/>
  <c r="W1032" i="2" s="1"/>
  <c r="Y1032" i="2" s="1"/>
  <c r="U491" i="2"/>
  <c r="W491" i="2" s="1"/>
  <c r="Y491" i="2" s="1"/>
  <c r="U521" i="2"/>
  <c r="W521" i="2" s="1"/>
  <c r="Y521" i="2" s="1"/>
  <c r="U1002" i="2"/>
  <c r="W1002" i="2" s="1"/>
  <c r="Y1002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78" i="2"/>
  <c r="I974" i="2" s="1"/>
  <c r="K974" i="2" s="1"/>
  <c r="K976" i="2" s="1"/>
  <c r="K978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5" i="1" s="1"/>
  <c r="G140" i="1"/>
  <c r="C423" i="2"/>
  <c r="I419" i="2" s="1"/>
  <c r="C782" i="2"/>
  <c r="F15" i="1"/>
  <c r="O101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31" i="2"/>
  <c r="W931" i="2" s="1"/>
  <c r="Y931" i="2" s="1"/>
  <c r="U932" i="2" s="1"/>
  <c r="W932" i="2" s="1"/>
  <c r="C842" i="2"/>
  <c r="R1116" i="2"/>
  <c r="C1114" i="2" s="1"/>
  <c r="I132" i="1" s="1"/>
  <c r="C767" i="2"/>
  <c r="I763" i="2" s="1"/>
  <c r="U918" i="2"/>
  <c r="W918" i="2" s="1"/>
  <c r="Y918" i="2" s="1"/>
  <c r="U919" i="2" s="1"/>
  <c r="F134" i="1"/>
  <c r="K931" i="2"/>
  <c r="O87" i="1"/>
  <c r="I598" i="2"/>
  <c r="I84" i="1" s="1"/>
  <c r="E101" i="1"/>
  <c r="O89" i="1"/>
  <c r="K690" i="2"/>
  <c r="E25" i="1"/>
  <c r="K599" i="2"/>
  <c r="J84" i="1" s="1"/>
  <c r="E61" i="1"/>
  <c r="K495" i="2"/>
  <c r="J32" i="1" s="1"/>
  <c r="I883" i="2"/>
  <c r="I88" i="1" s="1"/>
  <c r="K1125" i="2"/>
  <c r="K225" i="2"/>
  <c r="J42" i="1" s="1"/>
  <c r="O48" i="1"/>
  <c r="E33" i="1"/>
  <c r="K332" i="2"/>
  <c r="I284" i="2"/>
  <c r="K284" i="2" s="1"/>
  <c r="K286" i="2" s="1"/>
  <c r="K26" i="1" s="1"/>
  <c r="E89" i="1"/>
  <c r="O66" i="1"/>
  <c r="K300" i="2"/>
  <c r="J58" i="1" s="1"/>
  <c r="K555" i="2"/>
  <c r="J27" i="1" s="1"/>
  <c r="C63" i="2"/>
  <c r="I59" i="2" s="1"/>
  <c r="C932" i="2"/>
  <c r="I928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76" i="2"/>
  <c r="W976" i="2" s="1"/>
  <c r="Y976" i="2" s="1"/>
  <c r="U977" i="2" s="1"/>
  <c r="W977" i="2" s="1"/>
  <c r="Y977" i="2" s="1"/>
  <c r="W1129" i="2"/>
  <c r="Y1129" i="2" s="1"/>
  <c r="R1025" i="2"/>
  <c r="C1024" i="2" s="1"/>
  <c r="I1020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994" i="2"/>
  <c r="C632" i="2"/>
  <c r="I868" i="2"/>
  <c r="I89" i="1" s="1"/>
  <c r="C153" i="2"/>
  <c r="G96" i="1"/>
  <c r="I1080" i="2"/>
  <c r="K1080" i="2" s="1"/>
  <c r="K1082" i="2" s="1"/>
  <c r="G106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6" i="1"/>
  <c r="O100" i="1"/>
  <c r="K525" i="2"/>
  <c r="J36" i="1" s="1"/>
  <c r="K467" i="2"/>
  <c r="K1141" i="2"/>
  <c r="J134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59" i="1"/>
  <c r="E18" i="1"/>
  <c r="K347" i="2"/>
  <c r="W76" i="2"/>
  <c r="Y76" i="2" s="1"/>
  <c r="W77" i="2" s="1"/>
  <c r="Y77" i="2" s="1"/>
  <c r="W78" i="2" s="1"/>
  <c r="W595" i="2"/>
  <c r="Y595" i="2" s="1"/>
  <c r="O77" i="1"/>
  <c r="E140" i="1"/>
  <c r="O36" i="1"/>
  <c r="O14" i="1"/>
  <c r="E95" i="1"/>
  <c r="E97" i="1" s="1"/>
  <c r="K165" i="2"/>
  <c r="J41" i="1" s="1"/>
  <c r="O33" i="1"/>
  <c r="W116" i="2"/>
  <c r="Y116" i="2" s="1"/>
  <c r="O139" i="1"/>
  <c r="W498" i="2"/>
  <c r="Y498" i="2" s="1"/>
  <c r="W1144" i="2"/>
  <c r="K1083" i="2"/>
  <c r="O134" i="1"/>
  <c r="E40" i="1"/>
  <c r="O27" i="1"/>
  <c r="O42" i="1"/>
  <c r="K1113" i="2"/>
  <c r="E24" i="1"/>
  <c r="O102" i="1"/>
  <c r="E60" i="1"/>
  <c r="G780" i="2"/>
  <c r="N77" i="1" s="1"/>
  <c r="O95" i="1"/>
  <c r="I209" i="2"/>
  <c r="K209" i="2" s="1"/>
  <c r="K211" i="2" s="1"/>
  <c r="K61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2" i="1"/>
  <c r="I449" i="2"/>
  <c r="I28" i="1" s="1"/>
  <c r="K945" i="2"/>
  <c r="J140" i="1" s="1"/>
  <c r="O69" i="1"/>
  <c r="W543" i="2"/>
  <c r="W63" i="2"/>
  <c r="W64" i="2" s="1"/>
  <c r="Y64" i="2" s="1"/>
  <c r="W588" i="2"/>
  <c r="Y588" i="2" s="1"/>
  <c r="W303" i="2"/>
  <c r="W153" i="2"/>
  <c r="W258" i="2"/>
  <c r="W1039" i="2"/>
  <c r="Y1039" i="2" s="1"/>
  <c r="W108" i="2"/>
  <c r="W288" i="2"/>
  <c r="W138" i="2"/>
  <c r="W1159" i="2"/>
  <c r="W1024" i="2"/>
  <c r="K377" i="2"/>
  <c r="W1084" i="2"/>
  <c r="W676" i="2"/>
  <c r="E47" i="1"/>
  <c r="E53" i="1" s="1"/>
  <c r="K135" i="2"/>
  <c r="J68" i="1" s="1"/>
  <c r="E68" i="1"/>
  <c r="O60" i="1"/>
  <c r="E15" i="1"/>
  <c r="K60" i="2"/>
  <c r="J15" i="1" s="1"/>
  <c r="O107" i="1"/>
  <c r="K796" i="2"/>
  <c r="K182" i="2"/>
  <c r="K1006" i="2"/>
  <c r="J72" i="1" s="1"/>
  <c r="E72" i="1"/>
  <c r="O26" i="1"/>
  <c r="W363" i="2"/>
  <c r="W93" i="2"/>
  <c r="W198" i="2"/>
  <c r="W318" i="2"/>
  <c r="W1009" i="2"/>
  <c r="E135" i="1"/>
  <c r="K62" i="2"/>
  <c r="O15" i="1"/>
  <c r="W872" i="2"/>
  <c r="W513" i="2"/>
  <c r="E34" i="1"/>
  <c r="K721" i="2"/>
  <c r="O71" i="1"/>
  <c r="K1036" i="2"/>
  <c r="J85" i="1" s="1"/>
  <c r="E85" i="1"/>
  <c r="I16" i="1"/>
  <c r="K13" i="2"/>
  <c r="E133" i="1"/>
  <c r="K1126" i="2"/>
  <c r="J133" i="1" s="1"/>
  <c r="K480" i="2"/>
  <c r="J34" i="1" s="1"/>
  <c r="O47" i="1"/>
  <c r="K152" i="2"/>
  <c r="O80" i="1"/>
  <c r="Y273" i="2"/>
  <c r="O88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1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5" i="1"/>
  <c r="K242" i="2"/>
  <c r="O79" i="1"/>
  <c r="W183" i="2"/>
  <c r="K107" i="2"/>
  <c r="O18" i="1"/>
  <c r="K437" i="2"/>
  <c r="O25" i="1"/>
  <c r="O110" i="1"/>
  <c r="K993" i="2"/>
  <c r="W691" i="2"/>
  <c r="K302" i="2"/>
  <c r="O58" i="1"/>
  <c r="O85" i="1"/>
  <c r="K1038" i="2"/>
  <c r="O78" i="1"/>
  <c r="K317" i="2"/>
  <c r="O41" i="1"/>
  <c r="K646" i="2"/>
  <c r="O75" i="1"/>
  <c r="O133" i="1"/>
  <c r="K1128" i="2"/>
  <c r="W393" i="2"/>
  <c r="K675" i="2"/>
  <c r="O76" i="1"/>
  <c r="K977" i="2"/>
  <c r="O108" i="1"/>
  <c r="I793" i="2" l="1"/>
  <c r="K793" i="2" s="1"/>
  <c r="K795" i="2" s="1"/>
  <c r="I149" i="2"/>
  <c r="I80" i="1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I990" i="2"/>
  <c r="K990" i="2" s="1"/>
  <c r="K992" i="2" s="1"/>
  <c r="I778" i="2"/>
  <c r="K778" i="2" s="1"/>
  <c r="K780" i="2" s="1"/>
  <c r="U238" i="2"/>
  <c r="G239" i="2" s="1"/>
  <c r="L79" i="1" s="1"/>
  <c r="I838" i="2"/>
  <c r="K838" i="2" s="1"/>
  <c r="K840" i="2" s="1"/>
  <c r="I73" i="1"/>
  <c r="I101" i="1"/>
  <c r="U567" i="2"/>
  <c r="W567" i="2" s="1"/>
  <c r="Y567" i="2" s="1"/>
  <c r="K479" i="2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33" i="2"/>
  <c r="W1033" i="2" s="1"/>
  <c r="Y1033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03" i="2"/>
  <c r="W1003" i="2" s="1"/>
  <c r="Y1003" i="2" s="1"/>
  <c r="W327" i="2"/>
  <c r="K1205" i="2"/>
  <c r="Q74" i="1" s="1"/>
  <c r="K96" i="1"/>
  <c r="K97" i="1" s="1"/>
  <c r="K1084" i="2"/>
  <c r="Q96" i="1" s="1"/>
  <c r="E103" i="1"/>
  <c r="Y356" i="2"/>
  <c r="U357" i="2" s="1"/>
  <c r="W357" i="2" s="1"/>
  <c r="Y357" i="2" s="1"/>
  <c r="Y161" i="2"/>
  <c r="U162" i="2" s="1"/>
  <c r="E62" i="1"/>
  <c r="J62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2" i="1"/>
  <c r="E92" i="1"/>
  <c r="K598" i="2"/>
  <c r="K600" i="2" s="1"/>
  <c r="E29" i="1"/>
  <c r="E37" i="1"/>
  <c r="W919" i="2"/>
  <c r="G913" i="2"/>
  <c r="L139" i="1" s="1"/>
  <c r="I344" i="2"/>
  <c r="K344" i="2" s="1"/>
  <c r="K346" i="2" s="1"/>
  <c r="K928" i="2"/>
  <c r="K930" i="2" s="1"/>
  <c r="I87" i="1"/>
  <c r="K944" i="2"/>
  <c r="K946" i="2" s="1"/>
  <c r="K140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8" i="1" s="1"/>
  <c r="I82" i="1"/>
  <c r="I26" i="1"/>
  <c r="K104" i="2"/>
  <c r="K106" i="2" s="1"/>
  <c r="K18" i="1" s="1"/>
  <c r="I32" i="1"/>
  <c r="I106" i="1"/>
  <c r="I20" i="1"/>
  <c r="K66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2" i="1" s="1"/>
  <c r="K718" i="2"/>
  <c r="K720" i="2" s="1"/>
  <c r="K70" i="1" s="1"/>
  <c r="C1144" i="2"/>
  <c r="I1140" i="2" s="1"/>
  <c r="I96" i="1"/>
  <c r="W124" i="2"/>
  <c r="Y124" i="2" s="1"/>
  <c r="K149" i="2"/>
  <c r="K151" i="2" s="1"/>
  <c r="K80" i="1" s="1"/>
  <c r="I75" i="1"/>
  <c r="I107" i="1"/>
  <c r="C198" i="2"/>
  <c r="I194" i="2" s="1"/>
  <c r="K194" i="2" s="1"/>
  <c r="K196" i="2" s="1"/>
  <c r="K271" i="2"/>
  <c r="I108" i="1"/>
  <c r="C303" i="2"/>
  <c r="I299" i="2" s="1"/>
  <c r="K584" i="2"/>
  <c r="K586" i="2" s="1"/>
  <c r="K71" i="1" s="1"/>
  <c r="U978" i="2"/>
  <c r="W978" i="2" s="1"/>
  <c r="Y978" i="2" s="1"/>
  <c r="U979" i="2" s="1"/>
  <c r="W979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6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I100" i="1"/>
  <c r="Y1144" i="2"/>
  <c r="I61" i="1"/>
  <c r="J21" i="1"/>
  <c r="E21" i="1"/>
  <c r="K763" i="2"/>
  <c r="K765" i="2" s="1"/>
  <c r="K73" i="1" s="1"/>
  <c r="K1127" i="2"/>
  <c r="K133" i="1" s="1"/>
  <c r="Y513" i="2"/>
  <c r="Y528" i="2"/>
  <c r="Y1024" i="2"/>
  <c r="U1025" i="2" s="1"/>
  <c r="Y378" i="2"/>
  <c r="Y872" i="2"/>
  <c r="K913" i="2"/>
  <c r="K915" i="2" s="1"/>
  <c r="K917" i="2" s="1"/>
  <c r="I25" i="1"/>
  <c r="Y93" i="2"/>
  <c r="Y47" i="2"/>
  <c r="Y1084" i="2"/>
  <c r="U1085" i="2" s="1"/>
  <c r="I83" i="1"/>
  <c r="K569" i="2"/>
  <c r="K571" i="2" s="1"/>
  <c r="Y153" i="2"/>
  <c r="Y676" i="2"/>
  <c r="K481" i="2"/>
  <c r="K34" i="1" s="1"/>
  <c r="Y198" i="2"/>
  <c r="Y138" i="2"/>
  <c r="Y318" i="2"/>
  <c r="Y1159" i="2"/>
  <c r="I69" i="1"/>
  <c r="Y288" i="2"/>
  <c r="Y948" i="2"/>
  <c r="Y258" i="2"/>
  <c r="Y1009" i="2"/>
  <c r="Y363" i="2"/>
  <c r="Y108" i="2"/>
  <c r="Y303" i="2"/>
  <c r="K213" i="2"/>
  <c r="Q61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4" i="1"/>
  <c r="I77" i="1"/>
  <c r="K288" i="2"/>
  <c r="Q26" i="1" s="1"/>
  <c r="I57" i="1"/>
  <c r="I95" i="1"/>
  <c r="K707" i="2"/>
  <c r="Q95" i="1" s="1"/>
  <c r="I36" i="1"/>
  <c r="K468" i="2"/>
  <c r="Q24" i="1" s="1"/>
  <c r="K57" i="1"/>
  <c r="K617" i="2"/>
  <c r="Q57" i="1" s="1"/>
  <c r="Y483" i="2"/>
  <c r="U484" i="2" s="1"/>
  <c r="Y691" i="2"/>
  <c r="K106" i="1"/>
  <c r="K691" i="2"/>
  <c r="Q106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U349" i="2" s="1"/>
  <c r="Y453" i="2"/>
  <c r="K108" i="1"/>
  <c r="Q108" i="1"/>
  <c r="Y408" i="2"/>
  <c r="Y887" i="2"/>
  <c r="Y617" i="2"/>
  <c r="Y468" i="2"/>
  <c r="K74" i="1"/>
  <c r="Y393" i="2"/>
  <c r="Q136" i="1"/>
  <c r="K136" i="1"/>
  <c r="Y183" i="2"/>
  <c r="Y842" i="2"/>
  <c r="Y1205" i="2"/>
  <c r="Y797" i="2"/>
  <c r="Y737" i="2"/>
  <c r="Y932" i="2"/>
  <c r="U933" i="2" s="1"/>
  <c r="Q66" i="1"/>
  <c r="I110" i="1" l="1"/>
  <c r="K994" i="2"/>
  <c r="Q110" i="1" s="1"/>
  <c r="K110" i="1"/>
  <c r="Q97" i="1"/>
  <c r="W238" i="2"/>
  <c r="K77" i="1"/>
  <c r="K782" i="2"/>
  <c r="K842" i="2"/>
  <c r="Q100" i="1" s="1"/>
  <c r="K100" i="1"/>
  <c r="U568" i="2"/>
  <c r="W568" i="2" s="1"/>
  <c r="Y568" i="2" s="1"/>
  <c r="W569" i="2" s="1"/>
  <c r="Y569" i="2" s="1"/>
  <c r="K107" i="1"/>
  <c r="K112" i="1" s="1"/>
  <c r="K797" i="2"/>
  <c r="Q107" i="1" s="1"/>
  <c r="Q112" i="1" s="1"/>
  <c r="U583" i="2"/>
  <c r="W583" i="2" s="1"/>
  <c r="Y583" i="2" s="1"/>
  <c r="W584" i="2" s="1"/>
  <c r="Y584" i="2" s="1"/>
  <c r="W585" i="2" s="1"/>
  <c r="Y585" i="2" s="1"/>
  <c r="W586" i="2" s="1"/>
  <c r="Y586" i="2" s="1"/>
  <c r="W587" i="2" s="1"/>
  <c r="Y587" i="2" s="1"/>
  <c r="U298" i="2"/>
  <c r="W298" i="2" s="1"/>
  <c r="Y298" i="2" s="1"/>
  <c r="W299" i="2" s="1"/>
  <c r="Y299" i="2" s="1"/>
  <c r="W300" i="2" s="1"/>
  <c r="Y300" i="2" s="1"/>
  <c r="W301" i="2" s="1"/>
  <c r="Y301" i="2" s="1"/>
  <c r="W302" i="2" s="1"/>
  <c r="Y302" i="2" s="1"/>
  <c r="U193" i="2"/>
  <c r="W193" i="2" s="1"/>
  <c r="Y193" i="2" s="1"/>
  <c r="W194" i="2" s="1"/>
  <c r="Y194" i="2" s="1"/>
  <c r="W195" i="2" s="1"/>
  <c r="Y195" i="2" s="1"/>
  <c r="W196" i="2" s="1"/>
  <c r="Y196" i="2" s="1"/>
  <c r="W197" i="2" s="1"/>
  <c r="Y197" i="2" s="1"/>
  <c r="U1004" i="2"/>
  <c r="W1004" i="2" s="1"/>
  <c r="Y1004" i="2" s="1"/>
  <c r="W1005" i="2" s="1"/>
  <c r="Y1005" i="2" s="1"/>
  <c r="W1006" i="2" s="1"/>
  <c r="Y1006" i="2" s="1"/>
  <c r="W1007" i="2" s="1"/>
  <c r="Y1007" i="2" s="1"/>
  <c r="W1008" i="2" s="1"/>
  <c r="Y1008" i="2" s="1"/>
  <c r="U73" i="2"/>
  <c r="W73" i="2" s="1"/>
  <c r="Y73" i="2" s="1"/>
  <c r="W74" i="2" s="1"/>
  <c r="Y74" i="2" s="1"/>
  <c r="W75" i="2" s="1"/>
  <c r="Y75" i="2" s="1"/>
  <c r="U133" i="2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U882" i="2"/>
  <c r="W882" i="2" s="1"/>
  <c r="Y882" i="2" s="1"/>
  <c r="W883" i="2" s="1"/>
  <c r="Y883" i="2" s="1"/>
  <c r="W884" i="2" s="1"/>
  <c r="Y884" i="2" s="1"/>
  <c r="W885" i="2" s="1"/>
  <c r="Y885" i="2" s="1"/>
  <c r="W886" i="2" s="1"/>
  <c r="Y886" i="2" s="1"/>
  <c r="W58" i="2"/>
  <c r="Y58" i="2" s="1"/>
  <c r="W59" i="2" s="1"/>
  <c r="Y59" i="2" s="1"/>
  <c r="W60" i="2" s="1"/>
  <c r="Y60" i="2" s="1"/>
  <c r="W61" i="2" s="1"/>
  <c r="Y61" i="2" s="1"/>
  <c r="W62" i="2" s="1"/>
  <c r="Y62" i="2" s="1"/>
  <c r="U58" i="2"/>
  <c r="U538" i="2"/>
  <c r="W538" i="2" s="1"/>
  <c r="Y538" i="2" s="1"/>
  <c r="W539" i="2" s="1"/>
  <c r="Y539" i="2" s="1"/>
  <c r="W540" i="2" s="1"/>
  <c r="Y540" i="2" s="1"/>
  <c r="W541" i="2" s="1"/>
  <c r="Y541" i="2" s="1"/>
  <c r="W542" i="2" s="1"/>
  <c r="Y542" i="2" s="1"/>
  <c r="U508" i="2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88" i="2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139" i="2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493" i="2"/>
  <c r="W493" i="2" s="1"/>
  <c r="Y493" i="2" s="1"/>
  <c r="W494" i="2" s="1"/>
  <c r="Y494" i="2" s="1"/>
  <c r="W495" i="2" s="1"/>
  <c r="Y495" i="2" s="1"/>
  <c r="W496" i="2" s="1"/>
  <c r="Y496" i="2" s="1"/>
  <c r="W497" i="2" s="1"/>
  <c r="Y497" i="2" s="1"/>
  <c r="U732" i="2"/>
  <c r="W732" i="2" s="1"/>
  <c r="Y732" i="2" s="1"/>
  <c r="W733" i="2" s="1"/>
  <c r="Y733" i="2" s="1"/>
  <c r="W734" i="2" s="1"/>
  <c r="Y734" i="2" s="1"/>
  <c r="W735" i="2" s="1"/>
  <c r="Y735" i="2" s="1"/>
  <c r="U118" i="2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358" i="2"/>
  <c r="W358" i="2" s="1"/>
  <c r="Y358" i="2" s="1"/>
  <c r="W359" i="2" s="1"/>
  <c r="Y359" i="2" s="1"/>
  <c r="W360" i="2" s="1"/>
  <c r="Y360" i="2" s="1"/>
  <c r="W361" i="2" s="1"/>
  <c r="Y361" i="2" s="1"/>
  <c r="W362" i="2" s="1"/>
  <c r="Y362" i="2" s="1"/>
  <c r="U642" i="2"/>
  <c r="W642" i="2" s="1"/>
  <c r="Y642" i="2" s="1"/>
  <c r="W643" i="2" s="1"/>
  <c r="Y643" i="2" s="1"/>
  <c r="U644" i="2" s="1"/>
  <c r="W644" i="2" s="1"/>
  <c r="Y644" i="2" s="1"/>
  <c r="U645" i="2" s="1"/>
  <c r="U1034" i="2"/>
  <c r="W1034" i="2" s="1"/>
  <c r="Y1034" i="2" s="1"/>
  <c r="W1035" i="2" s="1"/>
  <c r="Y1035" i="2" s="1"/>
  <c r="W1036" i="2" s="1"/>
  <c r="Y1036" i="2" s="1"/>
  <c r="W1037" i="2" s="1"/>
  <c r="Y1037" i="2" s="1"/>
  <c r="W1038" i="2" s="1"/>
  <c r="Y1038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42" i="2"/>
  <c r="W42" i="2" s="1"/>
  <c r="Y42" i="2" s="1"/>
  <c r="W43" i="2" s="1"/>
  <c r="Y43" i="2" s="1"/>
  <c r="U523" i="2"/>
  <c r="W523" i="2" s="1"/>
  <c r="Y523" i="2" s="1"/>
  <c r="W524" i="2" s="1"/>
  <c r="Y524" i="2" s="1"/>
  <c r="W525" i="2" s="1"/>
  <c r="Y525" i="2" s="1"/>
  <c r="Y327" i="2"/>
  <c r="U328" i="2" s="1"/>
  <c r="G329" i="2" s="1"/>
  <c r="L49" i="1" s="1"/>
  <c r="Q122" i="1"/>
  <c r="W162" i="2"/>
  <c r="K179" i="2"/>
  <c r="K181" i="2" s="1"/>
  <c r="I41" i="1"/>
  <c r="Q33" i="1"/>
  <c r="K89" i="2"/>
  <c r="K91" i="2" s="1"/>
  <c r="C243" i="2"/>
  <c r="I239" i="2" s="1"/>
  <c r="C1009" i="2"/>
  <c r="I1005" i="2" s="1"/>
  <c r="C378" i="2"/>
  <c r="I374" i="2" s="1"/>
  <c r="C1039" i="2"/>
  <c r="I1035" i="2" s="1"/>
  <c r="R740" i="2"/>
  <c r="C737" i="2" s="1"/>
  <c r="I733" i="2" s="1"/>
  <c r="K67" i="1"/>
  <c r="Q67" i="1"/>
  <c r="K273" i="2"/>
  <c r="Q102" i="1" s="1"/>
  <c r="U20" i="2"/>
  <c r="W20" i="2" s="1"/>
  <c r="Y20" i="2" s="1"/>
  <c r="G17" i="2" s="1"/>
  <c r="K84" i="1"/>
  <c r="K602" i="2"/>
  <c r="Q84" i="1" s="1"/>
  <c r="K872" i="2"/>
  <c r="Q76" i="1"/>
  <c r="K87" i="1"/>
  <c r="K932" i="2"/>
  <c r="Q87" i="1" s="1"/>
  <c r="K528" i="2"/>
  <c r="Q36" i="1" s="1"/>
  <c r="K59" i="2"/>
  <c r="K61" i="2" s="1"/>
  <c r="K15" i="1" s="1"/>
  <c r="I50" i="1"/>
  <c r="Y65" i="2"/>
  <c r="G59" i="2" s="1"/>
  <c r="L15" i="1" s="1"/>
  <c r="K50" i="1"/>
  <c r="K348" i="2"/>
  <c r="Q50" i="1" s="1"/>
  <c r="W125" i="2"/>
  <c r="Y919" i="2"/>
  <c r="G917" i="2" s="1"/>
  <c r="P139" i="1" s="1"/>
  <c r="G915" i="2"/>
  <c r="N139" i="1" s="1"/>
  <c r="I134" i="1"/>
  <c r="K78" i="2"/>
  <c r="Q14" i="1" s="1"/>
  <c r="K498" i="2"/>
  <c r="Q32" i="1" s="1"/>
  <c r="K101" i="1"/>
  <c r="K423" i="2"/>
  <c r="Q101" i="1" s="1"/>
  <c r="K228" i="2"/>
  <c r="Q42" i="1" s="1"/>
  <c r="K1140" i="2"/>
  <c r="K1142" i="2" s="1"/>
  <c r="Q134" i="1" s="1"/>
  <c r="K68" i="1"/>
  <c r="K887" i="2"/>
  <c r="Q88" i="1" s="1"/>
  <c r="K1020" i="2"/>
  <c r="K1022" i="2" s="1"/>
  <c r="K1024" i="2" s="1"/>
  <c r="Q82" i="1" s="1"/>
  <c r="K108" i="2"/>
  <c r="Q18" i="1" s="1"/>
  <c r="K363" i="2"/>
  <c r="Q47" i="1" s="1"/>
  <c r="I60" i="1"/>
  <c r="K168" i="2"/>
  <c r="Q41" i="1" s="1"/>
  <c r="K1114" i="2"/>
  <c r="Q132" i="1" s="1"/>
  <c r="K153" i="2"/>
  <c r="I135" i="1"/>
  <c r="K102" i="1"/>
  <c r="K81" i="1"/>
  <c r="K722" i="2"/>
  <c r="K135" i="1"/>
  <c r="K1159" i="2"/>
  <c r="Q135" i="1" s="1"/>
  <c r="K329" i="2"/>
  <c r="K331" i="2" s="1"/>
  <c r="K33" i="1"/>
  <c r="K37" i="1" s="1"/>
  <c r="K948" i="2"/>
  <c r="K588" i="2"/>
  <c r="W1040" i="2"/>
  <c r="U1160" i="2"/>
  <c r="U873" i="2"/>
  <c r="K299" i="2"/>
  <c r="K301" i="2" s="1"/>
  <c r="K58" i="1" s="1"/>
  <c r="W499" i="2"/>
  <c r="U949" i="2"/>
  <c r="W589" i="2"/>
  <c r="W574" i="2"/>
  <c r="U843" i="2"/>
  <c r="W1130" i="2"/>
  <c r="W708" i="2"/>
  <c r="K89" i="1"/>
  <c r="U379" i="2"/>
  <c r="W274" i="2"/>
  <c r="G269" i="2"/>
  <c r="L102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K483" i="2"/>
  <c r="Q34" i="1" s="1"/>
  <c r="K1129" i="2"/>
  <c r="Q133" i="1" s="1"/>
  <c r="Q139" i="1"/>
  <c r="K139" i="1"/>
  <c r="U289" i="2"/>
  <c r="U154" i="2"/>
  <c r="U454" i="2"/>
  <c r="K83" i="1"/>
  <c r="K573" i="2"/>
  <c r="Q83" i="1" s="1"/>
  <c r="K258" i="2"/>
  <c r="Q40" i="1" s="1"/>
  <c r="K40" i="1"/>
  <c r="U692" i="2"/>
  <c r="K60" i="1"/>
  <c r="K198" i="2"/>
  <c r="K558" i="2"/>
  <c r="Q27" i="1" s="1"/>
  <c r="K27" i="1"/>
  <c r="K29" i="1" s="1"/>
  <c r="U439" i="2"/>
  <c r="K48" i="1"/>
  <c r="K408" i="2"/>
  <c r="Q20" i="1"/>
  <c r="U424" i="2"/>
  <c r="Q77" i="1" l="1"/>
  <c r="Q121" i="1"/>
  <c r="Q29" i="1"/>
  <c r="Y238" i="2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L78" i="1"/>
  <c r="W645" i="2"/>
  <c r="Y645" i="2" s="1"/>
  <c r="U646" i="2" s="1"/>
  <c r="W646" i="2" s="1"/>
  <c r="Y646" i="2" s="1"/>
  <c r="U647" i="2" s="1"/>
  <c r="W647" i="2" s="1"/>
  <c r="Y647" i="2" s="1"/>
  <c r="I61" i="6"/>
  <c r="I62" i="6" s="1"/>
  <c r="I64" i="6" s="1"/>
  <c r="Q119" i="1"/>
  <c r="K93" i="2"/>
  <c r="Q17" i="1" s="1"/>
  <c r="Q89" i="1"/>
  <c r="Q60" i="1"/>
  <c r="W328" i="2"/>
  <c r="Y162" i="2"/>
  <c r="U163" i="2" s="1"/>
  <c r="G164" i="2" s="1"/>
  <c r="L41" i="1" s="1"/>
  <c r="R124" i="1"/>
  <c r="Q103" i="1"/>
  <c r="K103" i="1"/>
  <c r="Q48" i="1"/>
  <c r="K17" i="1"/>
  <c r="K21" i="1" s="1"/>
  <c r="K183" i="2"/>
  <c r="Q43" i="1" s="1"/>
  <c r="K43" i="1"/>
  <c r="K44" i="1" s="1"/>
  <c r="Q140" i="1"/>
  <c r="G13" i="2"/>
  <c r="I85" i="1"/>
  <c r="K1035" i="2"/>
  <c r="K1037" i="2" s="1"/>
  <c r="K85" i="1" s="1"/>
  <c r="G15" i="2"/>
  <c r="K374" i="2"/>
  <c r="K376" i="2" s="1"/>
  <c r="K52" i="1" s="1"/>
  <c r="I52" i="1"/>
  <c r="K733" i="2"/>
  <c r="K735" i="2" s="1"/>
  <c r="K59" i="1" s="1"/>
  <c r="I59" i="1"/>
  <c r="K1005" i="2"/>
  <c r="K1007" i="2" s="1"/>
  <c r="K72" i="1" s="1"/>
  <c r="I72" i="1"/>
  <c r="K239" i="2"/>
  <c r="K241" i="2" s="1"/>
  <c r="K243" i="2" s="1"/>
  <c r="Q79" i="1" s="1"/>
  <c r="I79" i="1"/>
  <c r="I17" i="1"/>
  <c r="Q70" i="1"/>
  <c r="Q117" i="1"/>
  <c r="Q80" i="1"/>
  <c r="K63" i="2"/>
  <c r="Q15" i="1" s="1"/>
  <c r="Y125" i="2"/>
  <c r="W66" i="2"/>
  <c r="K134" i="1"/>
  <c r="AB103" i="2"/>
  <c r="Q37" i="1"/>
  <c r="K82" i="1"/>
  <c r="Q71" i="1"/>
  <c r="K49" i="1"/>
  <c r="K333" i="2"/>
  <c r="I58" i="1"/>
  <c r="W529" i="2"/>
  <c r="W1010" i="2"/>
  <c r="W873" i="2"/>
  <c r="W199" i="2"/>
  <c r="W1145" i="2"/>
  <c r="W1160" i="2"/>
  <c r="W94" i="2"/>
  <c r="Y499" i="2"/>
  <c r="Y1040" i="2"/>
  <c r="W154" i="2"/>
  <c r="W949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25" i="2"/>
  <c r="W843" i="2"/>
  <c r="G838" i="2"/>
  <c r="L100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79" i="2"/>
  <c r="W677" i="2"/>
  <c r="W1085" i="2"/>
  <c r="W379" i="2"/>
  <c r="W1206" i="2"/>
  <c r="W424" i="2"/>
  <c r="W888" i="2"/>
  <c r="W768" i="2"/>
  <c r="W723" i="2"/>
  <c r="W184" i="2"/>
  <c r="W319" i="2"/>
  <c r="W933" i="2"/>
  <c r="W109" i="2"/>
  <c r="W618" i="2"/>
  <c r="G613" i="2"/>
  <c r="L57" i="1" s="1"/>
  <c r="Y274" i="2"/>
  <c r="G273" i="2" s="1"/>
  <c r="P102" i="1" s="1"/>
  <c r="G271" i="2"/>
  <c r="N102" i="1" s="1"/>
  <c r="Y328" i="2" l="1"/>
  <c r="G331" i="2"/>
  <c r="N49" i="1" s="1"/>
  <c r="Q21" i="1"/>
  <c r="W163" i="2"/>
  <c r="K62" i="1"/>
  <c r="Q44" i="1"/>
  <c r="Q49" i="1"/>
  <c r="D49" i="1" s="1"/>
  <c r="K378" i="2"/>
  <c r="Q52" i="1" s="1"/>
  <c r="K1039" i="2"/>
  <c r="Q85" i="1" s="1"/>
  <c r="K737" i="2"/>
  <c r="Q59" i="1" s="1"/>
  <c r="K1009" i="2"/>
  <c r="Q72" i="1" s="1"/>
  <c r="K79" i="1"/>
  <c r="K92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10" i="2"/>
  <c r="Y289" i="2"/>
  <c r="Y79" i="2"/>
  <c r="Y514" i="2"/>
  <c r="Y48" i="2"/>
  <c r="Y949" i="2"/>
  <c r="Y154" i="2"/>
  <c r="Y94" i="2"/>
  <c r="Y1145" i="2"/>
  <c r="Y873" i="2"/>
  <c r="Y529" i="2"/>
  <c r="Y1025" i="2"/>
  <c r="Y843" i="2"/>
  <c r="G842" i="2" s="1"/>
  <c r="P100" i="1" s="1"/>
  <c r="G840" i="2"/>
  <c r="N100" i="1" s="1"/>
  <c r="W709" i="2"/>
  <c r="Y409" i="2"/>
  <c r="Y364" i="2"/>
  <c r="Y618" i="2"/>
  <c r="G617" i="2" s="1"/>
  <c r="P57" i="1" s="1"/>
  <c r="G615" i="2"/>
  <c r="N57" i="1" s="1"/>
  <c r="Y933" i="2"/>
  <c r="Y768" i="2"/>
  <c r="Y424" i="2"/>
  <c r="Y1085" i="2"/>
  <c r="U1086" i="2" s="1"/>
  <c r="G1080" i="2" s="1"/>
  <c r="L96" i="1" s="1"/>
  <c r="Y692" i="2"/>
  <c r="Y349" i="2"/>
  <c r="U350" i="2" s="1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W329" i="2" l="1"/>
  <c r="Y329" i="2" s="1"/>
  <c r="U330" i="2" s="1"/>
  <c r="W330" i="2" s="1"/>
  <c r="Y330" i="2" s="1"/>
  <c r="U331" i="2" s="1"/>
  <c r="W331" i="2" s="1"/>
  <c r="Y331" i="2" s="1"/>
  <c r="G333" i="2"/>
  <c r="P49" i="1" s="1"/>
  <c r="Y163" i="2"/>
  <c r="G166" i="2"/>
  <c r="N41" i="1" s="1"/>
  <c r="Q92" i="1"/>
  <c r="Q62" i="1"/>
  <c r="R128" i="1"/>
  <c r="Q126" i="1"/>
  <c r="R4" i="2"/>
  <c r="AA5" i="2" s="1"/>
  <c r="Q53" i="1"/>
  <c r="W126" i="2"/>
  <c r="G119" i="2"/>
  <c r="L69" i="1" s="1"/>
  <c r="U1161" i="2"/>
  <c r="W500" i="2"/>
  <c r="W1041" i="2"/>
  <c r="U950" i="2"/>
  <c r="W575" i="2"/>
  <c r="W590" i="2"/>
  <c r="U874" i="2"/>
  <c r="W1131" i="2"/>
  <c r="U1026" i="2"/>
  <c r="Y709" i="2"/>
  <c r="G703" i="2" s="1"/>
  <c r="L95" i="1" s="1"/>
  <c r="W1116" i="2"/>
  <c r="G1110" i="2"/>
  <c r="L132" i="1" s="1"/>
  <c r="U754" i="2"/>
  <c r="U380" i="2"/>
  <c r="U395" i="2"/>
  <c r="U799" i="2"/>
  <c r="G628" i="2"/>
  <c r="L67" i="1" s="1"/>
  <c r="G974" i="2"/>
  <c r="L108" i="1" s="1"/>
  <c r="U678" i="2"/>
  <c r="U1207" i="2"/>
  <c r="U185" i="2"/>
  <c r="U290" i="2"/>
  <c r="U155" i="2"/>
  <c r="Y603" i="2"/>
  <c r="W410" i="2"/>
  <c r="U724" i="2"/>
  <c r="W1086" i="2"/>
  <c r="U425" i="2"/>
  <c r="U440" i="2"/>
  <c r="U110" i="2"/>
  <c r="Y648" i="2"/>
  <c r="U485" i="2"/>
  <c r="U320" i="2"/>
  <c r="W350" i="2"/>
  <c r="U693" i="2"/>
  <c r="W164" i="2" l="1"/>
  <c r="Y164" i="2" s="1"/>
  <c r="W165" i="2" s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Y126" i="2"/>
  <c r="G123" i="2" s="1"/>
  <c r="P69" i="1" s="1"/>
  <c r="G121" i="2"/>
  <c r="N69" i="1" s="1"/>
  <c r="W1161" i="2"/>
  <c r="G1155" i="2"/>
  <c r="L135" i="1" s="1"/>
  <c r="W515" i="2"/>
  <c r="W1146" i="2"/>
  <c r="W140" i="2"/>
  <c r="W200" i="2"/>
  <c r="W950" i="2"/>
  <c r="W365" i="2"/>
  <c r="W260" i="2"/>
  <c r="G254" i="2"/>
  <c r="L40" i="1" s="1"/>
  <c r="W1011" i="2"/>
  <c r="W49" i="2"/>
  <c r="G209" i="2"/>
  <c r="L61" i="1" s="1"/>
  <c r="Y590" i="2"/>
  <c r="Y1041" i="2"/>
  <c r="W305" i="2"/>
  <c r="W80" i="2"/>
  <c r="W95" i="2"/>
  <c r="W874" i="2"/>
  <c r="W545" i="2"/>
  <c r="W530" i="2"/>
  <c r="W290" i="2"/>
  <c r="Y575" i="2"/>
  <c r="Y500" i="2"/>
  <c r="W155" i="2"/>
  <c r="Y1131" i="2"/>
  <c r="W1026" i="2"/>
  <c r="G1020" i="2"/>
  <c r="L82" i="1" s="1"/>
  <c r="Y1086" i="2"/>
  <c r="G1084" i="2" s="1"/>
  <c r="P96" i="1" s="1"/>
  <c r="G1082" i="2"/>
  <c r="N96" i="1" s="1"/>
  <c r="Y410" i="2"/>
  <c r="W710" i="2"/>
  <c r="Y350" i="2"/>
  <c r="W485" i="2"/>
  <c r="W934" i="2"/>
  <c r="W678" i="2"/>
  <c r="G672" i="2"/>
  <c r="L76" i="1" s="1"/>
  <c r="Y980" i="2"/>
  <c r="G978" i="2" s="1"/>
  <c r="P108" i="1" s="1"/>
  <c r="G976" i="2"/>
  <c r="N108" i="1" s="1"/>
  <c r="W110" i="2"/>
  <c r="G104" i="2"/>
  <c r="L18" i="1" s="1"/>
  <c r="W425" i="2"/>
  <c r="W724" i="2"/>
  <c r="W799" i="2"/>
  <c r="G793" i="2"/>
  <c r="L107" i="1" s="1"/>
  <c r="W754" i="2"/>
  <c r="G748" i="2"/>
  <c r="L66" i="1" s="1"/>
  <c r="W320" i="2"/>
  <c r="U649" i="2"/>
  <c r="W440" i="2"/>
  <c r="G434" i="2"/>
  <c r="L25" i="1" s="1"/>
  <c r="G1170" i="2"/>
  <c r="L136" i="1" s="1"/>
  <c r="W1207" i="2"/>
  <c r="G1201" i="2"/>
  <c r="L74" i="1" s="1"/>
  <c r="W739" i="2"/>
  <c r="G990" i="2"/>
  <c r="L110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8" i="1" s="1"/>
  <c r="G632" i="2"/>
  <c r="P67" i="1" s="1"/>
  <c r="G630" i="2"/>
  <c r="N67" i="1" s="1"/>
  <c r="Y1116" i="2"/>
  <c r="G1114" i="2" s="1"/>
  <c r="P132" i="1" s="1"/>
  <c r="G1112" i="2"/>
  <c r="N132" i="1" s="1"/>
  <c r="U351" i="2" l="1"/>
  <c r="Y710" i="2"/>
  <c r="G707" i="2" s="1"/>
  <c r="P95" i="1" s="1"/>
  <c r="G705" i="2"/>
  <c r="N95" i="1" s="1"/>
  <c r="Y1161" i="2"/>
  <c r="G1159" i="2" s="1"/>
  <c r="P135" i="1" s="1"/>
  <c r="G1157" i="2"/>
  <c r="N135" i="1" s="1"/>
  <c r="W604" i="2"/>
  <c r="Y290" i="2"/>
  <c r="Y545" i="2"/>
  <c r="Y80" i="2"/>
  <c r="G211" i="2"/>
  <c r="N61" i="1" s="1"/>
  <c r="Y1011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50" i="2"/>
  <c r="Y140" i="2"/>
  <c r="Y515" i="2"/>
  <c r="Y155" i="2"/>
  <c r="Y1026" i="2"/>
  <c r="G1024" i="2" s="1"/>
  <c r="P82" i="1" s="1"/>
  <c r="G1022" i="2"/>
  <c r="N82" i="1" s="1"/>
  <c r="Y889" i="2"/>
  <c r="G887" i="2" s="1"/>
  <c r="P88" i="1" s="1"/>
  <c r="G885" i="2"/>
  <c r="N88" i="1" s="1"/>
  <c r="Y185" i="2"/>
  <c r="G183" i="2" s="1"/>
  <c r="P43" i="1" s="1"/>
  <c r="G181" i="2"/>
  <c r="N43" i="1" s="1"/>
  <c r="Y380" i="2"/>
  <c r="G378" i="2" s="1"/>
  <c r="P52" i="1" s="1"/>
  <c r="G376" i="2"/>
  <c r="N52" i="1" s="1"/>
  <c r="G994" i="2"/>
  <c r="P110" i="1" s="1"/>
  <c r="G992" i="2"/>
  <c r="N110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7" i="1" s="1"/>
  <c r="G795" i="2"/>
  <c r="N107" i="1" s="1"/>
  <c r="Y425" i="2"/>
  <c r="Y934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6" i="1" s="1"/>
  <c r="G1172" i="2"/>
  <c r="N136" i="1" s="1"/>
  <c r="Y754" i="2"/>
  <c r="G752" i="2" s="1"/>
  <c r="P66" i="1" s="1"/>
  <c r="G750" i="2"/>
  <c r="N66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132" i="2" l="1"/>
  <c r="G1125" i="2"/>
  <c r="L133" i="1" s="1"/>
  <c r="W1042" i="2"/>
  <c r="G1035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51" i="2"/>
  <c r="U935" i="2"/>
  <c r="W411" i="2"/>
  <c r="G404" i="2"/>
  <c r="L48" i="1" s="1"/>
  <c r="U291" i="2"/>
  <c r="G213" i="2"/>
  <c r="P61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12" i="2"/>
  <c r="G1005" i="2"/>
  <c r="L72" i="1" s="1"/>
  <c r="W531" i="2"/>
  <c r="G524" i="2"/>
  <c r="L36" i="1" s="1"/>
  <c r="W81" i="2"/>
  <c r="G74" i="2"/>
  <c r="L14" i="1" s="1"/>
  <c r="W1147" i="2"/>
  <c r="G1140" i="2"/>
  <c r="L134" i="1" s="1"/>
  <c r="Y351" i="2"/>
  <c r="G348" i="2" s="1"/>
  <c r="P50" i="1" s="1"/>
  <c r="G346" i="2"/>
  <c r="N50" i="1" s="1"/>
  <c r="Y1042" i="2"/>
  <c r="G1039" i="2" s="1"/>
  <c r="P85" i="1" s="1"/>
  <c r="G1037" i="2"/>
  <c r="N85" i="1" s="1"/>
  <c r="W740" i="2"/>
  <c r="G733" i="2"/>
  <c r="L59" i="1" s="1"/>
  <c r="W951" i="2"/>
  <c r="G944" i="2"/>
  <c r="L140" i="1" s="1"/>
  <c r="W141" i="2"/>
  <c r="G134" i="2"/>
  <c r="L68" i="1" s="1"/>
  <c r="W201" i="2"/>
  <c r="G194" i="2"/>
  <c r="L60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89" i="1" s="1"/>
  <c r="W426" i="2"/>
  <c r="G419" i="2"/>
  <c r="L101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3" i="1" s="1"/>
  <c r="G1127" i="2"/>
  <c r="N133" i="1" s="1"/>
  <c r="W935" i="2"/>
  <c r="G928" i="2"/>
  <c r="L87" i="1" s="1"/>
  <c r="W770" i="2"/>
  <c r="G763" i="2"/>
  <c r="L73" i="1" s="1"/>
  <c r="W725" i="2"/>
  <c r="G718" i="2"/>
  <c r="L70" i="1" s="1"/>
  <c r="W321" i="2"/>
  <c r="G314" i="2"/>
  <c r="W694" i="2"/>
  <c r="G687" i="2"/>
  <c r="L106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1" i="1" s="1"/>
  <c r="G421" i="2"/>
  <c r="N101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59" i="1" s="1"/>
  <c r="G735" i="2"/>
  <c r="N59" i="1" s="1"/>
  <c r="Y1147" i="2"/>
  <c r="G1144" i="2" s="1"/>
  <c r="P134" i="1" s="1"/>
  <c r="G1142" i="2"/>
  <c r="N134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4" i="1" s="1"/>
  <c r="Y156" i="2"/>
  <c r="G153" i="2" s="1"/>
  <c r="P80" i="1" s="1"/>
  <c r="G151" i="2"/>
  <c r="N80" i="1" s="1"/>
  <c r="Y875" i="2"/>
  <c r="G872" i="2" s="1"/>
  <c r="P89" i="1" s="1"/>
  <c r="G870" i="2"/>
  <c r="N89" i="1" s="1"/>
  <c r="Y366" i="2"/>
  <c r="G363" i="2" s="1"/>
  <c r="P47" i="1" s="1"/>
  <c r="G361" i="2"/>
  <c r="N47" i="1" s="1"/>
  <c r="Y201" i="2"/>
  <c r="G198" i="2" s="1"/>
  <c r="P60" i="1" s="1"/>
  <c r="G196" i="2"/>
  <c r="N60" i="1" s="1"/>
  <c r="Y951" i="2"/>
  <c r="G948" i="2" s="1"/>
  <c r="P140" i="1" s="1"/>
  <c r="G946" i="2"/>
  <c r="N140" i="1" s="1"/>
  <c r="Y81" i="2"/>
  <c r="G78" i="2" s="1"/>
  <c r="P14" i="1" s="1"/>
  <c r="G76" i="2"/>
  <c r="N14" i="1" s="1"/>
  <c r="Y1012" i="2"/>
  <c r="G1009" i="2" s="1"/>
  <c r="P72" i="1" s="1"/>
  <c r="G1007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35" i="2"/>
  <c r="G932" i="2" s="1"/>
  <c r="P87" i="1" s="1"/>
  <c r="G930" i="2"/>
  <c r="N87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6" i="1" s="1"/>
  <c r="G689" i="2"/>
  <c r="N106" i="1" s="1"/>
  <c r="Y725" i="2"/>
  <c r="G722" i="2" s="1"/>
  <c r="P70" i="1" s="1"/>
  <c r="G720" i="2"/>
  <c r="N70" i="1" s="1"/>
  <c r="Y605" i="2" l="1"/>
  <c r="G602" i="2" s="1"/>
  <c r="P84" i="1" s="1"/>
  <c r="P114" i="1" s="1"/>
  <c r="G600" i="2"/>
  <c r="N84" i="1" s="1"/>
  <c r="N114" i="1" s="1"/>
  <c r="P8" i="3" l="1"/>
  <c r="R8" i="3" s="1"/>
  <c r="D16" i="1"/>
  <c r="P12" i="3" l="1"/>
  <c r="R12" i="3" s="1"/>
  <c r="R16" i="3" s="1"/>
  <c r="P16" i="3" l="1"/>
  <c r="J114" i="1" l="1"/>
  <c r="D106" i="1" l="1"/>
  <c r="Q114" i="1"/>
  <c r="D61" i="1" s="1"/>
  <c r="Q118" i="1"/>
  <c r="Q124" i="1" s="1"/>
  <c r="E114" i="1"/>
  <c r="Q1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/>
  </authors>
  <commentList>
    <comment ref="U134" authorId="0" shapeId="0" xr:uid="{6C179BA1-4995-476C-9613-22924A486BC7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Waived off by Amir Bonus Rs 30,000/-</t>
        </r>
      </text>
    </comment>
    <comment ref="U208" authorId="1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1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1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1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1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1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1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1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1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1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1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01" authorId="1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<sst xmlns="http://schemas.openxmlformats.org/spreadsheetml/2006/main" count="5172" uniqueCount="294">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</sst>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9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4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165" fontId="41" fillId="0" borderId="14" xfId="0" applyNumberFormat="1" applyFont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66" xfId="0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41" xfId="0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4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17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8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zoomScale="120" zoomScaleNormal="120" zoomScaleSheetLayoutView="120" workbookViewId="0">
      <pane ySplit="3" topLeftCell="A4" activePane="bottomLeft" state="frozen"/>
      <selection activeCell="J576" sqref="J576"/>
      <selection pane="bottomLeft" activeCell="G28" sqref="G2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</cols>
  <sheetData>
    <row r="1" spans="1:26" ht="12.75" customHeight="1" x14ac:dyDescent="0.2">
      <c r="A1" s="533" t="s">
        <v>0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5"/>
      <c r="N1" s="539" t="str">
        <f>'Salary Record'!J1</f>
        <v>April</v>
      </c>
      <c r="O1" s="535"/>
      <c r="P1" s="541">
        <f>'Salary Record'!K1</f>
        <v>2025</v>
      </c>
      <c r="Q1" s="1"/>
    </row>
    <row r="2" spans="1:26" ht="15" customHeight="1" x14ac:dyDescent="0.2">
      <c r="A2" s="536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8"/>
      <c r="N2" s="540"/>
      <c r="O2" s="538"/>
      <c r="P2" s="542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23" t="s">
        <v>16</v>
      </c>
      <c r="B6" s="521"/>
      <c r="C6" s="521"/>
      <c r="D6" s="521"/>
      <c r="E6" s="521"/>
      <c r="F6" s="521"/>
      <c r="G6" s="521"/>
      <c r="H6" s="521"/>
      <c r="I6" s="521"/>
      <c r="J6" s="521"/>
      <c r="K6" s="521"/>
      <c r="L6" s="521"/>
      <c r="M6" s="521"/>
      <c r="N6" s="521"/>
      <c r="O6" s="521"/>
      <c r="P6" s="521"/>
      <c r="Q6" s="522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24" t="s">
        <v>22</v>
      </c>
      <c r="B11" s="522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20" t="s">
        <v>23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2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28</v>
      </c>
      <c r="G14" s="18">
        <f>'Salary Record'!C77</f>
        <v>2</v>
      </c>
      <c r="H14" s="15">
        <f>'Salary Record'!I75</f>
        <v>0</v>
      </c>
      <c r="I14" s="15">
        <f>'Salary Record'!I74</f>
        <v>30</v>
      </c>
      <c r="J14" s="33">
        <f>'Salary Record'!K75</f>
        <v>0</v>
      </c>
      <c r="K14" s="33">
        <f>'Salary Record'!K76</f>
        <v>95000</v>
      </c>
      <c r="L14" s="34">
        <f>'Salary Record'!G74</f>
        <v>30000</v>
      </c>
      <c r="M14" s="35">
        <f>'Salary Record'!G75</f>
        <v>10000</v>
      </c>
      <c r="N14" s="36">
        <f>'Salary Record'!G76</f>
        <v>40000</v>
      </c>
      <c r="O14" s="35">
        <f>'Salary Record'!G77</f>
        <v>5000</v>
      </c>
      <c r="P14" s="36">
        <f>'Salary Record'!G78</f>
        <v>35000</v>
      </c>
      <c r="Q14" s="268">
        <f>'Salary Record'!K78</f>
        <v>90000</v>
      </c>
      <c r="R14" s="495" t="s">
        <v>287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29</v>
      </c>
      <c r="G15" s="218">
        <f>'Salary Record'!C62</f>
        <v>1</v>
      </c>
      <c r="H15" s="223">
        <f>'Salary Record'!I60</f>
        <v>0</v>
      </c>
      <c r="I15" s="223">
        <f>'Salary Record'!I59</f>
        <v>30</v>
      </c>
      <c r="J15" s="222">
        <f>'Salary Record'!K60</f>
        <v>0</v>
      </c>
      <c r="K15" s="223">
        <f>'Salary Record'!K61</f>
        <v>57000</v>
      </c>
      <c r="L15" s="219">
        <f>'Salary Record'!G59</f>
        <v>0</v>
      </c>
      <c r="M15" s="219">
        <f>'Salary Record'!G60</f>
        <v>8000</v>
      </c>
      <c r="N15" s="219">
        <f>'Salary Record'!G61</f>
        <v>8000</v>
      </c>
      <c r="O15" s="219">
        <f>'Salary Record'!G62</f>
        <v>5000</v>
      </c>
      <c r="P15" s="219">
        <f>'Salary Record'!G63</f>
        <v>3000</v>
      </c>
      <c r="Q15" s="238">
        <f>'Salary Record'!K63</f>
        <v>52000</v>
      </c>
      <c r="R15" s="495" t="s">
        <v>287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1889412.4999999998</v>
      </c>
      <c r="E16" s="223">
        <f>'Salary Record'!K9</f>
        <v>100000</v>
      </c>
      <c r="F16" s="223">
        <f>'Salary Record'!C15</f>
        <v>30</v>
      </c>
      <c r="G16" s="223">
        <f>'Salary Record'!C16</f>
        <v>0</v>
      </c>
      <c r="H16" s="222">
        <f>'Salary Record'!I14</f>
        <v>0</v>
      </c>
      <c r="I16" s="223">
        <f>'Salary Record'!I13</f>
        <v>30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287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29</v>
      </c>
      <c r="G17" s="223">
        <f>'Salary Record'!C92</f>
        <v>1</v>
      </c>
      <c r="H17" s="219">
        <f>'Salary Record'!I90</f>
        <v>0</v>
      </c>
      <c r="I17" s="219">
        <f>'Salary Record'!I89</f>
        <v>30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287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30</v>
      </c>
      <c r="G18" s="18">
        <f>'Salary Record'!C107</f>
        <v>0</v>
      </c>
      <c r="H18" s="15">
        <f>'Salary Record'!I105</f>
        <v>9</v>
      </c>
      <c r="I18" s="15">
        <f>'Salary Record'!I104</f>
        <v>30</v>
      </c>
      <c r="J18" s="14">
        <f>'Salary Record'!K105</f>
        <v>1762.5</v>
      </c>
      <c r="K18" s="15">
        <f>'Salary Record'!K106</f>
        <v>48762.5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48762.5</v>
      </c>
      <c r="R18" s="495" t="s">
        <v>287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287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30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0</v>
      </c>
      <c r="N20" s="250">
        <f>'Salary Record'!G45</f>
        <v>6000</v>
      </c>
      <c r="O20" s="249">
        <f>'Salary Record'!G46</f>
        <v>0</v>
      </c>
      <c r="P20" s="250">
        <f>'Salary Record'!G47</f>
        <v>6000</v>
      </c>
      <c r="Q20" s="264">
        <f>'Salary Record'!K47</f>
        <v>23000</v>
      </c>
      <c r="R20" s="495" t="s">
        <v>287</v>
      </c>
      <c r="S20"/>
      <c r="T20"/>
      <c r="U20"/>
      <c r="V20"/>
      <c r="W20"/>
      <c r="X20"/>
      <c r="Y20"/>
      <c r="Z20"/>
    </row>
    <row r="21" spans="1:26" ht="21" x14ac:dyDescent="0.2">
      <c r="A21" s="524" t="s">
        <v>22</v>
      </c>
      <c r="B21" s="522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1762.5</v>
      </c>
      <c r="K21" s="39">
        <f>SUM(K14:K20)</f>
        <v>381762.5</v>
      </c>
      <c r="L21" s="39"/>
      <c r="M21" s="27"/>
      <c r="N21" s="27"/>
      <c r="O21" s="27"/>
      <c r="P21" s="27"/>
      <c r="Q21" s="28">
        <f>SUM(Q14:Q20)</f>
        <v>371762.5</v>
      </c>
      <c r="R21" s="495"/>
      <c r="S21" s="465">
        <f>Q21-Q19</f>
        <v>364762.5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23" t="s">
        <v>26</v>
      </c>
      <c r="B23" s="521"/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2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30</v>
      </c>
      <c r="G24" s="18">
        <f>'Salary Record'!C467</f>
        <v>0</v>
      </c>
      <c r="H24" s="15">
        <f>'Salary Record'!I465</f>
        <v>49</v>
      </c>
      <c r="I24" s="15">
        <f>'Salary Record'!I464</f>
        <v>30</v>
      </c>
      <c r="J24" s="14">
        <f>'Salary Record'!K465</f>
        <v>7043.75</v>
      </c>
      <c r="K24" s="15">
        <f>'Salary Record'!K466</f>
        <v>41543.75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41543.75</v>
      </c>
      <c r="R24" s="495" t="s">
        <v>272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30</v>
      </c>
      <c r="G25" s="46">
        <f>'Salary Record'!C437</f>
        <v>0</v>
      </c>
      <c r="H25" s="45">
        <f>'Salary Record'!I435</f>
        <v>71</v>
      </c>
      <c r="I25" s="45">
        <f>'Salary Record'!I434</f>
        <v>30</v>
      </c>
      <c r="J25" s="46">
        <f>'Salary Record'!K435</f>
        <v>10354.166666666668</v>
      </c>
      <c r="K25" s="47">
        <f>'Salary Record'!K436</f>
        <v>45354.166666666672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45354.166666666672</v>
      </c>
      <c r="R25" s="495" t="s">
        <v>272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25</v>
      </c>
      <c r="G26" s="218">
        <f>'Salary Record'!C287</f>
        <v>5</v>
      </c>
      <c r="H26" s="218">
        <f>'Salary Record'!I285</f>
        <v>46</v>
      </c>
      <c r="I26" s="218">
        <f>'Salary Record'!I284</f>
        <v>29</v>
      </c>
      <c r="J26" s="222">
        <f>'Salary Record'!K285</f>
        <v>6708.3333333333339</v>
      </c>
      <c r="K26" s="222">
        <f>'Salary Record'!K286</f>
        <v>40541.666666666672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40541.666666666672</v>
      </c>
      <c r="R26" s="495" t="s">
        <v>272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29</v>
      </c>
      <c r="G27" s="218">
        <f>'Salary Record'!C557</f>
        <v>1</v>
      </c>
      <c r="H27" s="218">
        <f>'Salary Record'!I555</f>
        <v>33</v>
      </c>
      <c r="I27" s="218">
        <f>'Salary Record'!I554</f>
        <v>30</v>
      </c>
      <c r="J27" s="222">
        <f>'Salary Record'!K555</f>
        <v>6187.5</v>
      </c>
      <c r="K27" s="222">
        <f>'Salary Record'!K556</f>
        <v>51187.5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51187.5</v>
      </c>
      <c r="R27" s="495" t="s">
        <v>272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30</v>
      </c>
      <c r="G28" s="18">
        <f>'Salary Record'!C452</f>
        <v>0</v>
      </c>
      <c r="H28" s="15">
        <f>'Salary Record'!I450</f>
        <v>57</v>
      </c>
      <c r="I28" s="15">
        <f>'Salary Record'!I449</f>
        <v>30</v>
      </c>
      <c r="J28" s="18">
        <f>'Salary Record'!K450</f>
        <v>7600.0000000000009</v>
      </c>
      <c r="K28" s="14">
        <f>'Salary Record'!K451</f>
        <v>39600.000000000007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39600.000000000007</v>
      </c>
      <c r="R28" s="495" t="s">
        <v>272</v>
      </c>
      <c r="S28" s="465"/>
    </row>
    <row r="29" spans="1:26" ht="21" x14ac:dyDescent="0.2">
      <c r="A29" s="524" t="s">
        <v>22</v>
      </c>
      <c r="B29" s="522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37893.75</v>
      </c>
      <c r="K29" s="28">
        <f>SUM(K24:K28)</f>
        <v>218227.08333333334</v>
      </c>
      <c r="L29" s="27"/>
      <c r="M29" s="27"/>
      <c r="N29" s="27"/>
      <c r="O29" s="27"/>
      <c r="P29" s="27"/>
      <c r="Q29" s="28">
        <f>SUM(Q24:Q28)</f>
        <v>218227.08333333334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20" t="s">
        <v>27</v>
      </c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  <c r="O31" s="521"/>
      <c r="P31" s="521"/>
      <c r="Q31" s="522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29</v>
      </c>
      <c r="G32" s="18">
        <f>'Salary Record'!C497</f>
        <v>1</v>
      </c>
      <c r="H32" s="15">
        <f>'Salary Record'!I495</f>
        <v>52</v>
      </c>
      <c r="I32" s="15">
        <f>'Salary Record'!I494</f>
        <v>30</v>
      </c>
      <c r="J32" s="18">
        <f>'Salary Record'!K495</f>
        <v>6825</v>
      </c>
      <c r="K32" s="18">
        <f>'Salary Record'!K496</f>
        <v>38325</v>
      </c>
      <c r="L32" s="19">
        <f>'Salary Record'!G494</f>
        <v>3000</v>
      </c>
      <c r="M32" s="15">
        <f>'Salary Record'!G495</f>
        <v>5000</v>
      </c>
      <c r="N32" s="16">
        <f>'Salary Record'!G496</f>
        <v>8000</v>
      </c>
      <c r="O32" s="15">
        <f>'Salary Record'!G497</f>
        <v>7000</v>
      </c>
      <c r="P32" s="16">
        <f>'Salary Record'!G498</f>
        <v>1000</v>
      </c>
      <c r="Q32" s="19">
        <f>'Salary Record'!K498</f>
        <v>31325</v>
      </c>
      <c r="R32" s="495" t="s">
        <v>269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28</v>
      </c>
      <c r="G33" s="18">
        <f>'Salary Record'!C512</f>
        <v>2</v>
      </c>
      <c r="H33" s="15">
        <f>'Salary Record'!I510</f>
        <v>101</v>
      </c>
      <c r="I33" s="15">
        <f>'Salary Record'!I509</f>
        <v>30</v>
      </c>
      <c r="J33" s="14">
        <f>'Salary Record'!K510</f>
        <v>12625</v>
      </c>
      <c r="K33" s="14">
        <f>'Salary Record'!K511</f>
        <v>42625</v>
      </c>
      <c r="L33" s="19">
        <f>'Salary Record'!G509</f>
        <v>6000</v>
      </c>
      <c r="M33" s="15">
        <f>'Salary Record'!G510</f>
        <v>2000</v>
      </c>
      <c r="N33" s="16">
        <f>'Salary Record'!G511</f>
        <v>8000</v>
      </c>
      <c r="O33" s="15">
        <f>'Salary Record'!G512</f>
        <v>3000</v>
      </c>
      <c r="P33" s="16">
        <f>'Salary Record'!G513</f>
        <v>5000</v>
      </c>
      <c r="Q33" s="19">
        <f>'Salary Record'!K513</f>
        <v>39625</v>
      </c>
      <c r="R33" s="495" t="s">
        <v>269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28</v>
      </c>
      <c r="G34" s="14">
        <f>'Salary Record'!C482</f>
        <v>2</v>
      </c>
      <c r="H34" s="51">
        <f>'Salary Record'!I480</f>
        <v>26</v>
      </c>
      <c r="I34" s="51">
        <f>'Salary Record'!I479</f>
        <v>30</v>
      </c>
      <c r="J34" s="14">
        <f>'Salary Record'!K480</f>
        <v>5145.833333333333</v>
      </c>
      <c r="K34" s="15">
        <f>'Salary Record'!K481</f>
        <v>52645.833333333336</v>
      </c>
      <c r="L34" s="19">
        <f>'Salary Record'!G479</f>
        <v>70000</v>
      </c>
      <c r="M34" s="15">
        <f>'Salary Record'!G480</f>
        <v>0</v>
      </c>
      <c r="N34" s="16">
        <f>'Salary Record'!G481</f>
        <v>70000</v>
      </c>
      <c r="O34" s="15">
        <f>'Salary Record'!G482</f>
        <v>5000</v>
      </c>
      <c r="P34" s="16">
        <f>'Salary Record'!G483</f>
        <v>65000</v>
      </c>
      <c r="Q34" s="19">
        <f>'Salary Record'!K483</f>
        <v>47645.833333333336</v>
      </c>
      <c r="R34" s="495" t="s">
        <v>269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269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28</v>
      </c>
      <c r="G36" s="55">
        <f>'Salary Record'!C527</f>
        <v>2</v>
      </c>
      <c r="H36" s="54">
        <f>'Salary Record'!I525</f>
        <v>83</v>
      </c>
      <c r="I36" s="54">
        <f>'Salary Record'!I524</f>
        <v>30</v>
      </c>
      <c r="J36" s="56">
        <f>'Salary Record'!K525</f>
        <v>9683.3333333333339</v>
      </c>
      <c r="K36" s="56">
        <f>'Salary Record'!K526</f>
        <v>37683.333333333336</v>
      </c>
      <c r="L36" s="54">
        <f>'Salary Record'!G524</f>
        <v>30000</v>
      </c>
      <c r="M36" s="54">
        <f>'Salary Record'!G525</f>
        <v>2000</v>
      </c>
      <c r="N36" s="57">
        <f>'Salary Record'!G526</f>
        <v>32000</v>
      </c>
      <c r="O36" s="54">
        <f>'Salary Record'!G527</f>
        <v>0</v>
      </c>
      <c r="P36" s="57">
        <f>'Salary Record'!G528</f>
        <v>32000</v>
      </c>
      <c r="Q36" s="58">
        <f>'Salary Record'!K528</f>
        <v>37683.333333333336</v>
      </c>
      <c r="R36" s="495" t="s">
        <v>269</v>
      </c>
    </row>
    <row r="37" spans="1:26" ht="21" x14ac:dyDescent="0.2">
      <c r="A37" s="524" t="s">
        <v>22</v>
      </c>
      <c r="B37" s="522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34279.166666666664</v>
      </c>
      <c r="K37" s="28">
        <f t="shared" si="1"/>
        <v>171279.16666666669</v>
      </c>
      <c r="L37" s="27"/>
      <c r="M37" s="27"/>
      <c r="N37" s="27"/>
      <c r="O37" s="27"/>
      <c r="P37" s="27"/>
      <c r="Q37" s="28">
        <f>SUM(Q32:Q36)</f>
        <v>184279.16666666669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26" t="s">
        <v>259</v>
      </c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2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28</v>
      </c>
      <c r="G40" s="218">
        <f>'Salary Record'!C257</f>
        <v>2</v>
      </c>
      <c r="H40" s="218">
        <f>'Salary Record'!I255</f>
        <v>45</v>
      </c>
      <c r="I40" s="218">
        <f>'Salary Record'!I254</f>
        <v>30</v>
      </c>
      <c r="J40" s="233">
        <f>'Salary Record'!K255</f>
        <v>15000</v>
      </c>
      <c r="K40" s="222">
        <f>'Salary Record'!K256</f>
        <v>95000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95000</v>
      </c>
      <c r="R40" s="495" t="s">
        <v>269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55000</v>
      </c>
      <c r="F41" s="19">
        <f>'Salary Record'!C166</f>
        <v>29</v>
      </c>
      <c r="G41" s="38">
        <f>'Salary Record'!C167</f>
        <v>1</v>
      </c>
      <c r="H41" s="19">
        <f>'Salary Record'!I165</f>
        <v>27</v>
      </c>
      <c r="I41" s="19">
        <f>'Salary Record'!I164</f>
        <v>30</v>
      </c>
      <c r="J41" s="14">
        <f>'Salary Record'!K165</f>
        <v>6187.5</v>
      </c>
      <c r="K41" s="14">
        <f>'Salary Record'!K166</f>
        <v>61187.5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5000</v>
      </c>
      <c r="P41" s="16">
        <f>'Salary Record'!G168</f>
        <v>74000</v>
      </c>
      <c r="Q41" s="19">
        <f>'Salary Record'!K168</f>
        <v>56187.5</v>
      </c>
      <c r="R41" s="495" t="s">
        <v>269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27</v>
      </c>
      <c r="G42" s="55">
        <f>'Salary Record'!C227</f>
        <v>3</v>
      </c>
      <c r="H42" s="54">
        <f>'Salary Record'!I225</f>
        <v>39</v>
      </c>
      <c r="I42" s="54">
        <f>'Salary Record'!I224</f>
        <v>30</v>
      </c>
      <c r="J42" s="66">
        <f>'Salary Record'!K225</f>
        <v>4062.5</v>
      </c>
      <c r="K42" s="66">
        <f>'Salary Record'!K226</f>
        <v>29062.5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29062.5</v>
      </c>
      <c r="R42" s="495" t="s">
        <v>269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30</v>
      </c>
      <c r="G43" s="192">
        <f>'Salary Record'!C182</f>
        <v>0</v>
      </c>
      <c r="H43" s="195">
        <f>'Salary Record'!I180</f>
        <v>27</v>
      </c>
      <c r="I43" s="195">
        <f>'Salary Record'!I179</f>
        <v>30</v>
      </c>
      <c r="J43" s="473">
        <f>'Salary Record'!K180</f>
        <v>6187.5</v>
      </c>
      <c r="K43" s="474">
        <f>'Salary Record'!K181</f>
        <v>61187.5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61187.5</v>
      </c>
      <c r="R43" s="495" t="s">
        <v>269</v>
      </c>
      <c r="S43" s="465"/>
      <c r="T43"/>
      <c r="U43"/>
      <c r="V43"/>
      <c r="W43"/>
      <c r="X43"/>
      <c r="Y43"/>
      <c r="Z43"/>
    </row>
    <row r="44" spans="1:26" ht="21" x14ac:dyDescent="0.2">
      <c r="A44" s="524" t="s">
        <v>22</v>
      </c>
      <c r="B44" s="522"/>
      <c r="C44" s="27"/>
      <c r="D44" s="27"/>
      <c r="E44" s="28">
        <f>SUM(E40:E43)</f>
        <v>215000</v>
      </c>
      <c r="F44" s="27"/>
      <c r="G44" s="27"/>
      <c r="H44" s="27"/>
      <c r="I44" s="27"/>
      <c r="J44" s="28">
        <f>SUM(J40:J43)</f>
        <v>31437.5</v>
      </c>
      <c r="K44" s="28">
        <f>SUM(K40:K43)</f>
        <v>246437.5</v>
      </c>
      <c r="L44" s="27"/>
      <c r="M44" s="27"/>
      <c r="N44" s="27"/>
      <c r="O44" s="27"/>
      <c r="P44" s="27"/>
      <c r="Q44" s="28">
        <f>SUM(Q40:Q43)</f>
        <v>241437.5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27" t="s">
        <v>32</v>
      </c>
      <c r="B46" s="528"/>
      <c r="C46" s="528"/>
      <c r="D46" s="528"/>
      <c r="E46" s="528"/>
      <c r="F46" s="528"/>
      <c r="G46" s="528"/>
      <c r="H46" s="528"/>
      <c r="I46" s="528"/>
      <c r="J46" s="528"/>
      <c r="K46" s="528"/>
      <c r="L46" s="528"/>
      <c r="M46" s="528"/>
      <c r="N46" s="528"/>
      <c r="O46" s="528"/>
      <c r="P46" s="528"/>
      <c r="Q46" s="529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24</v>
      </c>
      <c r="G47" s="218">
        <f>'Salary Record'!C362</f>
        <v>6</v>
      </c>
      <c r="H47" s="223">
        <f>'Salary Record'!I360</f>
        <v>40</v>
      </c>
      <c r="I47" s="223">
        <f>'Salary Record'!I359</f>
        <v>30</v>
      </c>
      <c r="J47" s="222">
        <f>'Salary Record'!K360</f>
        <v>4500</v>
      </c>
      <c r="K47" s="222">
        <f>'Salary Record'!K361</f>
        <v>31500</v>
      </c>
      <c r="L47" s="219">
        <f>'Salary Record'!G359</f>
        <v>20000</v>
      </c>
      <c r="M47" s="223">
        <f>'Salary Record'!G360</f>
        <v>0</v>
      </c>
      <c r="N47" s="221">
        <f>'Salary Record'!G361</f>
        <v>20000</v>
      </c>
      <c r="O47" s="223">
        <f>'Salary Record'!G362</f>
        <v>2000</v>
      </c>
      <c r="P47" s="221">
        <f>'Salary Record'!G363</f>
        <v>18000</v>
      </c>
      <c r="Q47" s="219">
        <f>'Salary Record'!K363</f>
        <v>29500</v>
      </c>
      <c r="R47" s="495" t="s">
        <v>269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490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30</v>
      </c>
      <c r="G48" s="244">
        <f>'Salary Record'!C407</f>
        <v>0</v>
      </c>
      <c r="H48" s="243">
        <f>'Salary Record'!I405</f>
        <v>89</v>
      </c>
      <c r="I48" s="243">
        <f>'Salary Record'!I404</f>
        <v>30</v>
      </c>
      <c r="J48" s="245">
        <f>'Salary Record'!K405</f>
        <v>12052.083333333332</v>
      </c>
      <c r="K48" s="246">
        <f>'Salary Record'!K406</f>
        <v>44552.083333333328</v>
      </c>
      <c r="L48" s="243">
        <f>'Salary Record'!G404</f>
        <v>0</v>
      </c>
      <c r="M48" s="243">
        <f>'Salary Record'!G405</f>
        <v>20000</v>
      </c>
      <c r="N48" s="247">
        <f>'Salary Record'!G406</f>
        <v>20000</v>
      </c>
      <c r="O48" s="243">
        <f>'Salary Record'!G407</f>
        <v>5000</v>
      </c>
      <c r="P48" s="247">
        <f>'Salary Record'!G408</f>
        <v>15000</v>
      </c>
      <c r="Q48" s="219">
        <f>'Salary Record'!K408</f>
        <v>39552.083333333328</v>
      </c>
      <c r="R48" s="495" t="s">
        <v>269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490" t="str">
        <f>'Salary Record'!C326</f>
        <v>M. Sami</v>
      </c>
      <c r="C49" s="248" t="s">
        <v>34</v>
      </c>
      <c r="D49" s="232">
        <f>Q49</f>
        <v>43468.75</v>
      </c>
      <c r="E49" s="223">
        <f>'Salary Record'!K325</f>
        <v>37500</v>
      </c>
      <c r="F49" s="223">
        <f>'Salary Record'!C331</f>
        <v>29</v>
      </c>
      <c r="G49" s="218">
        <f>'Salary Record'!C332</f>
        <v>1</v>
      </c>
      <c r="H49" s="223">
        <f>'Salary Record'!I330</f>
        <v>51</v>
      </c>
      <c r="I49" s="223">
        <f>'Salary Record'!I329</f>
        <v>30</v>
      </c>
      <c r="J49" s="222">
        <f>'Salary Record'!K330</f>
        <v>7968.75</v>
      </c>
      <c r="K49" s="222">
        <f>'Salary Record'!K331</f>
        <v>45468.75</v>
      </c>
      <c r="L49" s="219">
        <f>'Salary Record'!G329</f>
        <v>14000</v>
      </c>
      <c r="M49" s="249">
        <f>'Salary Record'!G330</f>
        <v>0</v>
      </c>
      <c r="N49" s="250">
        <f>'Salary Record'!G331</f>
        <v>14000</v>
      </c>
      <c r="O49" s="249">
        <f>'Salary Record'!G332</f>
        <v>2000</v>
      </c>
      <c r="P49" s="250">
        <f>'Salary Record'!G333</f>
        <v>12000</v>
      </c>
      <c r="Q49" s="249">
        <f>'Salary Record'!K333</f>
        <v>43468.75</v>
      </c>
      <c r="R49" s="495" t="s">
        <v>269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30</v>
      </c>
      <c r="G50" s="218">
        <f>'Salary Record'!C347</f>
        <v>0</v>
      </c>
      <c r="H50" s="223">
        <f>'Salary Record'!I345</f>
        <v>46</v>
      </c>
      <c r="I50" s="223">
        <f>'Salary Record'!I344</f>
        <v>30</v>
      </c>
      <c r="J50" s="222">
        <f>'Salary Record'!K345</f>
        <v>5750</v>
      </c>
      <c r="K50" s="222">
        <f>'Salary Record'!K346</f>
        <v>35750</v>
      </c>
      <c r="L50" s="219">
        <f>'Salary Record'!G344</f>
        <v>25000</v>
      </c>
      <c r="M50" s="223">
        <f>'Salary Record'!G345</f>
        <v>0</v>
      </c>
      <c r="N50" s="221">
        <f>'Salary Record'!G346</f>
        <v>25000</v>
      </c>
      <c r="O50" s="223">
        <f>'Salary Record'!G347</f>
        <v>2000</v>
      </c>
      <c r="P50" s="221">
        <f>'Salary Record'!G348</f>
        <v>23000</v>
      </c>
      <c r="Q50" s="219">
        <f>'Salary Record'!K348</f>
        <v>33750</v>
      </c>
      <c r="R50" s="495" t="s">
        <v>269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29</v>
      </c>
      <c r="G51" s="218">
        <f>'Salary Record'!C392</f>
        <v>1</v>
      </c>
      <c r="H51" s="223">
        <f>'Salary Record'!I390</f>
        <v>40</v>
      </c>
      <c r="I51" s="223">
        <f>'Salary Record'!I389</f>
        <v>29</v>
      </c>
      <c r="J51" s="222">
        <f>'Salary Record'!K390</f>
        <v>6166.6666666666661</v>
      </c>
      <c r="K51" s="222">
        <f>'Salary Record'!K391</f>
        <v>41933.333333333328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41933.333333333328</v>
      </c>
      <c r="R51" s="495" t="s">
        <v>269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490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30</v>
      </c>
      <c r="G52" s="253">
        <f>'Salary Record'!C377</f>
        <v>0</v>
      </c>
      <c r="H52" s="219">
        <f>'Salary Record'!I375</f>
        <v>47</v>
      </c>
      <c r="I52" s="219">
        <f>'Salary Record'!I374</f>
        <v>30</v>
      </c>
      <c r="J52" s="222">
        <f>'Salary Record'!K375</f>
        <v>5287.5</v>
      </c>
      <c r="K52" s="223">
        <f>'Salary Record'!K376</f>
        <v>32287.5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32287.5</v>
      </c>
      <c r="R52" s="495" t="s">
        <v>269</v>
      </c>
      <c r="S52"/>
      <c r="T52"/>
      <c r="U52"/>
      <c r="V52"/>
      <c r="W52"/>
      <c r="X52"/>
      <c r="Y52"/>
      <c r="Z52"/>
    </row>
    <row r="53" spans="1:26" ht="21" x14ac:dyDescent="0.2">
      <c r="A53" s="524" t="s">
        <v>22</v>
      </c>
      <c r="B53" s="522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41725</v>
      </c>
      <c r="K53" s="28">
        <f>SUM(K47:K52)</f>
        <v>231491.66666666663</v>
      </c>
      <c r="L53" s="27"/>
      <c r="M53" s="27"/>
      <c r="N53" s="27"/>
      <c r="O53" s="27"/>
      <c r="P53" s="27"/>
      <c r="Q53" s="28">
        <f>SUM(Q47:Q52)</f>
        <v>220491.66666666663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23" t="s">
        <v>35</v>
      </c>
      <c r="B56" s="521"/>
      <c r="C56" s="521"/>
      <c r="D56" s="521"/>
      <c r="E56" s="521"/>
      <c r="F56" s="521"/>
      <c r="G56" s="521"/>
      <c r="H56" s="521"/>
      <c r="I56" s="521"/>
      <c r="J56" s="521"/>
      <c r="K56" s="521"/>
      <c r="L56" s="521"/>
      <c r="M56" s="521"/>
      <c r="N56" s="521"/>
      <c r="O56" s="521"/>
      <c r="P56" s="521"/>
      <c r="Q56" s="522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30</v>
      </c>
      <c r="G57" s="192">
        <f>'Salary Record'!C616</f>
        <v>0</v>
      </c>
      <c r="H57" s="192">
        <f>'Salary Record'!I614</f>
        <v>0</v>
      </c>
      <c r="I57" s="192">
        <f>'Salary Record'!I613</f>
        <v>30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272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29</v>
      </c>
      <c r="G58" s="218">
        <f>'Salary Record'!C302</f>
        <v>1</v>
      </c>
      <c r="H58" s="217">
        <f>'Salary Record'!I300</f>
        <v>0</v>
      </c>
      <c r="I58" s="217">
        <f>'Salary Record'!I299</f>
        <v>30</v>
      </c>
      <c r="J58" s="222">
        <f>'Salary Record'!K300</f>
        <v>0</v>
      </c>
      <c r="K58" s="222">
        <f>'Salary Record'!K301</f>
        <v>50000</v>
      </c>
      <c r="L58" s="219">
        <f>'Salary Record'!G299</f>
        <v>116240</v>
      </c>
      <c r="M58" s="223">
        <f>'Salary Record'!G300</f>
        <v>3000</v>
      </c>
      <c r="N58" s="221">
        <f>'Salary Record'!G301</f>
        <v>119240</v>
      </c>
      <c r="O58" s="223">
        <f>'Salary Record'!G302</f>
        <v>8000</v>
      </c>
      <c r="P58" s="221">
        <f>'Salary Record'!G303</f>
        <v>111240</v>
      </c>
      <c r="Q58" s="219">
        <f>'Salary Record'!K303</f>
        <v>42000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3</v>
      </c>
      <c r="B59" s="490" t="str">
        <f>'Salary Record'!C730</f>
        <v>Saad</v>
      </c>
      <c r="C59" s="226"/>
      <c r="D59" s="227"/>
      <c r="E59" s="217">
        <f>'Salary Record'!K729</f>
        <v>45000</v>
      </c>
      <c r="F59" s="192">
        <f>'Salary Record'!C735</f>
        <v>24</v>
      </c>
      <c r="G59" s="192">
        <f>'Salary Record'!C736</f>
        <v>6</v>
      </c>
      <c r="H59" s="192">
        <f>'Salary Record'!I734</f>
        <v>6</v>
      </c>
      <c r="I59" s="192">
        <f>'Salary Record'!I733</f>
        <v>24</v>
      </c>
      <c r="J59" s="193">
        <f>'Salary Record'!K734</f>
        <v>1125</v>
      </c>
      <c r="K59" s="193">
        <f>'Salary Record'!K735</f>
        <v>37125</v>
      </c>
      <c r="L59" s="194">
        <f>'Salary Record'!G733</f>
        <v>2000</v>
      </c>
      <c r="M59" s="195">
        <f>'Salary Record'!G734</f>
        <v>1000</v>
      </c>
      <c r="N59" s="196">
        <f>'Salary Record'!G735</f>
        <v>3000</v>
      </c>
      <c r="O59" s="195">
        <f>'Salary Record'!G736</f>
        <v>3000</v>
      </c>
      <c r="P59" s="196">
        <f>'Salary Record'!G737</f>
        <v>0</v>
      </c>
      <c r="Q59" s="219">
        <f>'Salary Record'!K737</f>
        <v>34125</v>
      </c>
      <c r="R59" s="495" t="s">
        <v>269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4</v>
      </c>
      <c r="B60" s="490" t="str">
        <f>'Salary Record'!C191</f>
        <v>Asif Hussain</v>
      </c>
      <c r="C60" s="190"/>
      <c r="D60" s="228"/>
      <c r="E60" s="217">
        <f>'Salary Record'!K190</f>
        <v>35000</v>
      </c>
      <c r="F60" s="217">
        <f>'Salary Record'!C196</f>
        <v>28</v>
      </c>
      <c r="G60" s="218">
        <f>'Salary Record'!C197</f>
        <v>2</v>
      </c>
      <c r="H60" s="217">
        <f>'Salary Record'!I195</f>
        <v>30</v>
      </c>
      <c r="I60" s="217">
        <f>'Salary Record'!I194</f>
        <v>30</v>
      </c>
      <c r="J60" s="193">
        <f>'Salary Record'!K195</f>
        <v>4375</v>
      </c>
      <c r="K60" s="193">
        <f>'Salary Record'!K196</f>
        <v>39375</v>
      </c>
      <c r="L60" s="194">
        <f>'Salary Record'!G194</f>
        <v>12460</v>
      </c>
      <c r="M60" s="195">
        <f>'Salary Record'!G195</f>
        <v>10500</v>
      </c>
      <c r="N60" s="196">
        <f>'Salary Record'!G196</f>
        <v>22960</v>
      </c>
      <c r="O60" s="195">
        <f>'Salary Record'!G197</f>
        <v>3000</v>
      </c>
      <c r="P60" s="196">
        <f>'Salary Record'!G198</f>
        <v>19960</v>
      </c>
      <c r="Q60" s="219">
        <f>'Salary Record'!K198</f>
        <v>36375</v>
      </c>
      <c r="R60" s="495" t="s">
        <v>269</v>
      </c>
      <c r="S60"/>
      <c r="T60"/>
      <c r="U60"/>
      <c r="V60"/>
      <c r="W60"/>
      <c r="X60"/>
      <c r="Y60"/>
      <c r="Z60"/>
    </row>
    <row r="61" spans="1:26" s="197" customFormat="1" ht="15" customHeight="1" x14ac:dyDescent="0.2">
      <c r="A61" s="215">
        <v>5</v>
      </c>
      <c r="B61" s="490" t="str">
        <f>'Salary Record'!C206</f>
        <v>Umair Ali</v>
      </c>
      <c r="C61" s="234" t="s">
        <v>36</v>
      </c>
      <c r="D61" s="235">
        <f>SUM(Q46:Q114)</f>
        <v>8616781.25</v>
      </c>
      <c r="E61" s="217">
        <f>'Salary Record'!K205</f>
        <v>35000</v>
      </c>
      <c r="F61" s="223">
        <f>'Salary Record'!C211</f>
        <v>28</v>
      </c>
      <c r="G61" s="218">
        <f>'Salary Record'!C212</f>
        <v>2</v>
      </c>
      <c r="H61" s="223">
        <f>'Salary Record'!I210</f>
        <v>20</v>
      </c>
      <c r="I61" s="223">
        <f>'Salary Record'!I209</f>
        <v>28</v>
      </c>
      <c r="J61" s="222">
        <f>'Salary Record'!K210</f>
        <v>2916.666666666667</v>
      </c>
      <c r="K61" s="222">
        <f>'Salary Record'!K211</f>
        <v>35583.333333333336</v>
      </c>
      <c r="L61" s="219">
        <f>'Salary Record'!G209</f>
        <v>0</v>
      </c>
      <c r="M61" s="223">
        <f>'Salary Record'!G210</f>
        <v>2000</v>
      </c>
      <c r="N61" s="223">
        <f>'Salary Record'!G211</f>
        <v>2000</v>
      </c>
      <c r="O61" s="223">
        <f>'Salary Record'!G212</f>
        <v>0</v>
      </c>
      <c r="P61" s="221">
        <f>'Salary Record'!G213</f>
        <v>2000</v>
      </c>
      <c r="Q61" s="219">
        <f>'Salary Record'!K213</f>
        <v>35583.333333333336</v>
      </c>
      <c r="R61" s="495" t="s">
        <v>269</v>
      </c>
      <c r="S61" s="465"/>
      <c r="T61"/>
      <c r="U61"/>
      <c r="V61"/>
      <c r="W61"/>
      <c r="X61"/>
      <c r="Y61"/>
      <c r="Z61"/>
    </row>
    <row r="62" spans="1:26" ht="21" x14ac:dyDescent="0.2">
      <c r="A62" s="524" t="s">
        <v>22</v>
      </c>
      <c r="B62" s="522"/>
      <c r="C62" s="27"/>
      <c r="D62" s="27"/>
      <c r="E62" s="28">
        <f>SUM(E57:E61)</f>
        <v>352000</v>
      </c>
      <c r="F62" s="27"/>
      <c r="G62" s="27"/>
      <c r="H62" s="27"/>
      <c r="I62" s="27"/>
      <c r="J62" s="28">
        <f>SUM(J57:J61)</f>
        <v>8416.6666666666679</v>
      </c>
      <c r="K62" s="28">
        <f>SUM(K57:K61)</f>
        <v>349083.33333333331</v>
      </c>
      <c r="L62" s="27"/>
      <c r="M62" s="27"/>
      <c r="N62" s="27"/>
      <c r="O62" s="27"/>
      <c r="P62" s="27"/>
      <c r="Q62" s="28">
        <f>SUM(Q57:Q61)</f>
        <v>335083.33333333331</v>
      </c>
      <c r="R62" s="495"/>
    </row>
    <row r="63" spans="1:26" ht="12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518" t="s">
        <v>292</v>
      </c>
      <c r="L63" s="29"/>
      <c r="M63" s="29"/>
      <c r="N63" s="29"/>
      <c r="O63" s="29"/>
      <c r="P63" s="29"/>
      <c r="Q63" s="30"/>
      <c r="R63" s="495"/>
    </row>
    <row r="64" spans="1:26" ht="21" customHeight="1" x14ac:dyDescent="0.2">
      <c r="A64" s="530" t="s">
        <v>243</v>
      </c>
      <c r="B64" s="531"/>
      <c r="C64" s="531"/>
      <c r="D64" s="531"/>
      <c r="E64" s="531"/>
      <c r="F64" s="531"/>
      <c r="G64" s="531"/>
      <c r="H64" s="531"/>
      <c r="I64" s="531"/>
      <c r="J64" s="531"/>
      <c r="K64" s="531"/>
      <c r="L64" s="531"/>
      <c r="M64" s="531"/>
      <c r="N64" s="531"/>
      <c r="O64" s="531"/>
      <c r="P64" s="531"/>
      <c r="Q64" s="532"/>
      <c r="R64" s="495"/>
    </row>
    <row r="65" spans="1:26" s="197" customFormat="1" ht="16.149999999999999" customHeight="1" x14ac:dyDescent="0.2">
      <c r="A65" s="357">
        <v>1</v>
      </c>
      <c r="B65" s="490" t="str">
        <f>'Salary Record'!C850</f>
        <v>Adnan Shamsi</v>
      </c>
      <c r="C65" s="358"/>
      <c r="D65" s="359"/>
      <c r="E65" s="360">
        <f>'Salary Record'!K849</f>
        <v>120000</v>
      </c>
      <c r="F65" s="360">
        <f>'Salary Record'!C855</f>
        <v>30</v>
      </c>
      <c r="G65" s="361">
        <f>'Salary Record'!C856</f>
        <v>0</v>
      </c>
      <c r="H65" s="360">
        <f>'Salary Record'!I854</f>
        <v>0</v>
      </c>
      <c r="I65" s="360">
        <f>'Salary Record'!I853</f>
        <v>30</v>
      </c>
      <c r="J65" s="362">
        <f>'Salary Record'!K854</f>
        <v>0</v>
      </c>
      <c r="K65" s="363">
        <f>'Salary Record'!K855</f>
        <v>120000</v>
      </c>
      <c r="L65" s="364">
        <f>'Salary Record'!G853</f>
        <v>70000</v>
      </c>
      <c r="M65" s="365">
        <f>'Salary Record'!G854</f>
        <v>0</v>
      </c>
      <c r="N65" s="366">
        <f>'Salary Record'!G855</f>
        <v>70000</v>
      </c>
      <c r="O65" s="365">
        <f>'Salary Record'!G856</f>
        <v>5000</v>
      </c>
      <c r="P65" s="366">
        <f>'Salary Record'!G857</f>
        <v>65000</v>
      </c>
      <c r="Q65" s="364">
        <f>'Salary Record'!K857</f>
        <v>115000</v>
      </c>
      <c r="R65" s="495" t="s">
        <v>272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2</v>
      </c>
      <c r="B66" s="490" t="str">
        <f>'Salary Record'!C745</f>
        <v>Rohail Shaikh</v>
      </c>
      <c r="C66" s="368"/>
      <c r="D66" s="369"/>
      <c r="E66" s="360">
        <f>'Salary Record'!K744</f>
        <v>90000</v>
      </c>
      <c r="F66" s="370">
        <f>'Salary Record'!C750</f>
        <v>30</v>
      </c>
      <c r="G66" s="371">
        <f>'Salary Record'!C751</f>
        <v>0</v>
      </c>
      <c r="H66" s="370">
        <f>'Salary Record'!I749</f>
        <v>0</v>
      </c>
      <c r="I66" s="370">
        <f>'Salary Record'!I748</f>
        <v>30</v>
      </c>
      <c r="J66" s="372">
        <f>'Salary Record'!K749</f>
        <v>0</v>
      </c>
      <c r="K66" s="370">
        <f>'Salary Record'!K750</f>
        <v>90000</v>
      </c>
      <c r="L66" s="373">
        <f>'Salary Record'!G748</f>
        <v>0</v>
      </c>
      <c r="M66" s="370">
        <f>'Salary Record'!G749</f>
        <v>0</v>
      </c>
      <c r="N66" s="374">
        <f>'Salary Record'!G750</f>
        <v>0</v>
      </c>
      <c r="O66" s="370">
        <f>'Salary Record'!G751</f>
        <v>0</v>
      </c>
      <c r="P66" s="374">
        <f>'Salary Record'!G752</f>
        <v>0</v>
      </c>
      <c r="Q66" s="461">
        <f>'Salary Record'!K752</f>
        <v>90000</v>
      </c>
      <c r="R66" s="495" t="s">
        <v>272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3</v>
      </c>
      <c r="B67" s="490" t="str">
        <f>'Salary Record'!C625</f>
        <v>Shahzaib</v>
      </c>
      <c r="C67" s="368"/>
      <c r="D67" s="369"/>
      <c r="E67" s="360">
        <f>'Salary Record'!K624</f>
        <v>57000</v>
      </c>
      <c r="F67" s="370">
        <f>'Salary Record'!C630</f>
        <v>26</v>
      </c>
      <c r="G67" s="371">
        <f>'Salary Record'!C631</f>
        <v>4</v>
      </c>
      <c r="H67" s="370">
        <f>'Salary Record'!I629</f>
        <v>0</v>
      </c>
      <c r="I67" s="370">
        <f>'Salary Record'!I628</f>
        <v>30</v>
      </c>
      <c r="J67" s="372">
        <f>'Salary Record'!K629</f>
        <v>0</v>
      </c>
      <c r="K67" s="370">
        <f>'Salary Record'!K630</f>
        <v>57000</v>
      </c>
      <c r="L67" s="373">
        <f>'Salary Record'!G628</f>
        <v>15000</v>
      </c>
      <c r="M67" s="370">
        <f>'Salary Record'!G629</f>
        <v>0</v>
      </c>
      <c r="N67" s="374">
        <f>'Salary Record'!G630</f>
        <v>15000</v>
      </c>
      <c r="O67" s="370">
        <f>'Salary Record'!G631</f>
        <v>5000</v>
      </c>
      <c r="P67" s="374">
        <f>'Salary Record'!G632</f>
        <v>10000</v>
      </c>
      <c r="Q67" s="461">
        <f>'Salary Record'!K632</f>
        <v>52000</v>
      </c>
      <c r="R67" s="495" t="s">
        <v>269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4</v>
      </c>
      <c r="B68" s="490" t="str">
        <f>'Salary Record'!C131</f>
        <v>Amir (JPMC)</v>
      </c>
      <c r="C68" s="375"/>
      <c r="D68" s="376"/>
      <c r="E68" s="360">
        <f>'Salary Record'!K130</f>
        <v>60000</v>
      </c>
      <c r="F68" s="365">
        <f>'Salary Record'!C136</f>
        <v>26</v>
      </c>
      <c r="G68" s="361">
        <f>'Salary Record'!C137</f>
        <v>4</v>
      </c>
      <c r="H68" s="365">
        <f>'Salary Record'!I135</f>
        <v>1</v>
      </c>
      <c r="I68" s="365">
        <f>'Salary Record'!I134</f>
        <v>30</v>
      </c>
      <c r="J68" s="363">
        <f>'Salary Record'!K135</f>
        <v>250</v>
      </c>
      <c r="K68" s="363">
        <f>'Salary Record'!K136</f>
        <v>60250</v>
      </c>
      <c r="L68" s="364">
        <f>'Salary Record'!G134</f>
        <v>84500</v>
      </c>
      <c r="M68" s="364">
        <f>'Salary Record'!G135</f>
        <v>30000</v>
      </c>
      <c r="N68" s="366">
        <f>'Salary Record'!G136</f>
        <v>114500</v>
      </c>
      <c r="O68" s="364">
        <f>'Salary Record'!G137</f>
        <v>5000</v>
      </c>
      <c r="P68" s="366">
        <f>'Salary Record'!G138</f>
        <v>109500</v>
      </c>
      <c r="Q68" s="399">
        <f>'Salary Record'!K138</f>
        <v>55250</v>
      </c>
      <c r="R68" s="495" t="s">
        <v>269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5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30</v>
      </c>
      <c r="G69" s="253">
        <f>'Salary Record'!C122</f>
        <v>0</v>
      </c>
      <c r="H69" s="219">
        <f>'Salary Record'!I120</f>
        <v>0</v>
      </c>
      <c r="I69" s="219">
        <f>'Salary Record'!I119</f>
        <v>30</v>
      </c>
      <c r="J69" s="258">
        <f>'Salary Record'!K120</f>
        <v>0</v>
      </c>
      <c r="K69" s="258">
        <f>'Salary Record'!K121</f>
        <v>30000</v>
      </c>
      <c r="L69" s="249">
        <f>'Salary Record'!G119</f>
        <v>25225</v>
      </c>
      <c r="M69" s="249">
        <f>'Salary Record'!G120</f>
        <v>8000</v>
      </c>
      <c r="N69" s="259">
        <f>'Salary Record'!G121</f>
        <v>33225</v>
      </c>
      <c r="O69" s="249">
        <f>'Salary Record'!G122</f>
        <v>8000</v>
      </c>
      <c r="P69" s="259">
        <f>'Salary Record'!G123</f>
        <v>25225</v>
      </c>
      <c r="Q69" s="249">
        <f>'Salary Record'!K123</f>
        <v>22000</v>
      </c>
      <c r="R69" s="495" t="s">
        <v>269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6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15</v>
      </c>
      <c r="G70" s="192">
        <f>'Salary Record'!C721</f>
        <v>15</v>
      </c>
      <c r="H70" s="195">
        <f>'Salary Record'!I719</f>
        <v>8</v>
      </c>
      <c r="I70" s="195">
        <f>'Salary Record'!I718</f>
        <v>15</v>
      </c>
      <c r="J70" s="193">
        <f>'Salary Record'!K719</f>
        <v>1666.6666666666667</v>
      </c>
      <c r="K70" s="195">
        <f>'Salary Record'!K720</f>
        <v>26666.666666666668</v>
      </c>
      <c r="L70" s="194">
        <f>'Salary Record'!G718</f>
        <v>0</v>
      </c>
      <c r="M70" s="195">
        <f>'Salary Record'!G719</f>
        <v>10000</v>
      </c>
      <c r="N70" s="196">
        <f>'Salary Record'!G720</f>
        <v>10000</v>
      </c>
      <c r="O70" s="195">
        <f>'Salary Record'!G721</f>
        <v>9000</v>
      </c>
      <c r="P70" s="196">
        <f>'Salary Record'!G722</f>
        <v>1000</v>
      </c>
      <c r="Q70" s="194">
        <f>'Salary Record'!K722</f>
        <v>17666.666666666668</v>
      </c>
      <c r="R70" s="495" t="s">
        <v>269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7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29</v>
      </c>
      <c r="G71" s="361">
        <f>'Salary Record'!C587</f>
        <v>1</v>
      </c>
      <c r="H71" s="360">
        <f>'Salary Record'!I585</f>
        <v>156</v>
      </c>
      <c r="I71" s="360">
        <f>'Salary Record'!I584</f>
        <v>30</v>
      </c>
      <c r="J71" s="362">
        <f>'Salary Record'!K585</f>
        <v>26000</v>
      </c>
      <c r="K71" s="365">
        <f>'Salary Record'!K586</f>
        <v>66000</v>
      </c>
      <c r="L71" s="364">
        <f>'Salary Record'!G584</f>
        <v>29000</v>
      </c>
      <c r="M71" s="365">
        <f>'Salary Record'!G585</f>
        <v>50000</v>
      </c>
      <c r="N71" s="366">
        <f>'Salary Record'!G586</f>
        <v>79000</v>
      </c>
      <c r="O71" s="365">
        <f>'Salary Record'!G587</f>
        <v>10000</v>
      </c>
      <c r="P71" s="366">
        <f>'Salary Record'!G588</f>
        <v>69000</v>
      </c>
      <c r="Q71" s="399">
        <f>'Salary Record'!K588</f>
        <v>56000</v>
      </c>
      <c r="R71" s="495" t="s">
        <v>269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8</v>
      </c>
      <c r="B72" s="490" t="s">
        <v>40</v>
      </c>
      <c r="C72" s="358"/>
      <c r="D72" s="359"/>
      <c r="E72" s="360">
        <f>'Salary Record'!K1001</f>
        <v>48000</v>
      </c>
      <c r="F72" s="360">
        <f>'Salary Record'!C1007</f>
        <v>29</v>
      </c>
      <c r="G72" s="361">
        <f>'Salary Record'!C1008</f>
        <v>1</v>
      </c>
      <c r="H72" s="360">
        <f>'Salary Record'!I1006</f>
        <v>14</v>
      </c>
      <c r="I72" s="360">
        <f>'Salary Record'!I1005</f>
        <v>30</v>
      </c>
      <c r="J72" s="362">
        <f>'Salary Record'!K1006</f>
        <v>2800</v>
      </c>
      <c r="K72" s="365">
        <f>'Salary Record'!K1007</f>
        <v>50800</v>
      </c>
      <c r="L72" s="364">
        <f>'Salary Record'!G1005</f>
        <v>65867</v>
      </c>
      <c r="M72" s="365">
        <f>'Salary Record'!G1006</f>
        <v>3500</v>
      </c>
      <c r="N72" s="366">
        <f>'Salary Record'!G1007</f>
        <v>69367</v>
      </c>
      <c r="O72" s="365">
        <f>'Salary Record'!G1008</f>
        <v>5000</v>
      </c>
      <c r="P72" s="366">
        <f>'Salary Record'!G1009</f>
        <v>64367</v>
      </c>
      <c r="Q72" s="399">
        <f>'Salary Record'!K1009</f>
        <v>45800</v>
      </c>
      <c r="R72" s="495" t="s">
        <v>269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9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29</v>
      </c>
      <c r="G73" s="361">
        <f>'Salary Record'!C766</f>
        <v>1</v>
      </c>
      <c r="H73" s="360">
        <f>'Salary Record'!I764</f>
        <v>66</v>
      </c>
      <c r="I73" s="360">
        <f>'Salary Record'!I763</f>
        <v>29</v>
      </c>
      <c r="J73" s="362">
        <f>'Salary Record'!K764</f>
        <v>8250</v>
      </c>
      <c r="K73" s="365">
        <f>'Salary Record'!K765</f>
        <v>37250</v>
      </c>
      <c r="L73" s="364">
        <f>'Salary Record'!G763</f>
        <v>4000</v>
      </c>
      <c r="M73" s="365">
        <f>'Salary Record'!G764</f>
        <v>0</v>
      </c>
      <c r="N73" s="366">
        <f>'Salary Record'!G765</f>
        <v>4000</v>
      </c>
      <c r="O73" s="365">
        <f>'Salary Record'!G766</f>
        <v>2000</v>
      </c>
      <c r="P73" s="366">
        <f>'Salary Record'!G767</f>
        <v>2000</v>
      </c>
      <c r="Q73" s="399">
        <f>'Salary Record'!K767</f>
        <v>35250</v>
      </c>
      <c r="R73" s="495" t="s">
        <v>269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10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26</v>
      </c>
      <c r="G74" s="361">
        <f>'Salary Record'!C1204</f>
        <v>4</v>
      </c>
      <c r="H74" s="360">
        <f>'Salary Record'!I1202</f>
        <v>42</v>
      </c>
      <c r="I74" s="360">
        <f>'Salary Record'!I1201</f>
        <v>26</v>
      </c>
      <c r="J74" s="362">
        <f>'Salary Record'!K1202</f>
        <v>5250</v>
      </c>
      <c r="K74" s="384">
        <f>'Salary Record'!K1203</f>
        <v>31250</v>
      </c>
      <c r="L74" s="364">
        <f>'Salary Record'!G1201</f>
        <v>0</v>
      </c>
      <c r="M74" s="365">
        <f>'Salary Record'!G1202</f>
        <v>0</v>
      </c>
      <c r="N74" s="366">
        <f>'Salary Record'!G1203</f>
        <v>0</v>
      </c>
      <c r="O74" s="365">
        <f>'Salary Record'!G1204</f>
        <v>0</v>
      </c>
      <c r="P74" s="366">
        <f>'Salary Record'!G1205</f>
        <v>0</v>
      </c>
      <c r="Q74" s="364">
        <f>'Salary Record'!K1205</f>
        <v>31250</v>
      </c>
      <c r="R74" s="495" t="s">
        <v>269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11</v>
      </c>
      <c r="B75" s="490" t="str">
        <f>'Salary Record'!C640</f>
        <v>Laraib</v>
      </c>
      <c r="C75" s="358"/>
      <c r="D75" s="359"/>
      <c r="E75" s="360">
        <f>'Salary Record'!K639</f>
        <v>38000</v>
      </c>
      <c r="F75" s="360">
        <f>'Salary Record'!C645</f>
        <v>30</v>
      </c>
      <c r="G75" s="361">
        <f>'Salary Record'!C646</f>
        <v>0</v>
      </c>
      <c r="H75" s="360">
        <f>'Salary Record'!I644</f>
        <v>8</v>
      </c>
      <c r="I75" s="360">
        <f>'Salary Record'!I643</f>
        <v>30</v>
      </c>
      <c r="J75" s="362">
        <f>'Salary Record'!K644</f>
        <v>1266.6666666666667</v>
      </c>
      <c r="K75" s="365">
        <f>'Salary Record'!K645</f>
        <v>39266.666666666664</v>
      </c>
      <c r="L75" s="364">
        <f>'Salary Record'!G643</f>
        <v>5000</v>
      </c>
      <c r="M75" s="365">
        <f>'Salary Record'!G644</f>
        <v>0</v>
      </c>
      <c r="N75" s="366">
        <f>'Salary Record'!G645</f>
        <v>5000</v>
      </c>
      <c r="O75" s="365">
        <f>'Salary Record'!G646</f>
        <v>5000</v>
      </c>
      <c r="P75" s="366">
        <f>'Salary Record'!G647</f>
        <v>0</v>
      </c>
      <c r="Q75" s="399">
        <f>'Salary Record'!K647</f>
        <v>34266.666666666664</v>
      </c>
      <c r="R75" s="495" t="s">
        <v>269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12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26</v>
      </c>
      <c r="G76" s="361">
        <f>'Salary Record'!C675</f>
        <v>4</v>
      </c>
      <c r="H76" s="360">
        <f>'Salary Record'!I673</f>
        <v>24</v>
      </c>
      <c r="I76" s="360">
        <f>'Salary Record'!I672</f>
        <v>26</v>
      </c>
      <c r="J76" s="362">
        <f>'Salary Record'!K673</f>
        <v>4000</v>
      </c>
      <c r="K76" s="365">
        <f>'Salary Record'!K674</f>
        <v>38666.666666666664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38666.666666666664</v>
      </c>
      <c r="R76" s="495" t="s">
        <v>269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13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29</v>
      </c>
      <c r="G77" s="192">
        <f>'Salary Record'!C781</f>
        <v>1</v>
      </c>
      <c r="H77" s="195">
        <f>'Salary Record'!I779</f>
        <v>193</v>
      </c>
      <c r="I77" s="195">
        <f>'Salary Record'!I778</f>
        <v>29</v>
      </c>
      <c r="J77" s="193">
        <f>'Salary Record'!K779</f>
        <v>28145.833333333336</v>
      </c>
      <c r="K77" s="195">
        <f>'Salary Record'!K780</f>
        <v>61979.166666666672</v>
      </c>
      <c r="L77" s="194">
        <f>'Salary Record'!G778</f>
        <v>0</v>
      </c>
      <c r="M77" s="195">
        <f>'Salary Record'!G779</f>
        <v>10000</v>
      </c>
      <c r="N77" s="196">
        <f>'Salary Record'!G780</f>
        <v>10000</v>
      </c>
      <c r="O77" s="195">
        <f>'Salary Record'!G781</f>
        <v>5000</v>
      </c>
      <c r="P77" s="196">
        <f>'Salary Record'!G782</f>
        <v>5000</v>
      </c>
      <c r="Q77" s="194">
        <f>'Salary Record'!K782</f>
        <v>56979.166666666672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14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30</v>
      </c>
      <c r="G78" s="361">
        <f>'Salary Record'!C317</f>
        <v>0</v>
      </c>
      <c r="H78" s="365">
        <f>'Salary Record'!I315</f>
        <v>0</v>
      </c>
      <c r="I78" s="365">
        <f>'Salary Record'!I314</f>
        <v>30</v>
      </c>
      <c r="J78" s="363">
        <f>'Salary Record'!K315</f>
        <v>0</v>
      </c>
      <c r="K78" s="365">
        <f>'Salary Record'!K316</f>
        <v>45000</v>
      </c>
      <c r="L78" s="364" t="str">
        <f>'Salary Record'!U645</f>
        <v/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269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15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30</v>
      </c>
      <c r="G79" s="361">
        <f>'Salary Record'!C242</f>
        <v>0</v>
      </c>
      <c r="H79" s="360">
        <f>'Salary Record'!I240</f>
        <v>18</v>
      </c>
      <c r="I79" s="360">
        <f>'Salary Record'!I239</f>
        <v>30</v>
      </c>
      <c r="J79" s="362">
        <f>'Salary Record'!K240</f>
        <v>3375</v>
      </c>
      <c r="K79" s="365">
        <f>'Salary Record'!K241</f>
        <v>48375</v>
      </c>
      <c r="L79" s="364">
        <f>'Salary Record'!G239</f>
        <v>0</v>
      </c>
      <c r="M79" s="365">
        <f>'Salary Record'!G240</f>
        <v>5000</v>
      </c>
      <c r="N79" s="366">
        <f>'Salary Record'!G241</f>
        <v>5000</v>
      </c>
      <c r="O79" s="365">
        <f>'Salary Record'!G242</f>
        <v>5000</v>
      </c>
      <c r="P79" s="366">
        <f>'Salary Record'!G243</f>
        <v>0</v>
      </c>
      <c r="Q79" s="399">
        <f>'Salary Record'!K243</f>
        <v>43375</v>
      </c>
      <c r="R79" s="495" t="s">
        <v>269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16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17</v>
      </c>
      <c r="G80" s="361">
        <f>'Salary Record'!C152</f>
        <v>13</v>
      </c>
      <c r="H80" s="360">
        <f>'Salary Record'!I150</f>
        <v>0</v>
      </c>
      <c r="I80" s="360">
        <f>'Salary Record'!I149</f>
        <v>25</v>
      </c>
      <c r="J80" s="362">
        <f>'Salary Record'!K150</f>
        <v>0</v>
      </c>
      <c r="K80" s="363">
        <f>'Salary Record'!K151</f>
        <v>75000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75000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17</v>
      </c>
      <c r="B81" s="490" t="s">
        <v>31</v>
      </c>
      <c r="C81" s="251"/>
      <c r="D81" s="252"/>
      <c r="E81" s="360">
        <f>'Salary Record'!K535</f>
        <v>45000</v>
      </c>
      <c r="F81" s="218">
        <f>'Salary Record'!C541</f>
        <v>30</v>
      </c>
      <c r="G81" s="218">
        <f>'Salary Record'!C542</f>
        <v>0</v>
      </c>
      <c r="H81" s="218">
        <f>'Salary Record'!I540</f>
        <v>158</v>
      </c>
      <c r="I81" s="218">
        <f>'Salary Record'!I539</f>
        <v>30</v>
      </c>
      <c r="J81" s="233">
        <f>'Salary Record'!K540</f>
        <v>29625</v>
      </c>
      <c r="K81" s="223">
        <f>'Salary Record'!K541</f>
        <v>74625</v>
      </c>
      <c r="L81" s="219">
        <f>'Salary Record'!G539</f>
        <v>11500</v>
      </c>
      <c r="M81" s="223">
        <f>'Salary Record'!G540</f>
        <v>20000</v>
      </c>
      <c r="N81" s="221">
        <f>'Salary Record'!G541</f>
        <v>31500</v>
      </c>
      <c r="O81" s="223">
        <f>'Salary Record'!G542</f>
        <v>3000</v>
      </c>
      <c r="P81" s="221">
        <f>'Salary Record'!G543</f>
        <v>28500</v>
      </c>
      <c r="Q81" s="219">
        <f>'Salary Record'!K543</f>
        <v>71625</v>
      </c>
      <c r="R81" s="495" t="s">
        <v>269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18</v>
      </c>
      <c r="B82" s="490" t="str">
        <f>'Salary Record'!C1017</f>
        <v>Qayyum Ustad</v>
      </c>
      <c r="C82" s="358"/>
      <c r="D82" s="359"/>
      <c r="E82" s="360">
        <f>'Salary Record'!K1016</f>
        <v>60000</v>
      </c>
      <c r="F82" s="360">
        <f>'Salary Record'!C1022</f>
        <v>30</v>
      </c>
      <c r="G82" s="361">
        <f>'Salary Record'!C1023</f>
        <v>0</v>
      </c>
      <c r="H82" s="360">
        <f>'Salary Record'!I1021</f>
        <v>30</v>
      </c>
      <c r="I82" s="360">
        <f>'Salary Record'!I1020</f>
        <v>30</v>
      </c>
      <c r="J82" s="362">
        <f>'Salary Record'!K1021</f>
        <v>7500</v>
      </c>
      <c r="K82" s="365">
        <f>'Salary Record'!K1022</f>
        <v>67500</v>
      </c>
      <c r="L82" s="364">
        <f>'Salary Record'!G1020</f>
        <v>0</v>
      </c>
      <c r="M82" s="365">
        <f>'Salary Record'!G1021</f>
        <v>10000</v>
      </c>
      <c r="N82" s="366">
        <f>'Salary Record'!G1022</f>
        <v>10000</v>
      </c>
      <c r="O82" s="365">
        <f>'Salary Record'!G1023</f>
        <v>0</v>
      </c>
      <c r="P82" s="366">
        <f>'Salary Record'!G1024</f>
        <v>10000</v>
      </c>
      <c r="Q82" s="399">
        <f>'Salary Record'!K1024</f>
        <v>67500</v>
      </c>
      <c r="R82" s="495" t="s">
        <v>269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19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29</v>
      </c>
      <c r="G83" s="18">
        <f>'Salary Record'!C572</f>
        <v>1</v>
      </c>
      <c r="H83" s="63">
        <f>'Salary Record'!I570</f>
        <v>115</v>
      </c>
      <c r="I83" s="63">
        <f>'Salary Record'!I569</f>
        <v>30</v>
      </c>
      <c r="J83" s="14">
        <f>'Salary Record'!K570</f>
        <v>19166.666666666664</v>
      </c>
      <c r="K83" s="14">
        <f>'Salary Record'!K571</f>
        <v>59166.666666666664</v>
      </c>
      <c r="L83" s="19">
        <f>'Salary Record'!G569</f>
        <v>0</v>
      </c>
      <c r="M83" s="15">
        <f>'Salary Record'!G570</f>
        <v>5000</v>
      </c>
      <c r="N83" s="16">
        <f>'Salary Record'!G571</f>
        <v>5000</v>
      </c>
      <c r="O83" s="15">
        <f>'Salary Record'!G572</f>
        <v>5000</v>
      </c>
      <c r="P83" s="16">
        <f>'Salary Record'!G573</f>
        <v>0</v>
      </c>
      <c r="Q83" s="238">
        <f>'Salary Record'!K573</f>
        <v>54166.666666666664</v>
      </c>
      <c r="R83" s="495" t="s">
        <v>269</v>
      </c>
    </row>
    <row r="84" spans="1:26" s="197" customFormat="1" ht="16.149999999999999" customHeight="1" x14ac:dyDescent="0.2">
      <c r="A84" s="357">
        <v>20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25</v>
      </c>
      <c r="G84" s="218">
        <f>'Salary Record'!C601</f>
        <v>5</v>
      </c>
      <c r="H84" s="223">
        <f>'Salary Record'!I599</f>
        <v>32</v>
      </c>
      <c r="I84" s="223">
        <f>'Salary Record'!I598</f>
        <v>30</v>
      </c>
      <c r="J84" s="218">
        <f>'Salary Record'!K599</f>
        <v>8000</v>
      </c>
      <c r="K84" s="218">
        <f>'Salary Record'!K600</f>
        <v>68000</v>
      </c>
      <c r="L84" s="219">
        <f>'Salary Record'!G598</f>
        <v>37500</v>
      </c>
      <c r="M84" s="223">
        <f>'Salary Record'!G599</f>
        <v>20000</v>
      </c>
      <c r="N84" s="221">
        <f>'Salary Record'!G600</f>
        <v>57500</v>
      </c>
      <c r="O84" s="223">
        <f>'Salary Record'!G601</f>
        <v>5000</v>
      </c>
      <c r="P84" s="221">
        <f>'Salary Record'!G602</f>
        <v>52500</v>
      </c>
      <c r="Q84" s="219">
        <f>'Salary Record'!K602</f>
        <v>63000</v>
      </c>
      <c r="R84" s="495" t="s">
        <v>269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21</v>
      </c>
      <c r="B85" s="490" t="str">
        <f>'Salary Record'!C1032</f>
        <v>A. Lateef Chacha</v>
      </c>
      <c r="C85" s="367"/>
      <c r="D85" s="366"/>
      <c r="E85" s="360">
        <f>'Salary Record'!K1031</f>
        <v>34000</v>
      </c>
      <c r="F85" s="365">
        <f>'Salary Record'!C1037</f>
        <v>30</v>
      </c>
      <c r="G85" s="361">
        <f>'Salary Record'!C1038</f>
        <v>0</v>
      </c>
      <c r="H85" s="365">
        <f>'Salary Record'!I1036</f>
        <v>39</v>
      </c>
      <c r="I85" s="365">
        <f>'Salary Record'!I1035</f>
        <v>30</v>
      </c>
      <c r="J85" s="363">
        <f>'Salary Record'!K1036</f>
        <v>5525</v>
      </c>
      <c r="K85" s="363">
        <f>'Salary Record'!K1037</f>
        <v>39525</v>
      </c>
      <c r="L85" s="364">
        <f>'Salary Record'!G1035</f>
        <v>39000</v>
      </c>
      <c r="M85" s="364">
        <f>'Salary Record'!G1036</f>
        <v>0</v>
      </c>
      <c r="N85" s="366">
        <f>'Salary Record'!G1037</f>
        <v>39000</v>
      </c>
      <c r="O85" s="364">
        <f>'Salary Record'!G1038</f>
        <v>3000</v>
      </c>
      <c r="P85" s="366">
        <f>'Salary Record'!G1039</f>
        <v>36000</v>
      </c>
      <c r="Q85" s="399">
        <f>'Salary Record'!K1039</f>
        <v>36525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22</v>
      </c>
      <c r="B86" s="490" t="str">
        <f>'Salary Record'!C1047</f>
        <v>Shahbaz Ali</v>
      </c>
      <c r="C86" s="358"/>
      <c r="D86" s="359"/>
      <c r="E86" s="360">
        <f>'Salary Record'!K1046</f>
        <v>28000</v>
      </c>
      <c r="F86" s="360">
        <f>'Salary Record'!C1052</f>
        <v>27</v>
      </c>
      <c r="G86" s="361">
        <f>'Salary Record'!C1053</f>
        <v>3</v>
      </c>
      <c r="H86" s="360">
        <f>'Salary Record'!I1051</f>
        <v>4</v>
      </c>
      <c r="I86" s="360">
        <f>'Salary Record'!I1050</f>
        <v>27</v>
      </c>
      <c r="J86" s="362">
        <f>'Salary Record'!K1051</f>
        <v>466.66666666666669</v>
      </c>
      <c r="K86" s="365">
        <f>'Salary Record'!K1052</f>
        <v>25666.666666666668</v>
      </c>
      <c r="L86" s="364">
        <f>'Salary Record'!G1050</f>
        <v>0</v>
      </c>
      <c r="M86" s="365">
        <f>'Salary Record'!G1051</f>
        <v>7000</v>
      </c>
      <c r="N86" s="366">
        <f>'Salary Record'!G1052</f>
        <v>7000</v>
      </c>
      <c r="O86" s="365">
        <f>'Salary Record'!G1053</f>
        <v>7000</v>
      </c>
      <c r="P86" s="366">
        <f>'Salary Record'!G1054</f>
        <v>0</v>
      </c>
      <c r="Q86" s="364">
        <f>'Salary Record'!K1054</f>
        <v>18666.666666666668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23</v>
      </c>
      <c r="B87" s="490" t="str">
        <f>'Salary Record'!C925</f>
        <v>Nawaz</v>
      </c>
      <c r="C87" s="358"/>
      <c r="D87" s="359"/>
      <c r="E87" s="360">
        <f>'Salary Record'!K924</f>
        <v>35000</v>
      </c>
      <c r="F87" s="360">
        <f>'Salary Record'!C930</f>
        <v>15</v>
      </c>
      <c r="G87" s="361">
        <f>'Salary Record'!C931</f>
        <v>15</v>
      </c>
      <c r="H87" s="360">
        <f>'Salary Record'!I929</f>
        <v>33</v>
      </c>
      <c r="I87" s="360">
        <f>'Salary Record'!I928</f>
        <v>15</v>
      </c>
      <c r="J87" s="362">
        <f>'Salary Record'!K929</f>
        <v>4812.5</v>
      </c>
      <c r="K87" s="365">
        <f>'Salary Record'!K930</f>
        <v>22312.5</v>
      </c>
      <c r="L87" s="364">
        <f>'Salary Record'!G928</f>
        <v>0</v>
      </c>
      <c r="M87" s="364">
        <f>'Salary Record'!G929</f>
        <v>10000</v>
      </c>
      <c r="N87" s="366">
        <f>'Salary Record'!G930</f>
        <v>10000</v>
      </c>
      <c r="O87" s="365">
        <f>'Salary Record'!G931</f>
        <v>10000</v>
      </c>
      <c r="P87" s="366">
        <f>'Salary Record'!G932</f>
        <v>0</v>
      </c>
      <c r="Q87" s="364">
        <f>'Salary Record'!K932</f>
        <v>12312.5</v>
      </c>
      <c r="R87" s="495" t="s">
        <v>269</v>
      </c>
      <c r="S87"/>
      <c r="T87"/>
      <c r="U87"/>
      <c r="V87"/>
      <c r="W87"/>
      <c r="X87"/>
      <c r="Y87"/>
      <c r="Z87"/>
    </row>
    <row r="88" spans="1:26" s="197" customFormat="1" ht="15.6" customHeight="1" x14ac:dyDescent="0.2">
      <c r="A88" s="357">
        <v>25</v>
      </c>
      <c r="B88" s="490" t="str">
        <f>'Salary Record'!C880</f>
        <v>Asif Fiber</v>
      </c>
      <c r="C88" s="391"/>
      <c r="D88" s="392"/>
      <c r="E88" s="360">
        <f>'Salary Record'!K879</f>
        <v>40000</v>
      </c>
      <c r="F88" s="393">
        <f>'Salary Record'!C885</f>
        <v>28</v>
      </c>
      <c r="G88" s="393">
        <f>'Salary Record'!C886</f>
        <v>2</v>
      </c>
      <c r="H88" s="258">
        <f>'Salary Record'!I884</f>
        <v>141</v>
      </c>
      <c r="I88" s="393">
        <f>'Salary Record'!I883</f>
        <v>28</v>
      </c>
      <c r="J88" s="258">
        <f>'Salary Record'!K884</f>
        <v>23500</v>
      </c>
      <c r="K88" s="393">
        <f>'Salary Record'!K885</f>
        <v>60833.333333333328</v>
      </c>
      <c r="L88" s="394">
        <f>'Salary Record'!G883</f>
        <v>3000</v>
      </c>
      <c r="M88" s="393">
        <f>'Salary Record'!G884</f>
        <v>10000</v>
      </c>
      <c r="N88" s="395">
        <f>'Salary Record'!G885</f>
        <v>13000</v>
      </c>
      <c r="O88" s="395">
        <f>'Salary Record'!G886</f>
        <v>10000</v>
      </c>
      <c r="P88" s="395">
        <f>'Salary Record'!G887</f>
        <v>3000</v>
      </c>
      <c r="Q88" s="264">
        <f>'Salary Record'!K887</f>
        <v>50833.333333333328</v>
      </c>
      <c r="R88" s="495" t="s">
        <v>269</v>
      </c>
      <c r="S88" s="465"/>
      <c r="T88"/>
      <c r="U88"/>
      <c r="V88"/>
      <c r="W88"/>
      <c r="X88"/>
      <c r="Y88"/>
      <c r="Z88"/>
    </row>
    <row r="89" spans="1:26" s="197" customFormat="1" ht="16.149999999999999" customHeight="1" x14ac:dyDescent="0.25">
      <c r="A89" s="357">
        <v>26</v>
      </c>
      <c r="B89" s="490" t="str">
        <f>'Salary Record'!C865</f>
        <v>Naveed</v>
      </c>
      <c r="C89" s="377"/>
      <c r="D89" s="378"/>
      <c r="E89" s="360">
        <f>'Salary Record'!K864</f>
        <v>40000</v>
      </c>
      <c r="F89" s="379">
        <f>'Salary Record'!C870</f>
        <v>26</v>
      </c>
      <c r="G89" s="380">
        <f>'Salary Record'!C871</f>
        <v>4</v>
      </c>
      <c r="H89" s="379">
        <f>'Salary Record'!I869</f>
        <v>102</v>
      </c>
      <c r="I89" s="379">
        <f>'Salary Record'!I868</f>
        <v>26</v>
      </c>
      <c r="J89" s="381">
        <f>'Salary Record'!K869</f>
        <v>17000</v>
      </c>
      <c r="K89" s="381">
        <f>'Salary Record'!K870</f>
        <v>51666.666666666664</v>
      </c>
      <c r="L89" s="379">
        <f>'Salary Record'!G868</f>
        <v>0</v>
      </c>
      <c r="M89" s="379">
        <f>'Salary Record'!G869</f>
        <v>0</v>
      </c>
      <c r="N89" s="382">
        <f>'Salary Record'!G870</f>
        <v>0</v>
      </c>
      <c r="O89" s="379">
        <f>'Salary Record'!G871</f>
        <v>0</v>
      </c>
      <c r="P89" s="382">
        <f>'Salary Record'!G872</f>
        <v>0</v>
      </c>
      <c r="Q89" s="383">
        <f>'Salary Record'!K872</f>
        <v>51666.666666666664</v>
      </c>
      <c r="R89" s="495" t="s">
        <v>269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">
      <c r="A90" s="357">
        <v>31</v>
      </c>
      <c r="B90" s="490" t="str">
        <f>'Salary Record'!C1092</f>
        <v>Waqas</v>
      </c>
      <c r="C90" s="358"/>
      <c r="D90" s="359"/>
      <c r="E90" s="360">
        <f>'Salary Record'!K1091</f>
        <v>55000</v>
      </c>
      <c r="F90" s="360">
        <f>'Salary Record'!C1097</f>
        <v>22</v>
      </c>
      <c r="G90" s="361">
        <v>7</v>
      </c>
      <c r="H90" s="360">
        <f>'Salary Record'!I1096</f>
        <v>75</v>
      </c>
      <c r="I90" s="360">
        <f>'Salary Record'!I1095</f>
        <v>22</v>
      </c>
      <c r="J90" s="362">
        <f>'Salary Record'!K1096</f>
        <v>17187.5</v>
      </c>
      <c r="K90" s="365">
        <f>'Salary Record'!K1097</f>
        <v>57520.833333333328</v>
      </c>
      <c r="L90" s="364">
        <f>'Salary Record'!G1095</f>
        <v>5000</v>
      </c>
      <c r="M90" s="365">
        <f>'Salary Record'!G1096</f>
        <v>10000</v>
      </c>
      <c r="N90" s="366">
        <f>'Salary Record'!G1097</f>
        <v>15000</v>
      </c>
      <c r="O90" s="365">
        <f>'Salary Record'!G1098</f>
        <v>0</v>
      </c>
      <c r="P90" s="366">
        <f>'Salary Record'!G1099</f>
        <v>15000</v>
      </c>
      <c r="Q90" s="399">
        <f>'Salary Record'!K1099</f>
        <v>57520.833333333328</v>
      </c>
      <c r="R90" s="495" t="s">
        <v>269</v>
      </c>
      <c r="S90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33</v>
      </c>
      <c r="B91" s="490" t="str">
        <f>'Salary Record'!C895</f>
        <v>Saqib Insulator</v>
      </c>
      <c r="C91" s="358"/>
      <c r="D91" s="359"/>
      <c r="E91" s="360">
        <f>'Salary Record'!K894</f>
        <v>55000</v>
      </c>
      <c r="F91" s="360">
        <f>'Salary Record'!C900</f>
        <v>29</v>
      </c>
      <c r="G91" s="361">
        <f>'Salary Record'!C901</f>
        <v>1</v>
      </c>
      <c r="H91" s="360">
        <f>'Salary Record'!I899</f>
        <v>114</v>
      </c>
      <c r="I91" s="360">
        <f>'Salary Record'!I898</f>
        <v>29</v>
      </c>
      <c r="J91" s="362">
        <f>'Salary Record'!K899</f>
        <v>26125</v>
      </c>
      <c r="K91" s="365">
        <f>'Salary Record'!K900</f>
        <v>79291.666666666657</v>
      </c>
      <c r="L91" s="364">
        <f>'Salary Record'!G898</f>
        <v>0</v>
      </c>
      <c r="M91" s="365">
        <f>'Salary Record'!G899</f>
        <v>8000</v>
      </c>
      <c r="N91" s="366">
        <f>'Salary Record'!G900</f>
        <v>8000</v>
      </c>
      <c r="O91" s="365">
        <f>'Salary Record'!G901</f>
        <v>8000</v>
      </c>
      <c r="P91" s="366">
        <f>'Salary Record'!G902</f>
        <v>0</v>
      </c>
      <c r="Q91" s="364">
        <f>'Salary Record'!K902</f>
        <v>71291.666666666657</v>
      </c>
      <c r="R91" s="495" t="s">
        <v>269</v>
      </c>
      <c r="S91" s="465"/>
      <c r="T91"/>
      <c r="U91"/>
      <c r="V91"/>
      <c r="W91"/>
      <c r="X91"/>
      <c r="Y91"/>
      <c r="Z91"/>
    </row>
    <row r="92" spans="1:26" ht="21" x14ac:dyDescent="0.2">
      <c r="A92" s="524" t="s">
        <v>22</v>
      </c>
      <c r="B92" s="522"/>
      <c r="C92" s="27"/>
      <c r="D92" s="27"/>
      <c r="E92" s="28">
        <f>SUM(E65:E91)</f>
        <v>1340000</v>
      </c>
      <c r="F92" s="27"/>
      <c r="G92" s="27"/>
      <c r="H92" s="27"/>
      <c r="I92" s="27"/>
      <c r="J92" s="28">
        <f>SUM(J65:J91)</f>
        <v>239912.5</v>
      </c>
      <c r="K92" s="28">
        <f>SUM(K65:K91)</f>
        <v>1483612.5</v>
      </c>
      <c r="L92" s="27"/>
      <c r="M92" s="27"/>
      <c r="N92" s="27"/>
      <c r="O92" s="27"/>
      <c r="P92" s="27"/>
      <c r="Q92" s="28">
        <f>SUM(Q65:Q91)</f>
        <v>1368612.5</v>
      </c>
      <c r="R92" s="495"/>
      <c r="S92" s="465"/>
    </row>
    <row r="93" spans="1:26" ht="12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495"/>
      <c r="S93" s="465"/>
    </row>
    <row r="94" spans="1:26" s="197" customFormat="1" ht="16.5" customHeight="1" x14ac:dyDescent="0.2">
      <c r="A94" s="530" t="s">
        <v>255</v>
      </c>
      <c r="B94" s="531"/>
      <c r="C94" s="531"/>
      <c r="D94" s="531"/>
      <c r="E94" s="531"/>
      <c r="F94" s="531"/>
      <c r="G94" s="531"/>
      <c r="H94" s="531"/>
      <c r="I94" s="531"/>
      <c r="J94" s="531"/>
      <c r="K94" s="531"/>
      <c r="L94" s="531"/>
      <c r="M94" s="531"/>
      <c r="N94" s="531"/>
      <c r="O94" s="531"/>
      <c r="P94" s="531"/>
      <c r="Q94" s="532"/>
      <c r="R94" s="495"/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1</v>
      </c>
      <c r="B95" s="490" t="str">
        <f>'Salary Record'!C700</f>
        <v>Engr Ahsan</v>
      </c>
      <c r="C95" s="368"/>
      <c r="D95" s="369"/>
      <c r="E95" s="360">
        <f>'Salary Record'!K699</f>
        <v>80000</v>
      </c>
      <c r="F95" s="370">
        <f>'Salary Record'!C705</f>
        <v>30</v>
      </c>
      <c r="G95" s="371">
        <f>'Salary Record'!C706</f>
        <v>0</v>
      </c>
      <c r="H95" s="370">
        <f>'Salary Record'!I704</f>
        <v>70</v>
      </c>
      <c r="I95" s="370">
        <f>'Salary Record'!I703</f>
        <v>30</v>
      </c>
      <c r="J95" s="372">
        <f>'Salary Record'!K704</f>
        <v>23333.333333333332</v>
      </c>
      <c r="K95" s="370">
        <f>'Salary Record'!K705</f>
        <v>103333.33333333333</v>
      </c>
      <c r="L95" s="373">
        <f>'Salary Record'!G703</f>
        <v>14000</v>
      </c>
      <c r="M95" s="370">
        <f>'Salary Record'!G704</f>
        <v>0</v>
      </c>
      <c r="N95" s="374">
        <f>'Salary Record'!G705</f>
        <v>14000</v>
      </c>
      <c r="O95" s="370">
        <f>'Salary Record'!G706</f>
        <v>2000</v>
      </c>
      <c r="P95" s="374">
        <f>'Salary Record'!G707</f>
        <v>12000</v>
      </c>
      <c r="Q95" s="461">
        <f>'Salary Record'!K707</f>
        <v>101333.33333333333</v>
      </c>
      <c r="R95" s="495" t="s">
        <v>272</v>
      </c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2</v>
      </c>
      <c r="B96" s="490" t="str">
        <f>'Salary Record'!C1077</f>
        <v>Ahmed c/s IK</v>
      </c>
      <c r="C96" s="367"/>
      <c r="D96" s="366"/>
      <c r="E96" s="365">
        <f>'Salary Record'!K1076</f>
        <v>40000</v>
      </c>
      <c r="F96" s="365">
        <f>'Salary Record'!C1082</f>
        <v>0</v>
      </c>
      <c r="G96" s="361">
        <f>'Salary Record'!C1083</f>
        <v>0</v>
      </c>
      <c r="H96" s="365">
        <f>'Salary Record'!I1081</f>
        <v>0</v>
      </c>
      <c r="I96" s="365">
        <f>'Salary Record'!I1080</f>
        <v>30</v>
      </c>
      <c r="J96" s="363">
        <f>'Salary Record'!K1081</f>
        <v>0</v>
      </c>
      <c r="K96" s="363">
        <f>'Salary Record'!K1082</f>
        <v>40000</v>
      </c>
      <c r="L96" s="364">
        <f>'Salary Record'!G1080</f>
        <v>0</v>
      </c>
      <c r="M96" s="365">
        <f>'Salary Record'!G1081</f>
        <v>0</v>
      </c>
      <c r="N96" s="366">
        <f>'Salary Record'!G1082</f>
        <v>0</v>
      </c>
      <c r="O96" s="365">
        <f>'Salary Record'!G1083</f>
        <v>0</v>
      </c>
      <c r="P96" s="366">
        <f>'Salary Record'!G1084</f>
        <v>0</v>
      </c>
      <c r="Q96" s="364">
        <f>'Salary Record'!K1084</f>
        <v>40000</v>
      </c>
      <c r="R96" s="495" t="s">
        <v>272</v>
      </c>
      <c r="S96"/>
      <c r="T96"/>
      <c r="U96"/>
      <c r="V96"/>
      <c r="W96"/>
      <c r="X96"/>
      <c r="Y96"/>
      <c r="Z96"/>
    </row>
    <row r="97" spans="1:26" ht="21" x14ac:dyDescent="0.2">
      <c r="A97" s="524" t="s">
        <v>22</v>
      </c>
      <c r="B97" s="522"/>
      <c r="C97" s="27"/>
      <c r="D97" s="27"/>
      <c r="E97" s="28">
        <f>E96+E95</f>
        <v>120000</v>
      </c>
      <c r="F97" s="27"/>
      <c r="G97" s="27"/>
      <c r="H97" s="27"/>
      <c r="I97" s="27"/>
      <c r="J97" s="28">
        <f>J96+J95</f>
        <v>23333.333333333332</v>
      </c>
      <c r="K97" s="28">
        <f>K96+K95</f>
        <v>143333.33333333331</v>
      </c>
      <c r="L97" s="27"/>
      <c r="M97" s="27"/>
      <c r="N97" s="27"/>
      <c r="O97" s="27"/>
      <c r="P97" s="27"/>
      <c r="Q97" s="28">
        <f>Q96+Q95</f>
        <v>141333.33333333331</v>
      </c>
      <c r="R97" s="495"/>
      <c r="S97" s="465"/>
    </row>
    <row r="98" spans="1:26" s="197" customFormat="1" ht="16.5" customHeight="1" x14ac:dyDescent="0.2">
      <c r="A98" s="357"/>
      <c r="B98" s="29"/>
      <c r="C98" s="396"/>
      <c r="D98" s="376"/>
      <c r="E98" s="365"/>
      <c r="F98" s="365"/>
      <c r="G98" s="361"/>
      <c r="H98" s="365"/>
      <c r="I98" s="365"/>
      <c r="J98" s="361"/>
      <c r="K98" s="361"/>
      <c r="L98" s="364"/>
      <c r="M98" s="365"/>
      <c r="N98" s="366"/>
      <c r="O98" s="365"/>
      <c r="P98" s="366"/>
      <c r="Q98" s="364"/>
      <c r="R98" s="495"/>
      <c r="S98" s="465"/>
      <c r="T98"/>
      <c r="U98"/>
      <c r="V98"/>
      <c r="W98"/>
      <c r="X98"/>
      <c r="Y98"/>
      <c r="Z98"/>
    </row>
    <row r="99" spans="1:26" s="197" customFormat="1" ht="18.75" customHeight="1" x14ac:dyDescent="0.2">
      <c r="A99" s="530" t="s">
        <v>250</v>
      </c>
      <c r="B99" s="531"/>
      <c r="C99" s="531"/>
      <c r="D99" s="531"/>
      <c r="E99" s="531"/>
      <c r="F99" s="531"/>
      <c r="G99" s="531"/>
      <c r="H99" s="531"/>
      <c r="I99" s="531"/>
      <c r="J99" s="531"/>
      <c r="K99" s="531"/>
      <c r="L99" s="531"/>
      <c r="M99" s="531"/>
      <c r="N99" s="531"/>
      <c r="O99" s="531"/>
      <c r="P99" s="531"/>
      <c r="Q99" s="532"/>
      <c r="R99" s="495"/>
      <c r="S99"/>
      <c r="T99"/>
      <c r="U99"/>
      <c r="V99"/>
      <c r="W99"/>
      <c r="X99"/>
      <c r="Y99"/>
      <c r="Z99"/>
    </row>
    <row r="100" spans="1:26" s="197" customFormat="1" ht="15.75" customHeight="1" x14ac:dyDescent="0.2">
      <c r="A100" s="357">
        <v>1</v>
      </c>
      <c r="B100" s="490" t="str">
        <f>'Salary Record'!C835</f>
        <v>Syed Tauqeer Hussain</v>
      </c>
      <c r="C100" s="358"/>
      <c r="D100" s="359"/>
      <c r="E100" s="399">
        <f>'Salary Record'!K834</f>
        <v>70000</v>
      </c>
      <c r="F100" s="360">
        <f>'Salary Record'!C840</f>
        <v>30</v>
      </c>
      <c r="G100" s="361">
        <f>'Salary Record'!C841</f>
        <v>0</v>
      </c>
      <c r="H100" s="360">
        <f>'Salary Record'!I839</f>
        <v>0</v>
      </c>
      <c r="I100" s="360">
        <f>'Salary Record'!I838</f>
        <v>30</v>
      </c>
      <c r="J100" s="362">
        <f>'Salary Record'!K839</f>
        <v>0</v>
      </c>
      <c r="K100" s="365">
        <f>'Salary Record'!K840</f>
        <v>70000</v>
      </c>
      <c r="L100" s="364">
        <f>'Salary Record'!G838</f>
        <v>0</v>
      </c>
      <c r="M100" s="365">
        <f>'Salary Record'!G839</f>
        <v>0</v>
      </c>
      <c r="N100" s="366">
        <f>'Salary Record'!G840</f>
        <v>0</v>
      </c>
      <c r="O100" s="365">
        <f>'Salary Record'!G841</f>
        <v>0</v>
      </c>
      <c r="P100" s="366">
        <f>'Salary Record'!G842</f>
        <v>0</v>
      </c>
      <c r="Q100" s="364">
        <f>'Salary Record'!K842</f>
        <v>70000</v>
      </c>
      <c r="R100" s="495" t="s">
        <v>272</v>
      </c>
      <c r="S100"/>
      <c r="T100"/>
      <c r="U100"/>
      <c r="V100"/>
      <c r="W100"/>
      <c r="X100"/>
      <c r="Y100"/>
      <c r="Z100"/>
    </row>
    <row r="101" spans="1:26" ht="16.899999999999999" customHeight="1" x14ac:dyDescent="0.2">
      <c r="A101" s="357">
        <v>2</v>
      </c>
      <c r="B101" s="490" t="str">
        <f>'Salary Record'!C416</f>
        <v>Iftikhar</v>
      </c>
      <c r="C101" s="397"/>
      <c r="D101" s="398"/>
      <c r="E101" s="399">
        <f>'Salary Record'!K415</f>
        <v>45000</v>
      </c>
      <c r="F101" s="400">
        <f>'Salary Record'!C421</f>
        <v>30</v>
      </c>
      <c r="G101" s="401">
        <f>'Salary Record'!C422</f>
        <v>0</v>
      </c>
      <c r="H101" s="400">
        <f>'Salary Record'!I420</f>
        <v>0</v>
      </c>
      <c r="I101" s="399">
        <f>'Salary Record'!I419</f>
        <v>30</v>
      </c>
      <c r="J101" s="402">
        <f>'Salary Record'!K420</f>
        <v>0</v>
      </c>
      <c r="K101" s="400">
        <f>'Salary Record'!K421</f>
        <v>45000</v>
      </c>
      <c r="L101" s="399">
        <f>'Salary Record'!G419</f>
        <v>0</v>
      </c>
      <c r="M101" s="399">
        <f>'Salary Record'!G420</f>
        <v>0</v>
      </c>
      <c r="N101" s="403">
        <f>'Salary Record'!G421</f>
        <v>0</v>
      </c>
      <c r="O101" s="399">
        <f>'Salary Record'!G422</f>
        <v>0</v>
      </c>
      <c r="P101" s="403">
        <f>'Salary Record'!G423</f>
        <v>0</v>
      </c>
      <c r="Q101" s="399">
        <f>'Salary Record'!K423</f>
        <v>45000</v>
      </c>
      <c r="R101" s="495" t="s">
        <v>272</v>
      </c>
    </row>
    <row r="102" spans="1:26" s="197" customFormat="1" ht="15" customHeight="1" x14ac:dyDescent="0.2">
      <c r="A102" s="357">
        <v>3</v>
      </c>
      <c r="B102" s="490" t="str">
        <f>'Salary Record'!C266</f>
        <v>Salman</v>
      </c>
      <c r="C102" s="368"/>
      <c r="D102" s="369"/>
      <c r="E102" s="399">
        <v>1200</v>
      </c>
      <c r="F102" s="371">
        <f>'Salary Record'!C271</f>
        <v>12</v>
      </c>
      <c r="G102" s="371">
        <f>'Salary Record'!C272</f>
        <v>0</v>
      </c>
      <c r="H102" s="371">
        <f>'Salary Record'!I270</f>
        <v>0</v>
      </c>
      <c r="I102" s="399">
        <f>'Salary Record'!I269</f>
        <v>12</v>
      </c>
      <c r="J102" s="372">
        <f>'Salary Record'!K270</f>
        <v>0</v>
      </c>
      <c r="K102" s="372">
        <f>'Salary Record'!K271</f>
        <v>14400</v>
      </c>
      <c r="L102" s="373">
        <f>'Salary Record'!G269</f>
        <v>0</v>
      </c>
      <c r="M102" s="370">
        <f>'Salary Record'!G270</f>
        <v>0</v>
      </c>
      <c r="N102" s="374">
        <f>'Salary Record'!G271</f>
        <v>0</v>
      </c>
      <c r="O102" s="370">
        <f>'Salary Record'!G272</f>
        <v>0</v>
      </c>
      <c r="P102" s="374">
        <f>'Salary Record'!G273</f>
        <v>0</v>
      </c>
      <c r="Q102" s="364">
        <f>'Salary Record'!K273</f>
        <v>14400</v>
      </c>
      <c r="R102" s="495" t="s">
        <v>272</v>
      </c>
      <c r="S102"/>
      <c r="T102"/>
      <c r="U102"/>
      <c r="V102"/>
      <c r="W102"/>
      <c r="X102"/>
      <c r="Y102"/>
      <c r="Z102"/>
    </row>
    <row r="103" spans="1:26" ht="21" x14ac:dyDescent="0.2">
      <c r="A103" s="543" t="s">
        <v>22</v>
      </c>
      <c r="B103" s="544"/>
      <c r="C103" s="478"/>
      <c r="D103" s="478"/>
      <c r="E103" s="479">
        <f>SUM(E100:E102)</f>
        <v>116200</v>
      </c>
      <c r="F103" s="478"/>
      <c r="G103" s="478"/>
      <c r="H103" s="478"/>
      <c r="I103" s="478"/>
      <c r="J103" s="479">
        <f>SUM(J100:J102)</f>
        <v>0</v>
      </c>
      <c r="K103" s="479">
        <f>SUM(K100:K102)</f>
        <v>129400</v>
      </c>
      <c r="L103" s="478"/>
      <c r="M103" s="478"/>
      <c r="N103" s="478"/>
      <c r="O103" s="478"/>
      <c r="P103" s="478"/>
      <c r="Q103" s="479">
        <f>SUM(Q100:Q102)</f>
        <v>129400</v>
      </c>
      <c r="R103" s="495"/>
    </row>
    <row r="104" spans="1:26" ht="12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495"/>
    </row>
    <row r="105" spans="1:26" s="197" customFormat="1" ht="16.5" customHeight="1" x14ac:dyDescent="0.2">
      <c r="A105" s="530" t="s">
        <v>251</v>
      </c>
      <c r="B105" s="531"/>
      <c r="C105" s="531"/>
      <c r="D105" s="531"/>
      <c r="E105" s="531"/>
      <c r="F105" s="531"/>
      <c r="G105" s="531"/>
      <c r="H105" s="531"/>
      <c r="I105" s="531"/>
      <c r="J105" s="531"/>
      <c r="K105" s="531"/>
      <c r="L105" s="531"/>
      <c r="M105" s="531"/>
      <c r="N105" s="531"/>
      <c r="O105" s="531"/>
      <c r="P105" s="531"/>
      <c r="Q105" s="532"/>
      <c r="R105" s="495"/>
      <c r="S105"/>
      <c r="T105"/>
      <c r="U105"/>
      <c r="V105"/>
      <c r="W105"/>
      <c r="X105"/>
      <c r="Y105"/>
      <c r="Z105"/>
    </row>
    <row r="106" spans="1:26" s="197" customFormat="1" ht="17.45" customHeight="1" x14ac:dyDescent="0.2">
      <c r="A106" s="357">
        <v>1</v>
      </c>
      <c r="B106" s="490" t="str">
        <f>'Salary Record'!C684</f>
        <v>Noman Ali Sheikh Ansari</v>
      </c>
      <c r="C106" s="358" t="s">
        <v>38</v>
      </c>
      <c r="D106" s="359">
        <f>SUM(Q29:Q112)</f>
        <v>6137043.7499999981</v>
      </c>
      <c r="E106" s="360">
        <f>'Salary Record'!K683</f>
        <v>70000</v>
      </c>
      <c r="F106" s="360">
        <f>'Salary Record'!C689</f>
        <v>30</v>
      </c>
      <c r="G106" s="361">
        <f>'Salary Record'!C690</f>
        <v>0</v>
      </c>
      <c r="H106" s="360">
        <f>'Salary Record'!I688</f>
        <v>0</v>
      </c>
      <c r="I106" s="360">
        <f>'Salary Record'!I687</f>
        <v>30</v>
      </c>
      <c r="J106" s="363">
        <f>'Salary Record'!K688</f>
        <v>0</v>
      </c>
      <c r="K106" s="363">
        <f>'Salary Record'!K689</f>
        <v>70000</v>
      </c>
      <c r="L106" s="364">
        <f>'Salary Record'!G687</f>
        <v>0</v>
      </c>
      <c r="M106" s="365">
        <f>'Salary Record'!G688</f>
        <v>0</v>
      </c>
      <c r="N106" s="366" t="str">
        <f>'Salary Record'!G689</f>
        <v/>
      </c>
      <c r="O106" s="365">
        <f>'Salary Record'!G690</f>
        <v>0</v>
      </c>
      <c r="P106" s="366" t="str">
        <f>'Salary Record'!G691</f>
        <v/>
      </c>
      <c r="Q106" s="399">
        <f>'Salary Record'!K691</f>
        <v>70000</v>
      </c>
      <c r="R106" s="495" t="s">
        <v>272</v>
      </c>
      <c r="S106"/>
      <c r="T106"/>
      <c r="U106"/>
      <c r="V106"/>
      <c r="W106"/>
      <c r="X106"/>
      <c r="Y106"/>
      <c r="Z106"/>
    </row>
    <row r="107" spans="1:26" s="197" customFormat="1" ht="16.149999999999999" customHeight="1" x14ac:dyDescent="0.2">
      <c r="A107" s="357">
        <v>2</v>
      </c>
      <c r="B107" s="490" t="s">
        <v>193</v>
      </c>
      <c r="C107" s="358"/>
      <c r="D107" s="359"/>
      <c r="E107" s="360">
        <f>'Salary Record'!K789</f>
        <v>40000</v>
      </c>
      <c r="F107" s="360">
        <f>'Salary Record'!C795</f>
        <v>30</v>
      </c>
      <c r="G107" s="361">
        <f>'Salary Record'!C796</f>
        <v>0</v>
      </c>
      <c r="H107" s="360">
        <f>'Salary Record'!I794</f>
        <v>51</v>
      </c>
      <c r="I107" s="360">
        <f>'Salary Record'!I793</f>
        <v>30</v>
      </c>
      <c r="J107" s="362">
        <f>'Salary Record'!K794</f>
        <v>8500</v>
      </c>
      <c r="K107" s="365">
        <f>'Salary Record'!K795</f>
        <v>48500</v>
      </c>
      <c r="L107" s="364">
        <f>'Salary Record'!G793</f>
        <v>0</v>
      </c>
      <c r="M107" s="365">
        <f>'Salary Record'!G794</f>
        <v>0</v>
      </c>
      <c r="N107" s="366">
        <f>'Salary Record'!G795</f>
        <v>0</v>
      </c>
      <c r="O107" s="365">
        <f>'Salary Record'!G796</f>
        <v>0</v>
      </c>
      <c r="P107" s="366">
        <f>'Salary Record'!G797</f>
        <v>0</v>
      </c>
      <c r="Q107" s="399">
        <f>'Salary Record'!K797</f>
        <v>48500</v>
      </c>
      <c r="R107" s="495" t="s">
        <v>272</v>
      </c>
      <c r="S107" s="465"/>
      <c r="T107"/>
      <c r="U107"/>
      <c r="V107"/>
      <c r="W107"/>
      <c r="X107"/>
      <c r="Y107"/>
      <c r="Z107"/>
    </row>
    <row r="108" spans="1:26" s="197" customFormat="1" ht="15" customHeight="1" x14ac:dyDescent="0.2">
      <c r="A108" s="357">
        <v>3</v>
      </c>
      <c r="B108" s="490" t="str">
        <f>'Salary Record'!C971</f>
        <v>Haris</v>
      </c>
      <c r="C108" s="231"/>
      <c r="D108" s="232"/>
      <c r="E108" s="360">
        <f>'Salary Record'!K970</f>
        <v>65000</v>
      </c>
      <c r="F108" s="217">
        <f>'Salary Record'!C976</f>
        <v>30</v>
      </c>
      <c r="G108" s="218">
        <f>'Salary Record'!C977</f>
        <v>0</v>
      </c>
      <c r="H108" s="217">
        <f>'Salary Record'!I975</f>
        <v>64</v>
      </c>
      <c r="I108" s="217">
        <f>'Salary Record'!I974</f>
        <v>30</v>
      </c>
      <c r="J108" s="233">
        <f>'Salary Record'!K975</f>
        <v>17333.333333333332</v>
      </c>
      <c r="K108" s="223">
        <f>'Salary Record'!K976</f>
        <v>82333.333333333328</v>
      </c>
      <c r="L108" s="219">
        <f>'Salary Record'!G974</f>
        <v>0</v>
      </c>
      <c r="M108" s="223">
        <f>'Salary Record'!G975</f>
        <v>0</v>
      </c>
      <c r="N108" s="221">
        <f>'Salary Record'!G976</f>
        <v>0</v>
      </c>
      <c r="O108" s="223">
        <f>'Salary Record'!G977</f>
        <v>0</v>
      </c>
      <c r="P108" s="221">
        <f>'Salary Record'!G978</f>
        <v>0</v>
      </c>
      <c r="Q108" s="219">
        <f>'Salary Record'!K978</f>
        <v>82333.333333333328</v>
      </c>
      <c r="R108" s="495" t="s">
        <v>272</v>
      </c>
      <c r="S108"/>
      <c r="T108"/>
      <c r="U108"/>
      <c r="V108"/>
      <c r="W108"/>
      <c r="X108"/>
      <c r="Y108"/>
      <c r="Z108"/>
    </row>
    <row r="109" spans="1:26" s="197" customFormat="1" ht="16.149999999999999" customHeight="1" x14ac:dyDescent="0.2">
      <c r="A109" s="357">
        <v>4</v>
      </c>
      <c r="B109" s="490" t="str">
        <f>'Salary Record'!C956</f>
        <v>Rafay</v>
      </c>
      <c r="C109" s="358"/>
      <c r="D109" s="359"/>
      <c r="E109" s="360">
        <f>'Salary Record'!K955</f>
        <v>35000</v>
      </c>
      <c r="F109" s="360">
        <f>'Salary Record'!C961</f>
        <v>30</v>
      </c>
      <c r="G109" s="361">
        <f>'Salary Record'!C962</f>
        <v>0</v>
      </c>
      <c r="H109" s="360">
        <f>'Salary Record'!I960</f>
        <v>70</v>
      </c>
      <c r="I109" s="360">
        <f>'Salary Record'!I959</f>
        <v>30</v>
      </c>
      <c r="J109" s="362">
        <f>'Salary Record'!K960</f>
        <v>10208.333333333334</v>
      </c>
      <c r="K109" s="365">
        <f>'Salary Record'!K961</f>
        <v>45208.333333333336</v>
      </c>
      <c r="L109" s="364">
        <f>'Salary Record'!G959</f>
        <v>0</v>
      </c>
      <c r="M109" s="365">
        <f>'Salary Record'!G960</f>
        <v>0</v>
      </c>
      <c r="N109" s="366">
        <f>'Salary Record'!G961</f>
        <v>0</v>
      </c>
      <c r="O109" s="365">
        <f>'Salary Record'!G962</f>
        <v>0</v>
      </c>
      <c r="P109" s="366">
        <f>'Salary Record'!G963</f>
        <v>0</v>
      </c>
      <c r="Q109" s="364">
        <f>'Salary Record'!K963</f>
        <v>45208.333333333336</v>
      </c>
      <c r="R109" s="495" t="s">
        <v>272</v>
      </c>
      <c r="S109"/>
      <c r="T109"/>
      <c r="U109"/>
      <c r="V109"/>
      <c r="W109"/>
      <c r="X109"/>
      <c r="Y109"/>
      <c r="Z109"/>
    </row>
    <row r="110" spans="1:26" s="197" customFormat="1" ht="15" customHeight="1" x14ac:dyDescent="0.2">
      <c r="A110" s="357">
        <v>5</v>
      </c>
      <c r="B110" s="490" t="str">
        <f>'Salary Record'!C987</f>
        <v>Saqib Ali</v>
      </c>
      <c r="C110" s="231"/>
      <c r="D110" s="232"/>
      <c r="E110" s="360">
        <f>'Salary Record'!K986</f>
        <v>40000</v>
      </c>
      <c r="F110" s="217">
        <f>'Salary Record'!C992</f>
        <v>30</v>
      </c>
      <c r="G110" s="218">
        <f>'Salary Record'!C993</f>
        <v>0</v>
      </c>
      <c r="H110" s="217">
        <f>'Salary Record'!I991</f>
        <v>70</v>
      </c>
      <c r="I110" s="217">
        <f>'Salary Record'!I990</f>
        <v>30</v>
      </c>
      <c r="J110" s="233">
        <f>'Salary Record'!K991</f>
        <v>11666.666666666666</v>
      </c>
      <c r="K110" s="223">
        <f>'Salary Record'!K992</f>
        <v>51666.666666666664</v>
      </c>
      <c r="L110" s="219">
        <f>'Salary Record'!G990</f>
        <v>0</v>
      </c>
      <c r="M110" s="223">
        <f>'Salary Record'!G991</f>
        <v>0</v>
      </c>
      <c r="N110" s="221">
        <f>'Salary Record'!G992</f>
        <v>0</v>
      </c>
      <c r="O110" s="223">
        <f>'Salary Record'!G993</f>
        <v>0</v>
      </c>
      <c r="P110" s="221">
        <f>'Salary Record'!G994</f>
        <v>0</v>
      </c>
      <c r="Q110" s="219">
        <f>'Salary Record'!K994</f>
        <v>51666.666666666664</v>
      </c>
      <c r="R110" s="495" t="s">
        <v>272</v>
      </c>
      <c r="S110"/>
      <c r="T110"/>
      <c r="U110"/>
      <c r="V110"/>
      <c r="W110"/>
      <c r="X110"/>
      <c r="Y110"/>
      <c r="Z110"/>
    </row>
    <row r="111" spans="1:26" s="197" customFormat="1" ht="16.149999999999999" customHeight="1" x14ac:dyDescent="0.2">
      <c r="A111" s="357">
        <v>6</v>
      </c>
      <c r="B111" s="490" t="s">
        <v>247</v>
      </c>
      <c r="C111" s="358"/>
      <c r="D111" s="359"/>
      <c r="E111" s="360">
        <v>1500</v>
      </c>
      <c r="F111" s="360">
        <f>'Salary Record'!C825</f>
        <v>23</v>
      </c>
      <c r="G111" s="361">
        <f>'Salary Record'!C826</f>
        <v>0</v>
      </c>
      <c r="H111" s="360">
        <f>'Salary Record'!I824</f>
        <v>35</v>
      </c>
      <c r="I111" s="360">
        <f>'Salary Record'!I823</f>
        <v>23</v>
      </c>
      <c r="J111" s="362">
        <f>'Salary Record'!K824</f>
        <v>6562.5</v>
      </c>
      <c r="K111" s="365">
        <f>'Salary Record'!K825</f>
        <v>41062.5</v>
      </c>
      <c r="L111" s="364">
        <f>'Salary Record'!G823</f>
        <v>0</v>
      </c>
      <c r="M111" s="365">
        <f>'Salary Record'!G824</f>
        <v>0</v>
      </c>
      <c r="N111" s="366">
        <f>'Salary Record'!G825</f>
        <v>0</v>
      </c>
      <c r="O111" s="365">
        <f>'Salary Record'!G826</f>
        <v>0</v>
      </c>
      <c r="P111" s="366">
        <f>'Salary Record'!G827</f>
        <v>0</v>
      </c>
      <c r="Q111" s="399">
        <f>'Salary Record'!K827</f>
        <v>41062.5</v>
      </c>
      <c r="R111" s="495" t="s">
        <v>272</v>
      </c>
      <c r="S111"/>
      <c r="T111"/>
      <c r="U111"/>
      <c r="V111"/>
      <c r="W111"/>
      <c r="X111"/>
      <c r="Y111"/>
      <c r="Z111"/>
    </row>
    <row r="112" spans="1:26" ht="16.899999999999999" customHeight="1" x14ac:dyDescent="0.2">
      <c r="A112" s="524" t="s">
        <v>22</v>
      </c>
      <c r="B112" s="522"/>
      <c r="C112" s="27"/>
      <c r="D112" s="27"/>
      <c r="E112" s="28">
        <f>SUM(E106:E111)</f>
        <v>251500</v>
      </c>
      <c r="F112" s="27"/>
      <c r="G112" s="27"/>
      <c r="H112" s="27"/>
      <c r="I112" s="27"/>
      <c r="J112" s="28">
        <f>SUM(J106:J111)</f>
        <v>54270.833333333328</v>
      </c>
      <c r="K112" s="28">
        <f>SUM(K106:K111)</f>
        <v>338770.83333333331</v>
      </c>
      <c r="L112" s="27"/>
      <c r="M112" s="27"/>
      <c r="N112" s="27"/>
      <c r="O112" s="27"/>
      <c r="P112" s="27"/>
      <c r="Q112" s="28">
        <f>SUM(Q106:Q111)</f>
        <v>338770.83333333331</v>
      </c>
      <c r="R112" s="495"/>
    </row>
    <row r="113" spans="1:19" ht="21.75" customHeight="1" x14ac:dyDescent="0.2">
      <c r="A113" s="26"/>
      <c r="B113" s="69"/>
      <c r="C113" s="70"/>
      <c r="D113" s="70"/>
      <c r="E113" s="19"/>
      <c r="F113" s="70"/>
      <c r="G113" s="70"/>
      <c r="H113" s="70"/>
      <c r="I113" s="70"/>
      <c r="J113" s="19"/>
      <c r="K113" s="71"/>
      <c r="L113" s="27"/>
      <c r="M113" s="27"/>
      <c r="N113" s="27"/>
      <c r="O113" s="27"/>
      <c r="P113" s="27"/>
      <c r="Q113" s="72"/>
      <c r="R113" s="495"/>
      <c r="S113" s="467"/>
    </row>
    <row r="114" spans="1:19" ht="21" customHeight="1" x14ac:dyDescent="0.2">
      <c r="A114" s="525" t="s">
        <v>41</v>
      </c>
      <c r="B114" s="521"/>
      <c r="C114" s="73"/>
      <c r="D114" s="73"/>
      <c r="E114" s="351">
        <f>E112+E103+E92+E62+E53+E44+E37+E29+E21+E97</f>
        <v>3312200</v>
      </c>
      <c r="F114" s="73"/>
      <c r="G114" s="73"/>
      <c r="H114" s="73"/>
      <c r="I114" s="73"/>
      <c r="J114" s="351">
        <f>J112+J103+J92+J62+J53+J44+J37+J29+J21</f>
        <v>449697.91666666669</v>
      </c>
      <c r="K114" s="74"/>
      <c r="L114" s="75">
        <f>SUM(L4:L112)</f>
        <v>852292</v>
      </c>
      <c r="M114" s="75">
        <f>SUM(M4:M112)</f>
        <v>285000</v>
      </c>
      <c r="N114" s="75">
        <f>SUM(N4:N112)</f>
        <v>1137292</v>
      </c>
      <c r="O114" s="75">
        <f>SUM(O4:O112)</f>
        <v>172000</v>
      </c>
      <c r="P114" s="75">
        <f>SUM(P4:P112)</f>
        <v>965292</v>
      </c>
      <c r="Q114" s="351">
        <f>Q112+Q103+Q92+Q62+Q53+Q44+Q37+Q29+Q21+Q97</f>
        <v>3549397.9166666665</v>
      </c>
      <c r="S114" s="465"/>
    </row>
    <row r="115" spans="1:19" ht="12.75" customHeight="1" x14ac:dyDescent="0.2">
      <c r="A115" s="77"/>
      <c r="F115" s="9"/>
      <c r="G115" s="80"/>
      <c r="H115" s="9"/>
      <c r="I115" s="9"/>
    </row>
    <row r="116" spans="1:19" ht="12.75" customHeight="1" x14ac:dyDescent="0.2">
      <c r="A116" s="77"/>
      <c r="F116" s="9"/>
      <c r="G116" s="80"/>
      <c r="H116" s="9"/>
      <c r="I116" s="9"/>
      <c r="S116" s="465"/>
    </row>
    <row r="117" spans="1:19" ht="18" x14ac:dyDescent="0.25">
      <c r="A117" s="77"/>
      <c r="E117" s="465"/>
      <c r="F117" s="9"/>
      <c r="G117" s="80"/>
      <c r="H117" s="9"/>
      <c r="I117" s="9"/>
      <c r="N117" s="548" t="s">
        <v>252</v>
      </c>
      <c r="O117" s="548"/>
      <c r="P117" s="548"/>
      <c r="Q117" s="489">
        <f>Q29</f>
        <v>218227.08333333334</v>
      </c>
    </row>
    <row r="118" spans="1:19" ht="18" x14ac:dyDescent="0.25">
      <c r="A118" s="77"/>
      <c r="F118" s="9"/>
      <c r="G118" s="80"/>
      <c r="H118" s="9"/>
      <c r="I118" s="9"/>
      <c r="J118" s="508"/>
      <c r="K118" s="508"/>
      <c r="N118" s="548" t="s">
        <v>264</v>
      </c>
      <c r="O118" s="548"/>
      <c r="P118" s="548"/>
      <c r="Q118" s="489">
        <f>Q97</f>
        <v>141333.33333333331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48" t="s">
        <v>253</v>
      </c>
      <c r="O119" s="548"/>
      <c r="P119" s="548"/>
      <c r="Q119" s="489">
        <f>Q102+Q101+Q100</f>
        <v>129400</v>
      </c>
      <c r="S119" s="465"/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48" t="s">
        <v>263</v>
      </c>
      <c r="O120" s="548"/>
      <c r="P120" s="548"/>
      <c r="Q120" s="489">
        <f>Q65</f>
        <v>115000</v>
      </c>
      <c r="S120" s="465"/>
    </row>
    <row r="121" spans="1:19" s="508" customFormat="1" ht="18" x14ac:dyDescent="0.25">
      <c r="A121" s="77"/>
      <c r="F121" s="9"/>
      <c r="G121" s="80"/>
      <c r="H121" s="9"/>
      <c r="I121" s="9"/>
      <c r="N121" s="548" t="s">
        <v>285</v>
      </c>
      <c r="O121" s="548"/>
      <c r="P121" s="548"/>
      <c r="Q121" s="489">
        <f>Q112</f>
        <v>338770.83333333331</v>
      </c>
      <c r="R121" s="457"/>
      <c r="S121" s="465"/>
    </row>
    <row r="122" spans="1:19" ht="18" x14ac:dyDescent="0.25">
      <c r="A122" s="77"/>
      <c r="F122" s="9"/>
      <c r="G122" s="80"/>
      <c r="H122" s="9"/>
      <c r="I122" s="9"/>
      <c r="J122" s="508"/>
      <c r="K122" s="508"/>
      <c r="N122" s="548" t="s">
        <v>265</v>
      </c>
      <c r="O122" s="548"/>
      <c r="P122" s="548"/>
      <c r="Q122" s="489">
        <f>Q66</f>
        <v>90000</v>
      </c>
    </row>
    <row r="123" spans="1:19" s="487" customFormat="1" ht="18" x14ac:dyDescent="0.25">
      <c r="A123" s="77"/>
      <c r="F123" s="9"/>
      <c r="G123" s="80"/>
      <c r="H123" s="9"/>
      <c r="I123" s="9"/>
      <c r="J123" s="508"/>
      <c r="K123" s="508"/>
      <c r="N123" s="549" t="s">
        <v>268</v>
      </c>
      <c r="O123" s="550"/>
      <c r="P123" s="551"/>
      <c r="Q123" s="489">
        <v>187000</v>
      </c>
      <c r="R123" s="457"/>
    </row>
    <row r="124" spans="1:19" ht="18" x14ac:dyDescent="0.25">
      <c r="A124" s="77"/>
      <c r="F124" s="9"/>
      <c r="G124" s="80"/>
      <c r="H124" s="9"/>
      <c r="I124" s="9"/>
      <c r="N124" s="545" t="s">
        <v>45</v>
      </c>
      <c r="O124" s="546"/>
      <c r="P124" s="547"/>
      <c r="Q124" s="489">
        <f>SUM(Q117:Q123)</f>
        <v>1219731.25</v>
      </c>
      <c r="R124" s="496">
        <f>SUMIF(R1:R113,"Online",Q1:Q113)</f>
        <v>1219731.25</v>
      </c>
      <c r="S124" s="465"/>
    </row>
    <row r="125" spans="1:19" ht="12.75" x14ac:dyDescent="0.2">
      <c r="A125" s="77"/>
      <c r="F125" s="9"/>
      <c r="G125" s="80"/>
      <c r="H125" s="9"/>
      <c r="I125" s="9"/>
      <c r="N125" s="487"/>
      <c r="O125" s="487"/>
      <c r="P125" s="487"/>
      <c r="Q125" s="465"/>
      <c r="S125" s="465"/>
    </row>
    <row r="126" spans="1:19" ht="20.25" customHeight="1" x14ac:dyDescent="0.2">
      <c r="A126" s="77"/>
      <c r="F126" s="9"/>
      <c r="G126" s="80"/>
      <c r="H126" s="9"/>
      <c r="I126" s="9"/>
      <c r="P126" s="491" t="s">
        <v>269</v>
      </c>
      <c r="Q126" s="492">
        <f>SUMIF(R1:R113,"Paid",Q1:Q113)</f>
        <v>2329666.666666667</v>
      </c>
      <c r="S126" s="457"/>
    </row>
    <row r="127" spans="1:19" ht="21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3"/>
      <c r="Q127" s="493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4" t="s">
        <v>270</v>
      </c>
      <c r="Q128" s="492">
        <f>Q114-Q124-Q126</f>
        <v>0</v>
      </c>
      <c r="R128" s="496">
        <f>SUMIF(R1:R113,"Not Paid",Q1:Q113)</f>
        <v>0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</row>
    <row r="131" spans="1:26" s="197" customFormat="1" ht="16.149999999999999" customHeight="1" x14ac:dyDescent="0.2">
      <c r="A131" s="357">
        <v>3</v>
      </c>
      <c r="B131" s="470" t="s">
        <v>246</v>
      </c>
      <c r="C131" s="358"/>
      <c r="D131" s="359"/>
      <c r="E131" s="360">
        <v>36000</v>
      </c>
      <c r="F131" s="360">
        <v>9</v>
      </c>
      <c r="G131" s="361">
        <v>21</v>
      </c>
      <c r="H131" s="360"/>
      <c r="I131" s="360"/>
      <c r="J131" s="362"/>
      <c r="K131" s="365"/>
      <c r="L131" s="364"/>
      <c r="M131" s="365"/>
      <c r="N131" s="366"/>
      <c r="O131" s="365"/>
      <c r="P131" s="366"/>
      <c r="Q131" s="399">
        <v>10800</v>
      </c>
      <c r="R131" s="457"/>
      <c r="S131" s="465"/>
      <c r="T131"/>
      <c r="U131"/>
      <c r="V131"/>
      <c r="W131"/>
      <c r="X131"/>
      <c r="Y131"/>
      <c r="Z131"/>
    </row>
    <row r="132" spans="1:26" s="197" customFormat="1" ht="15" customHeight="1" x14ac:dyDescent="0.2">
      <c r="A132" s="215">
        <v>8</v>
      </c>
      <c r="B132" s="488">
        <f>'Salary Record'!C1107</f>
        <v>0</v>
      </c>
      <c r="C132" s="190"/>
      <c r="D132" s="191"/>
      <c r="E132" s="192">
        <f>'Salary Record'!K1106</f>
        <v>0</v>
      </c>
      <c r="F132" s="192">
        <f>'Salary Record'!C1112</f>
        <v>0</v>
      </c>
      <c r="G132" s="192">
        <f>'Salary Record'!C1113</f>
        <v>0</v>
      </c>
      <c r="H132" s="192">
        <f>'Salary Record'!I1111</f>
        <v>0</v>
      </c>
      <c r="I132" s="192">
        <f>'Salary Record'!I1110</f>
        <v>10</v>
      </c>
      <c r="J132" s="193">
        <f>'Salary Record'!K1111</f>
        <v>0</v>
      </c>
      <c r="K132" s="193">
        <f>'Salary Record'!K1112</f>
        <v>0</v>
      </c>
      <c r="L132" s="194">
        <f>'Salary Record'!G1110</f>
        <v>0</v>
      </c>
      <c r="M132" s="195">
        <f>'Salary Record'!G1111</f>
        <v>0</v>
      </c>
      <c r="N132" s="196">
        <f>'Salary Record'!G1112</f>
        <v>0</v>
      </c>
      <c r="O132" s="195">
        <f>'Salary Record'!G1113</f>
        <v>0</v>
      </c>
      <c r="P132" s="196">
        <f>'Salary Record'!G1114</f>
        <v>0</v>
      </c>
      <c r="Q132" s="194">
        <f>'Salary Record'!K1114</f>
        <v>0</v>
      </c>
      <c r="R132" s="457"/>
      <c r="S132"/>
      <c r="T132"/>
      <c r="U132"/>
      <c r="V132"/>
      <c r="W132"/>
      <c r="X132"/>
      <c r="Y132"/>
      <c r="Z132"/>
    </row>
    <row r="133" spans="1:26" s="197" customFormat="1" ht="16.149999999999999" customHeight="1" x14ac:dyDescent="0.2">
      <c r="A133" s="17">
        <v>7</v>
      </c>
      <c r="B133" s="490" t="str">
        <f>'Salary Record'!C1122</f>
        <v>Salman Ali Bhatti</v>
      </c>
      <c r="C133" s="231"/>
      <c r="D133" s="232"/>
      <c r="E133" s="217">
        <f>'Salary Record'!K1121</f>
        <v>0</v>
      </c>
      <c r="F133" s="217">
        <f>'Salary Record'!C1127</f>
        <v>0</v>
      </c>
      <c r="G133" s="218">
        <f>'Salary Record'!C1128</f>
        <v>0</v>
      </c>
      <c r="H133" s="217">
        <f>'Salary Record'!I1126</f>
        <v>0</v>
      </c>
      <c r="I133" s="217">
        <f>'Salary Record'!I1125</f>
        <v>0</v>
      </c>
      <c r="J133" s="233">
        <f>'Salary Record'!K1126</f>
        <v>0</v>
      </c>
      <c r="K133" s="223">
        <f>'Salary Record'!K1127</f>
        <v>0</v>
      </c>
      <c r="L133" s="219">
        <f>'Salary Record'!G1125</f>
        <v>0</v>
      </c>
      <c r="M133" s="223">
        <f>'Salary Record'!G1126</f>
        <v>0</v>
      </c>
      <c r="N133" s="221" t="str">
        <f>'Salary Record'!G1127</f>
        <v/>
      </c>
      <c r="O133" s="223">
        <f>'Salary Record'!G1128</f>
        <v>0</v>
      </c>
      <c r="P133" s="221" t="str">
        <f>'Salary Record'!G1129</f>
        <v/>
      </c>
      <c r="Q133" s="219">
        <f>'Salary Record'!K1129</f>
        <v>0</v>
      </c>
      <c r="R133" s="495"/>
      <c r="S133"/>
      <c r="T133"/>
      <c r="U133"/>
      <c r="V133"/>
      <c r="W133"/>
      <c r="X133"/>
      <c r="Y133"/>
      <c r="Z133"/>
    </row>
    <row r="134" spans="1:26" s="197" customFormat="1" ht="15" customHeight="1" x14ac:dyDescent="0.2">
      <c r="A134" s="215">
        <v>2</v>
      </c>
      <c r="B134" s="483" t="str">
        <f>'Salary Record'!C1137</f>
        <v>Imran Feroz</v>
      </c>
      <c r="C134" s="216"/>
      <c r="D134" s="191"/>
      <c r="E134" s="217">
        <f>'Salary Record'!K1136</f>
        <v>75000</v>
      </c>
      <c r="F134" s="217">
        <f>'Salary Record'!C1142</f>
        <v>0</v>
      </c>
      <c r="G134" s="218">
        <f>'Salary Record'!C1143</f>
        <v>0</v>
      </c>
      <c r="H134" s="217">
        <f>'Salary Record'!I1141</f>
        <v>0</v>
      </c>
      <c r="I134" s="217">
        <f>'Salary Record'!I1140</f>
        <v>0</v>
      </c>
      <c r="J134" s="192">
        <f>'Salary Record'!K1141</f>
        <v>0</v>
      </c>
      <c r="K134" s="195">
        <f>'Salary Record'!K1142</f>
        <v>0</v>
      </c>
      <c r="L134" s="194">
        <f>'Salary Record'!G1140</f>
        <v>2000</v>
      </c>
      <c r="M134" s="195">
        <f>'Salary Record'!G1141</f>
        <v>0</v>
      </c>
      <c r="N134" s="196">
        <f>'Salary Record'!G1142</f>
        <v>2000</v>
      </c>
      <c r="O134" s="195">
        <f>'Salary Record'!G1143</f>
        <v>0</v>
      </c>
      <c r="P134" s="196">
        <f>'Salary Record'!G1144</f>
        <v>2000</v>
      </c>
      <c r="Q134" s="219">
        <f>'Salary Record'!K1144</f>
        <v>0</v>
      </c>
      <c r="R134" s="495"/>
      <c r="S134"/>
      <c r="T134"/>
      <c r="U134"/>
      <c r="V134"/>
      <c r="W134"/>
      <c r="X134"/>
      <c r="Y134"/>
      <c r="Z134"/>
    </row>
    <row r="135" spans="1:26" s="197" customFormat="1" ht="15" customHeight="1" x14ac:dyDescent="0.2">
      <c r="A135" s="357">
        <v>25</v>
      </c>
      <c r="B135" s="484">
        <f>'Salary Record'!C1152</f>
        <v>0</v>
      </c>
      <c r="C135" s="396"/>
      <c r="D135" s="376"/>
      <c r="E135" s="365">
        <f>'Salary Record'!K1151</f>
        <v>0</v>
      </c>
      <c r="F135" s="365">
        <f>'Salary Record'!C1157</f>
        <v>0</v>
      </c>
      <c r="G135" s="361">
        <f>'Salary Record'!C1158</f>
        <v>0</v>
      </c>
      <c r="H135" s="365">
        <f>'Salary Record'!I1156</f>
        <v>9</v>
      </c>
      <c r="I135" s="365">
        <f>'Salary Record'!I1155</f>
        <v>30</v>
      </c>
      <c r="J135" s="361">
        <f>'Salary Record'!K1156</f>
        <v>0</v>
      </c>
      <c r="K135" s="361">
        <f>'Salary Record'!K1157</f>
        <v>0</v>
      </c>
      <c r="L135" s="364">
        <f>'Salary Record'!G1155</f>
        <v>0</v>
      </c>
      <c r="M135" s="365">
        <f>'Salary Record'!G1156</f>
        <v>0</v>
      </c>
      <c r="N135" s="366">
        <f>'Salary Record'!G1157</f>
        <v>0</v>
      </c>
      <c r="O135" s="365">
        <f>'Salary Record'!G1158</f>
        <v>0</v>
      </c>
      <c r="P135" s="366">
        <f>'Salary Record'!G1159</f>
        <v>0</v>
      </c>
      <c r="Q135" s="364">
        <f>'Salary Record'!K1159</f>
        <v>0</v>
      </c>
      <c r="R135" s="495" t="s">
        <v>271</v>
      </c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23</v>
      </c>
      <c r="B136" s="484" t="str">
        <f>'Salary Record'!C1167</f>
        <v>Rohni</v>
      </c>
      <c r="C136" s="190"/>
      <c r="D136" s="191"/>
      <c r="E136" s="192">
        <f>'Salary Record'!K1166</f>
        <v>60000</v>
      </c>
      <c r="F136" s="192">
        <f>'Salary Record'!C1172</f>
        <v>0</v>
      </c>
      <c r="G136" s="192">
        <f>'Salary Record'!C1173</f>
        <v>0</v>
      </c>
      <c r="H136" s="192">
        <f>'Salary Record'!I1171</f>
        <v>0</v>
      </c>
      <c r="I136" s="192">
        <f>'Salary Record'!I1170</f>
        <v>0</v>
      </c>
      <c r="J136" s="193">
        <f>'Salary Record'!K1171</f>
        <v>0</v>
      </c>
      <c r="K136" s="193">
        <f>'Salary Record'!K1172</f>
        <v>0</v>
      </c>
      <c r="L136" s="194">
        <f>'Salary Record'!G1170</f>
        <v>0</v>
      </c>
      <c r="M136" s="195">
        <f>'Salary Record'!G1171</f>
        <v>0</v>
      </c>
      <c r="N136" s="196">
        <f>'Salary Record'!G1172</f>
        <v>0</v>
      </c>
      <c r="O136" s="195">
        <f>'Salary Record'!G1173</f>
        <v>0</v>
      </c>
      <c r="P136" s="196">
        <f>'Salary Record'!G1174</f>
        <v>0</v>
      </c>
      <c r="Q136" s="194">
        <f>'Salary Record'!K1174</f>
        <v>0</v>
      </c>
      <c r="R136" s="495" t="s">
        <v>271</v>
      </c>
      <c r="S136"/>
      <c r="T136"/>
      <c r="U136"/>
      <c r="V136"/>
      <c r="W136"/>
      <c r="X136"/>
      <c r="Y136"/>
      <c r="Z136"/>
    </row>
    <row r="137" spans="1:26" ht="16.899999999999999" customHeight="1" x14ac:dyDescent="0.2">
      <c r="A137" s="357">
        <v>4</v>
      </c>
      <c r="B137" s="484">
        <f>'Salary Record'!C1183</f>
        <v>0</v>
      </c>
      <c r="C137" s="397"/>
      <c r="D137" s="398"/>
      <c r="E137" s="399">
        <f>'Salary Record'!K1182</f>
        <v>1200</v>
      </c>
      <c r="F137" s="400">
        <f>'Salary Record'!C1188</f>
        <v>0</v>
      </c>
      <c r="G137" s="401">
        <f>'Salary Record'!C1189</f>
        <v>0</v>
      </c>
      <c r="H137" s="400">
        <f>'Salary Record'!I1187</f>
        <v>0</v>
      </c>
      <c r="I137" s="399">
        <f>'Salary Record'!I1186</f>
        <v>20</v>
      </c>
      <c r="J137" s="402">
        <f>'Salary Record'!K1187</f>
        <v>0</v>
      </c>
      <c r="K137" s="400">
        <f>'Salary Record'!K1188</f>
        <v>24000</v>
      </c>
      <c r="L137" s="399">
        <f>'Salary Record'!G1186</f>
        <v>0</v>
      </c>
      <c r="M137" s="399">
        <f>'Salary Record'!G1187</f>
        <v>0</v>
      </c>
      <c r="N137" s="403">
        <f>'Salary Record'!G1188</f>
        <v>0</v>
      </c>
      <c r="O137" s="399">
        <f>'Salary Record'!G1189</f>
        <v>0</v>
      </c>
      <c r="P137" s="403">
        <f>'Salary Record'!G1190</f>
        <v>0</v>
      </c>
      <c r="Q137" s="399">
        <f>'Salary Record'!K1190</f>
        <v>0</v>
      </c>
      <c r="R137" s="495" t="s">
        <v>272</v>
      </c>
    </row>
    <row r="138" spans="1:26" s="197" customFormat="1" ht="16.149999999999999" customHeight="1" x14ac:dyDescent="0.2">
      <c r="A138" s="357">
        <v>24</v>
      </c>
      <c r="B138" s="483" t="str">
        <f>'Salary Record'!C1062</f>
        <v>Farhan</v>
      </c>
      <c r="C138" s="358"/>
      <c r="D138" s="359"/>
      <c r="E138" s="360">
        <f>'Salary Record'!K1061</f>
        <v>0</v>
      </c>
      <c r="F138" s="360">
        <f>'Salary Record'!C1067</f>
        <v>0</v>
      </c>
      <c r="G138" s="361">
        <f>'Salary Record'!C1068</f>
        <v>0</v>
      </c>
      <c r="H138" s="360">
        <f>'Salary Record'!I1066</f>
        <v>0</v>
      </c>
      <c r="I138" s="360">
        <f>'Salary Record'!I1065</f>
        <v>30</v>
      </c>
      <c r="J138" s="362">
        <f>'Salary Record'!K1066</f>
        <v>0</v>
      </c>
      <c r="K138" s="365">
        <f>'Salary Record'!K1067</f>
        <v>0</v>
      </c>
      <c r="L138" s="364">
        <f>'Salary Record'!G1065</f>
        <v>0</v>
      </c>
      <c r="M138" s="364">
        <f>'Salary Record'!G1066</f>
        <v>0</v>
      </c>
      <c r="N138" s="366">
        <f>'Salary Record'!G1067</f>
        <v>0</v>
      </c>
      <c r="O138" s="365">
        <f>'Salary Record'!G1068</f>
        <v>0</v>
      </c>
      <c r="P138" s="366">
        <f>'Salary Record'!G1069</f>
        <v>0</v>
      </c>
      <c r="Q138" s="364">
        <f>'Salary Record'!K1069</f>
        <v>0</v>
      </c>
      <c r="R138" s="495" t="s">
        <v>271</v>
      </c>
      <c r="S138"/>
      <c r="T138"/>
      <c r="U138"/>
      <c r="V138"/>
      <c r="W138"/>
      <c r="X138"/>
      <c r="Y138"/>
      <c r="Z138"/>
    </row>
    <row r="139" spans="1:26" s="197" customFormat="1" ht="16.149999999999999" customHeight="1" x14ac:dyDescent="0.2">
      <c r="A139" s="357">
        <v>27</v>
      </c>
      <c r="B139" s="483" t="str">
        <f>'Salary Record'!C910</f>
        <v>Raheel</v>
      </c>
      <c r="C139" s="358"/>
      <c r="D139" s="359"/>
      <c r="E139" s="360">
        <f>'Salary Record'!K909</f>
        <v>0</v>
      </c>
      <c r="F139" s="360">
        <f>'Salary Record'!C915</f>
        <v>0</v>
      </c>
      <c r="G139" s="361">
        <f>'Salary Record'!C916</f>
        <v>0</v>
      </c>
      <c r="H139" s="360">
        <f>'Salary Record'!I914</f>
        <v>85</v>
      </c>
      <c r="I139" s="360">
        <f>'Salary Record'!I913</f>
        <v>30</v>
      </c>
      <c r="J139" s="362">
        <f>'Salary Record'!K914</f>
        <v>0</v>
      </c>
      <c r="K139" s="365">
        <f>'Salary Record'!K915</f>
        <v>0</v>
      </c>
      <c r="L139" s="364">
        <f>'Salary Record'!G913</f>
        <v>0</v>
      </c>
      <c r="M139" s="365">
        <f>'Salary Record'!G914</f>
        <v>0</v>
      </c>
      <c r="N139" s="366">
        <f>'Salary Record'!G915</f>
        <v>0</v>
      </c>
      <c r="O139" s="365">
        <f>'Salary Record'!G916</f>
        <v>0</v>
      </c>
      <c r="P139" s="366">
        <f>'Salary Record'!G917</f>
        <v>0</v>
      </c>
      <c r="Q139" s="364">
        <f>'Salary Record'!K917</f>
        <v>0</v>
      </c>
      <c r="R139" s="495" t="s">
        <v>271</v>
      </c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357">
        <v>30</v>
      </c>
      <c r="B140" s="483" t="str">
        <f>'Salary Record'!C941</f>
        <v>Uzair</v>
      </c>
      <c r="C140" s="226"/>
      <c r="D140" s="227"/>
      <c r="E140" s="195">
        <f>'Salary Record'!K940</f>
        <v>0</v>
      </c>
      <c r="F140" s="195">
        <f>'Salary Record'!C946</f>
        <v>0</v>
      </c>
      <c r="G140" s="192">
        <f>'Salary Record'!C947</f>
        <v>0</v>
      </c>
      <c r="H140" s="195">
        <f>'Salary Record'!I945</f>
        <v>10</v>
      </c>
      <c r="I140" s="195">
        <f>'Salary Record'!I944</f>
        <v>30</v>
      </c>
      <c r="J140" s="193">
        <f>'Salary Record'!K945</f>
        <v>0</v>
      </c>
      <c r="K140" s="195">
        <f>'Salary Record'!K946</f>
        <v>0</v>
      </c>
      <c r="L140" s="194">
        <f>'Salary Record'!G944</f>
        <v>0</v>
      </c>
      <c r="M140" s="195">
        <f>'Salary Record'!G945</f>
        <v>0</v>
      </c>
      <c r="N140" s="196">
        <f>'Salary Record'!G946</f>
        <v>0</v>
      </c>
      <c r="O140" s="195">
        <f>'Salary Record'!G947</f>
        <v>0</v>
      </c>
      <c r="P140" s="196">
        <f>'Salary Record'!G948</f>
        <v>0</v>
      </c>
      <c r="Q140" s="194">
        <f>'Salary Record'!K948</f>
        <v>0</v>
      </c>
      <c r="R140" s="495" t="s">
        <v>271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4" xr:uid="{00000000-0009-0000-0000-000000000000}"/>
  <mergeCells count="34">
    <mergeCell ref="N124:P124"/>
    <mergeCell ref="N117:P117"/>
    <mergeCell ref="N118:P118"/>
    <mergeCell ref="N119:P119"/>
    <mergeCell ref="N120:P120"/>
    <mergeCell ref="N122:P122"/>
    <mergeCell ref="N123:P123"/>
    <mergeCell ref="N121:P121"/>
    <mergeCell ref="A94:Q94"/>
    <mergeCell ref="A97:B97"/>
    <mergeCell ref="A99:Q99"/>
    <mergeCell ref="A103:B103"/>
    <mergeCell ref="A105:Q105"/>
    <mergeCell ref="A1:M2"/>
    <mergeCell ref="N1:O2"/>
    <mergeCell ref="P1:P2"/>
    <mergeCell ref="A6:Q6"/>
    <mergeCell ref="A11:B11"/>
    <mergeCell ref="A13:Q13"/>
    <mergeCell ref="A23:Q23"/>
    <mergeCell ref="A62:B62"/>
    <mergeCell ref="A112:B112"/>
    <mergeCell ref="A114:B114"/>
    <mergeCell ref="A31:Q31"/>
    <mergeCell ref="A39:Q39"/>
    <mergeCell ref="A46:Q46"/>
    <mergeCell ref="A92:B92"/>
    <mergeCell ref="A56:Q56"/>
    <mergeCell ref="A64:Q64"/>
    <mergeCell ref="A21:B21"/>
    <mergeCell ref="A29:B29"/>
    <mergeCell ref="A37:B37"/>
    <mergeCell ref="A44:B44"/>
    <mergeCell ref="A53:B53"/>
  </mergeCells>
  <conditionalFormatting sqref="R14:R244">
    <cfRule type="cellIs" dxfId="1183" priority="1216" operator="equal">
      <formula>"Paid"</formula>
    </cfRule>
  </conditionalFormatting>
  <conditionalFormatting sqref="R14:R244">
    <cfRule type="cellIs" dxfId="1182" priority="1215" operator="equal">
      <formula>"Not Paid"</formula>
    </cfRule>
  </conditionalFormatting>
  <conditionalFormatting sqref="R133:R140 R14:R113">
    <cfRule type="cellIs" dxfId="1181" priority="1211" operator="equal">
      <formula>"Online"</formula>
    </cfRule>
  </conditionalFormatting>
  <conditionalFormatting sqref="R14:R19">
    <cfRule type="cellIs" dxfId="1180" priority="1209" operator="equal">
      <formula>"Online"</formula>
    </cfRule>
  </conditionalFormatting>
  <conditionalFormatting sqref="R20">
    <cfRule type="cellIs" dxfId="1179" priority="1208" operator="equal">
      <formula>"Online"</formula>
    </cfRule>
  </conditionalFormatting>
  <conditionalFormatting sqref="R20">
    <cfRule type="cellIs" dxfId="1178" priority="1207" operator="equal">
      <formula>"Online"</formula>
    </cfRule>
  </conditionalFormatting>
  <conditionalFormatting sqref="R32:R36">
    <cfRule type="cellIs" dxfId="1177" priority="1206" operator="equal">
      <formula>"Online"</formula>
    </cfRule>
  </conditionalFormatting>
  <conditionalFormatting sqref="R32:R36">
    <cfRule type="cellIs" dxfId="1176" priority="1205" operator="equal">
      <formula>"Online"</formula>
    </cfRule>
  </conditionalFormatting>
  <conditionalFormatting sqref="R47:R52">
    <cfRule type="cellIs" dxfId="1175" priority="1202" operator="equal">
      <formula>"Online"</formula>
    </cfRule>
  </conditionalFormatting>
  <conditionalFormatting sqref="R47:R52">
    <cfRule type="cellIs" dxfId="1174" priority="1201" operator="equal">
      <formula>"Online"</formula>
    </cfRule>
  </conditionalFormatting>
  <conditionalFormatting sqref="R58:R61">
    <cfRule type="cellIs" dxfId="1173" priority="1200" operator="equal">
      <formula>"Online"</formula>
    </cfRule>
  </conditionalFormatting>
  <conditionalFormatting sqref="R58:R61">
    <cfRule type="cellIs" dxfId="1172" priority="1199" operator="equal">
      <formula>"Online"</formula>
    </cfRule>
  </conditionalFormatting>
  <conditionalFormatting sqref="R20">
    <cfRule type="cellIs" dxfId="1171" priority="1198" operator="equal">
      <formula>"Online"</formula>
    </cfRule>
  </conditionalFormatting>
  <conditionalFormatting sqref="R32:R36">
    <cfRule type="cellIs" dxfId="1170" priority="1197" operator="equal">
      <formula>"Online"</formula>
    </cfRule>
  </conditionalFormatting>
  <conditionalFormatting sqref="R41:R42">
    <cfRule type="cellIs" dxfId="1169" priority="1196" operator="equal">
      <formula>"Online"</formula>
    </cfRule>
  </conditionalFormatting>
  <conditionalFormatting sqref="R43">
    <cfRule type="cellIs" dxfId="1168" priority="1195" operator="equal">
      <formula>"Online"</formula>
    </cfRule>
  </conditionalFormatting>
  <conditionalFormatting sqref="R47:R52">
    <cfRule type="cellIs" dxfId="1167" priority="1194" operator="equal">
      <formula>"Online"</formula>
    </cfRule>
  </conditionalFormatting>
  <conditionalFormatting sqref="R58:R59">
    <cfRule type="cellIs" dxfId="1166" priority="1193" operator="equal">
      <formula>"Online"</formula>
    </cfRule>
  </conditionalFormatting>
  <conditionalFormatting sqref="R60:R61">
    <cfRule type="cellIs" dxfId="1165" priority="1192" operator="equal">
      <formula>"Online"</formula>
    </cfRule>
  </conditionalFormatting>
  <conditionalFormatting sqref="R69:R70">
    <cfRule type="cellIs" dxfId="1164" priority="1191" operator="equal">
      <formula>"Online"</formula>
    </cfRule>
  </conditionalFormatting>
  <conditionalFormatting sqref="R72">
    <cfRule type="cellIs" dxfId="1163" priority="1190" operator="equal">
      <formula>"Online"</formula>
    </cfRule>
  </conditionalFormatting>
  <conditionalFormatting sqref="R73:R76">
    <cfRule type="cellIs" dxfId="1162" priority="1189" operator="equal">
      <formula>"Online"</formula>
    </cfRule>
  </conditionalFormatting>
  <conditionalFormatting sqref="R77:R78">
    <cfRule type="cellIs" dxfId="1161" priority="1188" operator="equal">
      <formula>"Online"</formula>
    </cfRule>
  </conditionalFormatting>
  <conditionalFormatting sqref="R138:R140">
    <cfRule type="cellIs" dxfId="1160" priority="1187" operator="equal">
      <formula>"Online"</formula>
    </cfRule>
  </conditionalFormatting>
  <conditionalFormatting sqref="R89">
    <cfRule type="cellIs" dxfId="1159" priority="1186" operator="equal">
      <formula>"Online"</formula>
    </cfRule>
  </conditionalFormatting>
  <conditionalFormatting sqref="R91">
    <cfRule type="cellIs" dxfId="1158" priority="1185" operator="equal">
      <formula>"Online"</formula>
    </cfRule>
  </conditionalFormatting>
  <conditionalFormatting sqref="R19">
    <cfRule type="cellIs" dxfId="1157" priority="1184" operator="equal">
      <formula>"Online"</formula>
    </cfRule>
  </conditionalFormatting>
  <conditionalFormatting sqref="R19">
    <cfRule type="cellIs" dxfId="1156" priority="1183" operator="equal">
      <formula>"Online"</formula>
    </cfRule>
  </conditionalFormatting>
  <conditionalFormatting sqref="R19">
    <cfRule type="cellIs" dxfId="1155" priority="1182" operator="equal">
      <formula>"Online"</formula>
    </cfRule>
  </conditionalFormatting>
  <conditionalFormatting sqref="R19">
    <cfRule type="cellIs" dxfId="1154" priority="1181" operator="equal">
      <formula>"Online"</formula>
    </cfRule>
  </conditionalFormatting>
  <conditionalFormatting sqref="R79">
    <cfRule type="cellIs" dxfId="1153" priority="1180" operator="equal">
      <formula>"Online"</formula>
    </cfRule>
  </conditionalFormatting>
  <conditionalFormatting sqref="R71">
    <cfRule type="cellIs" dxfId="1152" priority="1179" operator="equal">
      <formula>"Online"</formula>
    </cfRule>
  </conditionalFormatting>
  <conditionalFormatting sqref="R88">
    <cfRule type="cellIs" dxfId="1151" priority="1178" operator="equal">
      <formula>"Online"</formula>
    </cfRule>
  </conditionalFormatting>
  <conditionalFormatting sqref="R80">
    <cfRule type="cellIs" dxfId="1150" priority="1177" operator="equal">
      <formula>"Online"</formula>
    </cfRule>
  </conditionalFormatting>
  <conditionalFormatting sqref="R67">
    <cfRule type="cellIs" dxfId="1149" priority="1176" operator="equal">
      <formula>"Online"</formula>
    </cfRule>
  </conditionalFormatting>
  <conditionalFormatting sqref="R32:R36">
    <cfRule type="cellIs" dxfId="1148" priority="1175" operator="equal">
      <formula>"Online"</formula>
    </cfRule>
  </conditionalFormatting>
  <conditionalFormatting sqref="R32:R36">
    <cfRule type="cellIs" dxfId="1147" priority="1174" operator="equal">
      <formula>"Online"</formula>
    </cfRule>
  </conditionalFormatting>
  <conditionalFormatting sqref="R32:R36">
    <cfRule type="cellIs" dxfId="1146" priority="1173" operator="equal">
      <formula>"Online"</formula>
    </cfRule>
  </conditionalFormatting>
  <conditionalFormatting sqref="R41:R43">
    <cfRule type="cellIs" dxfId="1145" priority="1172" operator="equal">
      <formula>"Online"</formula>
    </cfRule>
  </conditionalFormatting>
  <conditionalFormatting sqref="R41:R43">
    <cfRule type="cellIs" dxfId="1144" priority="1171" operator="equal">
      <formula>"Online"</formula>
    </cfRule>
  </conditionalFormatting>
  <conditionalFormatting sqref="R41:R43">
    <cfRule type="cellIs" dxfId="1143" priority="1170" operator="equal">
      <formula>"Online"</formula>
    </cfRule>
  </conditionalFormatting>
  <conditionalFormatting sqref="R41:R43">
    <cfRule type="cellIs" dxfId="1142" priority="1169" operator="equal">
      <formula>"Online"</formula>
    </cfRule>
  </conditionalFormatting>
  <conditionalFormatting sqref="R41:R43">
    <cfRule type="cellIs" dxfId="1141" priority="1168" operator="equal">
      <formula>"Online"</formula>
    </cfRule>
  </conditionalFormatting>
  <conditionalFormatting sqref="R41:R43">
    <cfRule type="cellIs" dxfId="1140" priority="1167" operator="equal">
      <formula>"Online"</formula>
    </cfRule>
  </conditionalFormatting>
  <conditionalFormatting sqref="R47:R52">
    <cfRule type="cellIs" dxfId="1139" priority="1166" operator="equal">
      <formula>"Online"</formula>
    </cfRule>
  </conditionalFormatting>
  <conditionalFormatting sqref="R47:R52">
    <cfRule type="cellIs" dxfId="1138" priority="1165" operator="equal">
      <formula>"Online"</formula>
    </cfRule>
  </conditionalFormatting>
  <conditionalFormatting sqref="R47:R52">
    <cfRule type="cellIs" dxfId="1137" priority="1164" operator="equal">
      <formula>"Online"</formula>
    </cfRule>
  </conditionalFormatting>
  <conditionalFormatting sqref="R47:R52">
    <cfRule type="cellIs" dxfId="1136" priority="1163" operator="equal">
      <formula>"Online"</formula>
    </cfRule>
  </conditionalFormatting>
  <conditionalFormatting sqref="R47:R52">
    <cfRule type="cellIs" dxfId="1135" priority="1162" operator="equal">
      <formula>"Online"</formula>
    </cfRule>
  </conditionalFormatting>
  <conditionalFormatting sqref="R47:R52">
    <cfRule type="cellIs" dxfId="1134" priority="1161" operator="equal">
      <formula>"Online"</formula>
    </cfRule>
  </conditionalFormatting>
  <conditionalFormatting sqref="R47:R52">
    <cfRule type="cellIs" dxfId="1133" priority="1160" operator="equal">
      <formula>"Online"</formula>
    </cfRule>
  </conditionalFormatting>
  <conditionalFormatting sqref="R58:R61">
    <cfRule type="cellIs" dxfId="1132" priority="1159" operator="equal">
      <formula>"Online"</formula>
    </cfRule>
  </conditionalFormatting>
  <conditionalFormatting sqref="R58:R61">
    <cfRule type="cellIs" dxfId="1131" priority="1158" operator="equal">
      <formula>"Online"</formula>
    </cfRule>
  </conditionalFormatting>
  <conditionalFormatting sqref="R58:R61">
    <cfRule type="cellIs" dxfId="1130" priority="1157" operator="equal">
      <formula>"Online"</formula>
    </cfRule>
  </conditionalFormatting>
  <conditionalFormatting sqref="R58:R61">
    <cfRule type="cellIs" dxfId="1129" priority="1156" operator="equal">
      <formula>"Online"</formula>
    </cfRule>
  </conditionalFormatting>
  <conditionalFormatting sqref="R58:R61">
    <cfRule type="cellIs" dxfId="1128" priority="1155" operator="equal">
      <formula>"Online"</formula>
    </cfRule>
  </conditionalFormatting>
  <conditionalFormatting sqref="R58:R61">
    <cfRule type="cellIs" dxfId="1127" priority="1154" operator="equal">
      <formula>"Online"</formula>
    </cfRule>
  </conditionalFormatting>
  <conditionalFormatting sqref="R58:R61">
    <cfRule type="cellIs" dxfId="1126" priority="1153" operator="equal">
      <formula>"Online"</formula>
    </cfRule>
  </conditionalFormatting>
  <conditionalFormatting sqref="R58:R61">
    <cfRule type="cellIs" dxfId="1125" priority="1152" operator="equal">
      <formula>"Online"</formula>
    </cfRule>
  </conditionalFormatting>
  <conditionalFormatting sqref="R58:R61">
    <cfRule type="cellIs" dxfId="1124" priority="1151" operator="equal">
      <formula>"Online"</formula>
    </cfRule>
  </conditionalFormatting>
  <conditionalFormatting sqref="R58:R61">
    <cfRule type="cellIs" dxfId="1123" priority="1150" operator="equal">
      <formula>"Online"</formula>
    </cfRule>
  </conditionalFormatting>
  <conditionalFormatting sqref="R67">
    <cfRule type="cellIs" dxfId="1122" priority="1149" operator="equal">
      <formula>"Online"</formula>
    </cfRule>
  </conditionalFormatting>
  <conditionalFormatting sqref="R67">
    <cfRule type="cellIs" dxfId="1121" priority="1148" operator="equal">
      <formula>"Online"</formula>
    </cfRule>
  </conditionalFormatting>
  <conditionalFormatting sqref="R67">
    <cfRule type="cellIs" dxfId="1120" priority="1147" operator="equal">
      <formula>"Online"</formula>
    </cfRule>
  </conditionalFormatting>
  <conditionalFormatting sqref="R67">
    <cfRule type="cellIs" dxfId="1119" priority="1146" operator="equal">
      <formula>"Online"</formula>
    </cfRule>
  </conditionalFormatting>
  <conditionalFormatting sqref="R67">
    <cfRule type="cellIs" dxfId="1118" priority="1145" operator="equal">
      <formula>"Online"</formula>
    </cfRule>
  </conditionalFormatting>
  <conditionalFormatting sqref="R67">
    <cfRule type="cellIs" dxfId="1117" priority="1144" operator="equal">
      <formula>"Online"</formula>
    </cfRule>
  </conditionalFormatting>
  <conditionalFormatting sqref="R67">
    <cfRule type="cellIs" dxfId="1116" priority="1143" operator="equal">
      <formula>"Online"</formula>
    </cfRule>
  </conditionalFormatting>
  <conditionalFormatting sqref="R67">
    <cfRule type="cellIs" dxfId="1115" priority="1142" operator="equal">
      <formula>"Online"</formula>
    </cfRule>
  </conditionalFormatting>
  <conditionalFormatting sqref="R67">
    <cfRule type="cellIs" dxfId="1114" priority="1141" operator="equal">
      <formula>"Online"</formula>
    </cfRule>
  </conditionalFormatting>
  <conditionalFormatting sqref="R67">
    <cfRule type="cellIs" dxfId="1113" priority="1140" operator="equal">
      <formula>"Online"</formula>
    </cfRule>
  </conditionalFormatting>
  <conditionalFormatting sqref="R67">
    <cfRule type="cellIs" dxfId="1112" priority="1139" operator="equal">
      <formula>"Online"</formula>
    </cfRule>
  </conditionalFormatting>
  <conditionalFormatting sqref="R67">
    <cfRule type="cellIs" dxfId="1111" priority="1138" operator="equal">
      <formula>"Online"</formula>
    </cfRule>
  </conditionalFormatting>
  <conditionalFormatting sqref="R67">
    <cfRule type="cellIs" dxfId="1110" priority="1137" operator="equal">
      <formula>"Online"</formula>
    </cfRule>
  </conditionalFormatting>
  <conditionalFormatting sqref="R69:R70">
    <cfRule type="cellIs" dxfId="1109" priority="1136" operator="equal">
      <formula>"Online"</formula>
    </cfRule>
  </conditionalFormatting>
  <conditionalFormatting sqref="R69:R70">
    <cfRule type="cellIs" dxfId="1108" priority="1135" operator="equal">
      <formula>"Online"</formula>
    </cfRule>
  </conditionalFormatting>
  <conditionalFormatting sqref="R69:R70">
    <cfRule type="cellIs" dxfId="1107" priority="1134" operator="equal">
      <formula>"Online"</formula>
    </cfRule>
  </conditionalFormatting>
  <conditionalFormatting sqref="R69:R70">
    <cfRule type="cellIs" dxfId="1106" priority="1133" operator="equal">
      <formula>"Online"</formula>
    </cfRule>
  </conditionalFormatting>
  <conditionalFormatting sqref="R69:R70">
    <cfRule type="cellIs" dxfId="1105" priority="1132" operator="equal">
      <formula>"Online"</formula>
    </cfRule>
  </conditionalFormatting>
  <conditionalFormatting sqref="R69:R70">
    <cfRule type="cellIs" dxfId="1104" priority="1131" operator="equal">
      <formula>"Online"</formula>
    </cfRule>
  </conditionalFormatting>
  <conditionalFormatting sqref="R69:R70">
    <cfRule type="cellIs" dxfId="1103" priority="1130" operator="equal">
      <formula>"Online"</formula>
    </cfRule>
  </conditionalFormatting>
  <conditionalFormatting sqref="R69:R70">
    <cfRule type="cellIs" dxfId="1102" priority="1129" operator="equal">
      <formula>"Online"</formula>
    </cfRule>
  </conditionalFormatting>
  <conditionalFormatting sqref="R69:R70">
    <cfRule type="cellIs" dxfId="1101" priority="1128" operator="equal">
      <formula>"Online"</formula>
    </cfRule>
  </conditionalFormatting>
  <conditionalFormatting sqref="R69:R70">
    <cfRule type="cellIs" dxfId="1100" priority="1127" operator="equal">
      <formula>"Online"</formula>
    </cfRule>
  </conditionalFormatting>
  <conditionalFormatting sqref="R69:R70">
    <cfRule type="cellIs" dxfId="1099" priority="1126" operator="equal">
      <formula>"Online"</formula>
    </cfRule>
  </conditionalFormatting>
  <conditionalFormatting sqref="R69:R70">
    <cfRule type="cellIs" dxfId="1098" priority="1125" operator="equal">
      <formula>"Online"</formula>
    </cfRule>
  </conditionalFormatting>
  <conditionalFormatting sqref="R69:R70">
    <cfRule type="cellIs" dxfId="1097" priority="1124" operator="equal">
      <formula>"Online"</formula>
    </cfRule>
  </conditionalFormatting>
  <conditionalFormatting sqref="R71">
    <cfRule type="cellIs" dxfId="1096" priority="1123" operator="equal">
      <formula>"Online"</formula>
    </cfRule>
  </conditionalFormatting>
  <conditionalFormatting sqref="R71">
    <cfRule type="cellIs" dxfId="1095" priority="1122" operator="equal">
      <formula>"Online"</formula>
    </cfRule>
  </conditionalFormatting>
  <conditionalFormatting sqref="R71">
    <cfRule type="cellIs" dxfId="1094" priority="1121" operator="equal">
      <formula>"Online"</formula>
    </cfRule>
  </conditionalFormatting>
  <conditionalFormatting sqref="R71">
    <cfRule type="cellIs" dxfId="1093" priority="1120" operator="equal">
      <formula>"Online"</formula>
    </cfRule>
  </conditionalFormatting>
  <conditionalFormatting sqref="R71">
    <cfRule type="cellIs" dxfId="1092" priority="1119" operator="equal">
      <formula>"Online"</formula>
    </cfRule>
  </conditionalFormatting>
  <conditionalFormatting sqref="R71">
    <cfRule type="cellIs" dxfId="1091" priority="1118" operator="equal">
      <formula>"Online"</formula>
    </cfRule>
  </conditionalFormatting>
  <conditionalFormatting sqref="R71">
    <cfRule type="cellIs" dxfId="1090" priority="1117" operator="equal">
      <formula>"Online"</formula>
    </cfRule>
  </conditionalFormatting>
  <conditionalFormatting sqref="R71">
    <cfRule type="cellIs" dxfId="1089" priority="1116" operator="equal">
      <formula>"Online"</formula>
    </cfRule>
  </conditionalFormatting>
  <conditionalFormatting sqref="R71">
    <cfRule type="cellIs" dxfId="1088" priority="1115" operator="equal">
      <formula>"Online"</formula>
    </cfRule>
  </conditionalFormatting>
  <conditionalFormatting sqref="R71">
    <cfRule type="cellIs" dxfId="1087" priority="1114" operator="equal">
      <formula>"Online"</formula>
    </cfRule>
  </conditionalFormatting>
  <conditionalFormatting sqref="R71">
    <cfRule type="cellIs" dxfId="1086" priority="1113" operator="equal">
      <formula>"Online"</formula>
    </cfRule>
  </conditionalFormatting>
  <conditionalFormatting sqref="R71">
    <cfRule type="cellIs" dxfId="1085" priority="1112" operator="equal">
      <formula>"Online"</formula>
    </cfRule>
  </conditionalFormatting>
  <conditionalFormatting sqref="R71">
    <cfRule type="cellIs" dxfId="1084" priority="1111" operator="equal">
      <formula>"Online"</formula>
    </cfRule>
  </conditionalFormatting>
  <conditionalFormatting sqref="R72">
    <cfRule type="cellIs" dxfId="1083" priority="1110" operator="equal">
      <formula>"Online"</formula>
    </cfRule>
  </conditionalFormatting>
  <conditionalFormatting sqref="R72">
    <cfRule type="cellIs" dxfId="1082" priority="1109" operator="equal">
      <formula>"Online"</formula>
    </cfRule>
  </conditionalFormatting>
  <conditionalFormatting sqref="R72">
    <cfRule type="cellIs" dxfId="1081" priority="1108" operator="equal">
      <formula>"Online"</formula>
    </cfRule>
  </conditionalFormatting>
  <conditionalFormatting sqref="R72">
    <cfRule type="cellIs" dxfId="1080" priority="1107" operator="equal">
      <formula>"Online"</formula>
    </cfRule>
  </conditionalFormatting>
  <conditionalFormatting sqref="R72">
    <cfRule type="cellIs" dxfId="1079" priority="1106" operator="equal">
      <formula>"Online"</formula>
    </cfRule>
  </conditionalFormatting>
  <conditionalFormatting sqref="R72">
    <cfRule type="cellIs" dxfId="1078" priority="1105" operator="equal">
      <formula>"Online"</formula>
    </cfRule>
  </conditionalFormatting>
  <conditionalFormatting sqref="R72">
    <cfRule type="cellIs" dxfId="1077" priority="1104" operator="equal">
      <formula>"Online"</formula>
    </cfRule>
  </conditionalFormatting>
  <conditionalFormatting sqref="R72">
    <cfRule type="cellIs" dxfId="1076" priority="1103" operator="equal">
      <formula>"Online"</formula>
    </cfRule>
  </conditionalFormatting>
  <conditionalFormatting sqref="R72">
    <cfRule type="cellIs" dxfId="1075" priority="1102" operator="equal">
      <formula>"Online"</formula>
    </cfRule>
  </conditionalFormatting>
  <conditionalFormatting sqref="R72">
    <cfRule type="cellIs" dxfId="1074" priority="1101" operator="equal">
      <formula>"Online"</formula>
    </cfRule>
  </conditionalFormatting>
  <conditionalFormatting sqref="R72">
    <cfRule type="cellIs" dxfId="1073" priority="1100" operator="equal">
      <formula>"Online"</formula>
    </cfRule>
  </conditionalFormatting>
  <conditionalFormatting sqref="R72">
    <cfRule type="cellIs" dxfId="1072" priority="1099" operator="equal">
      <formula>"Online"</formula>
    </cfRule>
  </conditionalFormatting>
  <conditionalFormatting sqref="R72">
    <cfRule type="cellIs" dxfId="1071" priority="1098" operator="equal">
      <formula>"Online"</formula>
    </cfRule>
  </conditionalFormatting>
  <conditionalFormatting sqref="R73:R76">
    <cfRule type="cellIs" dxfId="1070" priority="1097" operator="equal">
      <formula>"Online"</formula>
    </cfRule>
  </conditionalFormatting>
  <conditionalFormatting sqref="R73:R76">
    <cfRule type="cellIs" dxfId="1069" priority="1096" operator="equal">
      <formula>"Online"</formula>
    </cfRule>
  </conditionalFormatting>
  <conditionalFormatting sqref="R73:R76">
    <cfRule type="cellIs" dxfId="1068" priority="1095" operator="equal">
      <formula>"Online"</formula>
    </cfRule>
  </conditionalFormatting>
  <conditionalFormatting sqref="R73:R76">
    <cfRule type="cellIs" dxfId="1067" priority="1094" operator="equal">
      <formula>"Online"</formula>
    </cfRule>
  </conditionalFormatting>
  <conditionalFormatting sqref="R73:R76">
    <cfRule type="cellIs" dxfId="1066" priority="1093" operator="equal">
      <formula>"Online"</formula>
    </cfRule>
  </conditionalFormatting>
  <conditionalFormatting sqref="R73:R76">
    <cfRule type="cellIs" dxfId="1065" priority="1092" operator="equal">
      <formula>"Online"</formula>
    </cfRule>
  </conditionalFormatting>
  <conditionalFormatting sqref="R73:R76">
    <cfRule type="cellIs" dxfId="1064" priority="1091" operator="equal">
      <formula>"Online"</formula>
    </cfRule>
  </conditionalFormatting>
  <conditionalFormatting sqref="R73:R76">
    <cfRule type="cellIs" dxfId="1063" priority="1090" operator="equal">
      <formula>"Online"</formula>
    </cfRule>
  </conditionalFormatting>
  <conditionalFormatting sqref="R73:R76">
    <cfRule type="cellIs" dxfId="1062" priority="1089" operator="equal">
      <formula>"Online"</formula>
    </cfRule>
  </conditionalFormatting>
  <conditionalFormatting sqref="R73:R76">
    <cfRule type="cellIs" dxfId="1061" priority="1088" operator="equal">
      <formula>"Online"</formula>
    </cfRule>
  </conditionalFormatting>
  <conditionalFormatting sqref="R73:R76">
    <cfRule type="cellIs" dxfId="1060" priority="1087" operator="equal">
      <formula>"Online"</formula>
    </cfRule>
  </conditionalFormatting>
  <conditionalFormatting sqref="R73:R76">
    <cfRule type="cellIs" dxfId="1059" priority="1086" operator="equal">
      <formula>"Online"</formula>
    </cfRule>
  </conditionalFormatting>
  <conditionalFormatting sqref="R73:R76">
    <cfRule type="cellIs" dxfId="1058" priority="1085" operator="equal">
      <formula>"Online"</formula>
    </cfRule>
  </conditionalFormatting>
  <conditionalFormatting sqref="R74">
    <cfRule type="cellIs" dxfId="1057" priority="1084" operator="equal">
      <formula>"Online"</formula>
    </cfRule>
  </conditionalFormatting>
  <conditionalFormatting sqref="R74">
    <cfRule type="cellIs" dxfId="1056" priority="1083" operator="equal">
      <formula>"Online"</formula>
    </cfRule>
  </conditionalFormatting>
  <conditionalFormatting sqref="R74">
    <cfRule type="cellIs" dxfId="1055" priority="1082" operator="equal">
      <formula>"Online"</formula>
    </cfRule>
  </conditionalFormatting>
  <conditionalFormatting sqref="R74">
    <cfRule type="cellIs" dxfId="1054" priority="1081" operator="equal">
      <formula>"Online"</formula>
    </cfRule>
  </conditionalFormatting>
  <conditionalFormatting sqref="R74">
    <cfRule type="cellIs" dxfId="1053" priority="1080" operator="equal">
      <formula>"Online"</formula>
    </cfRule>
  </conditionalFormatting>
  <conditionalFormatting sqref="R74">
    <cfRule type="cellIs" dxfId="1052" priority="1079" operator="equal">
      <formula>"Online"</formula>
    </cfRule>
  </conditionalFormatting>
  <conditionalFormatting sqref="R74">
    <cfRule type="cellIs" dxfId="1051" priority="1078" operator="equal">
      <formula>"Online"</formula>
    </cfRule>
  </conditionalFormatting>
  <conditionalFormatting sqref="R74">
    <cfRule type="cellIs" dxfId="1050" priority="1077" operator="equal">
      <formula>"Online"</formula>
    </cfRule>
  </conditionalFormatting>
  <conditionalFormatting sqref="R74">
    <cfRule type="cellIs" dxfId="1049" priority="1076" operator="equal">
      <formula>"Online"</formula>
    </cfRule>
  </conditionalFormatting>
  <conditionalFormatting sqref="R74">
    <cfRule type="cellIs" dxfId="1048" priority="1075" operator="equal">
      <formula>"Online"</formula>
    </cfRule>
  </conditionalFormatting>
  <conditionalFormatting sqref="R74">
    <cfRule type="cellIs" dxfId="1047" priority="1074" operator="equal">
      <formula>"Online"</formula>
    </cfRule>
  </conditionalFormatting>
  <conditionalFormatting sqref="R74">
    <cfRule type="cellIs" dxfId="1046" priority="1073" operator="equal">
      <formula>"Online"</formula>
    </cfRule>
  </conditionalFormatting>
  <conditionalFormatting sqref="R74">
    <cfRule type="cellIs" dxfId="1045" priority="1072" operator="equal">
      <formula>"Online"</formula>
    </cfRule>
  </conditionalFormatting>
  <conditionalFormatting sqref="R75">
    <cfRule type="cellIs" dxfId="1044" priority="1071" operator="equal">
      <formula>"Online"</formula>
    </cfRule>
  </conditionalFormatting>
  <conditionalFormatting sqref="R75">
    <cfRule type="cellIs" dxfId="1043" priority="1070" operator="equal">
      <formula>"Online"</formula>
    </cfRule>
  </conditionalFormatting>
  <conditionalFormatting sqref="R75">
    <cfRule type="cellIs" dxfId="1042" priority="1069" operator="equal">
      <formula>"Online"</formula>
    </cfRule>
  </conditionalFormatting>
  <conditionalFormatting sqref="R75">
    <cfRule type="cellIs" dxfId="1041" priority="1068" operator="equal">
      <formula>"Online"</formula>
    </cfRule>
  </conditionalFormatting>
  <conditionalFormatting sqref="R75">
    <cfRule type="cellIs" dxfId="1040" priority="1067" operator="equal">
      <formula>"Online"</formula>
    </cfRule>
  </conditionalFormatting>
  <conditionalFormatting sqref="R75">
    <cfRule type="cellIs" dxfId="1039" priority="1066" operator="equal">
      <formula>"Online"</formula>
    </cfRule>
  </conditionalFormatting>
  <conditionalFormatting sqref="R75">
    <cfRule type="cellIs" dxfId="1038" priority="1065" operator="equal">
      <formula>"Online"</formula>
    </cfRule>
  </conditionalFormatting>
  <conditionalFormatting sqref="R75">
    <cfRule type="cellIs" dxfId="1037" priority="1064" operator="equal">
      <formula>"Online"</formula>
    </cfRule>
  </conditionalFormatting>
  <conditionalFormatting sqref="R75">
    <cfRule type="cellIs" dxfId="1036" priority="1063" operator="equal">
      <formula>"Online"</formula>
    </cfRule>
  </conditionalFormatting>
  <conditionalFormatting sqref="R75">
    <cfRule type="cellIs" dxfId="1035" priority="1062" operator="equal">
      <formula>"Online"</formula>
    </cfRule>
  </conditionalFormatting>
  <conditionalFormatting sqref="R75">
    <cfRule type="cellIs" dxfId="1034" priority="1061" operator="equal">
      <formula>"Online"</formula>
    </cfRule>
  </conditionalFormatting>
  <conditionalFormatting sqref="R75">
    <cfRule type="cellIs" dxfId="1033" priority="1060" operator="equal">
      <formula>"Online"</formula>
    </cfRule>
  </conditionalFormatting>
  <conditionalFormatting sqref="R75">
    <cfRule type="cellIs" dxfId="1032" priority="1059" operator="equal">
      <formula>"Online"</formula>
    </cfRule>
  </conditionalFormatting>
  <conditionalFormatting sqref="R76">
    <cfRule type="cellIs" dxfId="1031" priority="1058" operator="equal">
      <formula>"Online"</formula>
    </cfRule>
  </conditionalFormatting>
  <conditionalFormatting sqref="R76">
    <cfRule type="cellIs" dxfId="1030" priority="1057" operator="equal">
      <formula>"Online"</formula>
    </cfRule>
  </conditionalFormatting>
  <conditionalFormatting sqref="R76">
    <cfRule type="cellIs" dxfId="1029" priority="1056" operator="equal">
      <formula>"Online"</formula>
    </cfRule>
  </conditionalFormatting>
  <conditionalFormatting sqref="R76">
    <cfRule type="cellIs" dxfId="1028" priority="1055" operator="equal">
      <formula>"Online"</formula>
    </cfRule>
  </conditionalFormatting>
  <conditionalFormatting sqref="R76">
    <cfRule type="cellIs" dxfId="1027" priority="1054" operator="equal">
      <formula>"Online"</formula>
    </cfRule>
  </conditionalFormatting>
  <conditionalFormatting sqref="R76">
    <cfRule type="cellIs" dxfId="1026" priority="1053" operator="equal">
      <formula>"Online"</formula>
    </cfRule>
  </conditionalFormatting>
  <conditionalFormatting sqref="R76">
    <cfRule type="cellIs" dxfId="1025" priority="1052" operator="equal">
      <formula>"Online"</formula>
    </cfRule>
  </conditionalFormatting>
  <conditionalFormatting sqref="R76">
    <cfRule type="cellIs" dxfId="1024" priority="1051" operator="equal">
      <formula>"Online"</formula>
    </cfRule>
  </conditionalFormatting>
  <conditionalFormatting sqref="R76">
    <cfRule type="cellIs" dxfId="1023" priority="1050" operator="equal">
      <formula>"Online"</formula>
    </cfRule>
  </conditionalFormatting>
  <conditionalFormatting sqref="R76">
    <cfRule type="cellIs" dxfId="1022" priority="1049" operator="equal">
      <formula>"Online"</formula>
    </cfRule>
  </conditionalFormatting>
  <conditionalFormatting sqref="R76">
    <cfRule type="cellIs" dxfId="1021" priority="1048" operator="equal">
      <formula>"Online"</formula>
    </cfRule>
  </conditionalFormatting>
  <conditionalFormatting sqref="R76">
    <cfRule type="cellIs" dxfId="1020" priority="1047" operator="equal">
      <formula>"Online"</formula>
    </cfRule>
  </conditionalFormatting>
  <conditionalFormatting sqref="R76">
    <cfRule type="cellIs" dxfId="1019" priority="1046" operator="equal">
      <formula>"Online"</formula>
    </cfRule>
  </conditionalFormatting>
  <conditionalFormatting sqref="R77">
    <cfRule type="cellIs" dxfId="1018" priority="1045" operator="equal">
      <formula>"Online"</formula>
    </cfRule>
  </conditionalFormatting>
  <conditionalFormatting sqref="R77">
    <cfRule type="cellIs" dxfId="1017" priority="1044" operator="equal">
      <formula>"Online"</formula>
    </cfRule>
  </conditionalFormatting>
  <conditionalFormatting sqref="R77">
    <cfRule type="cellIs" dxfId="1016" priority="1043" operator="equal">
      <formula>"Online"</formula>
    </cfRule>
  </conditionalFormatting>
  <conditionalFormatting sqref="R77">
    <cfRule type="cellIs" dxfId="1015" priority="1042" operator="equal">
      <formula>"Online"</formula>
    </cfRule>
  </conditionalFormatting>
  <conditionalFormatting sqref="R77">
    <cfRule type="cellIs" dxfId="1014" priority="1041" operator="equal">
      <formula>"Online"</formula>
    </cfRule>
  </conditionalFormatting>
  <conditionalFormatting sqref="R77">
    <cfRule type="cellIs" dxfId="1013" priority="1040" operator="equal">
      <formula>"Online"</formula>
    </cfRule>
  </conditionalFormatting>
  <conditionalFormatting sqref="R77">
    <cfRule type="cellIs" dxfId="1012" priority="1039" operator="equal">
      <formula>"Online"</formula>
    </cfRule>
  </conditionalFormatting>
  <conditionalFormatting sqref="R77">
    <cfRule type="cellIs" dxfId="1011" priority="1038" operator="equal">
      <formula>"Online"</formula>
    </cfRule>
  </conditionalFormatting>
  <conditionalFormatting sqref="R77">
    <cfRule type="cellIs" dxfId="1010" priority="1037" operator="equal">
      <formula>"Online"</formula>
    </cfRule>
  </conditionalFormatting>
  <conditionalFormatting sqref="R77">
    <cfRule type="cellIs" dxfId="1009" priority="1036" operator="equal">
      <formula>"Online"</formula>
    </cfRule>
  </conditionalFormatting>
  <conditionalFormatting sqref="R77">
    <cfRule type="cellIs" dxfId="1008" priority="1035" operator="equal">
      <formula>"Online"</formula>
    </cfRule>
  </conditionalFormatting>
  <conditionalFormatting sqref="R77">
    <cfRule type="cellIs" dxfId="1007" priority="1034" operator="equal">
      <formula>"Online"</formula>
    </cfRule>
  </conditionalFormatting>
  <conditionalFormatting sqref="R77">
    <cfRule type="cellIs" dxfId="1006" priority="1033" operator="equal">
      <formula>"Online"</formula>
    </cfRule>
  </conditionalFormatting>
  <conditionalFormatting sqref="R78">
    <cfRule type="cellIs" dxfId="1005" priority="1032" operator="equal">
      <formula>"Online"</formula>
    </cfRule>
  </conditionalFormatting>
  <conditionalFormatting sqref="R78">
    <cfRule type="cellIs" dxfId="1004" priority="1031" operator="equal">
      <formula>"Online"</formula>
    </cfRule>
  </conditionalFormatting>
  <conditionalFormatting sqref="R78">
    <cfRule type="cellIs" dxfId="1003" priority="1030" operator="equal">
      <formula>"Online"</formula>
    </cfRule>
  </conditionalFormatting>
  <conditionalFormatting sqref="R78">
    <cfRule type="cellIs" dxfId="1002" priority="1029" operator="equal">
      <formula>"Online"</formula>
    </cfRule>
  </conditionalFormatting>
  <conditionalFormatting sqref="R78">
    <cfRule type="cellIs" dxfId="1001" priority="1028" operator="equal">
      <formula>"Online"</formula>
    </cfRule>
  </conditionalFormatting>
  <conditionalFormatting sqref="R78">
    <cfRule type="cellIs" dxfId="1000" priority="1027" operator="equal">
      <formula>"Online"</formula>
    </cfRule>
  </conditionalFormatting>
  <conditionalFormatting sqref="R78">
    <cfRule type="cellIs" dxfId="999" priority="1026" operator="equal">
      <formula>"Online"</formula>
    </cfRule>
  </conditionalFormatting>
  <conditionalFormatting sqref="R78">
    <cfRule type="cellIs" dxfId="998" priority="1025" operator="equal">
      <formula>"Online"</formula>
    </cfRule>
  </conditionalFormatting>
  <conditionalFormatting sqref="R78">
    <cfRule type="cellIs" dxfId="997" priority="1024" operator="equal">
      <formula>"Online"</formula>
    </cfRule>
  </conditionalFormatting>
  <conditionalFormatting sqref="R78">
    <cfRule type="cellIs" dxfId="996" priority="1023" operator="equal">
      <formula>"Online"</formula>
    </cfRule>
  </conditionalFormatting>
  <conditionalFormatting sqref="R78">
    <cfRule type="cellIs" dxfId="995" priority="1022" operator="equal">
      <formula>"Online"</formula>
    </cfRule>
  </conditionalFormatting>
  <conditionalFormatting sqref="R78">
    <cfRule type="cellIs" dxfId="994" priority="1021" operator="equal">
      <formula>"Online"</formula>
    </cfRule>
  </conditionalFormatting>
  <conditionalFormatting sqref="R78">
    <cfRule type="cellIs" dxfId="993" priority="1020" operator="equal">
      <formula>"Online"</formula>
    </cfRule>
  </conditionalFormatting>
  <conditionalFormatting sqref="R79">
    <cfRule type="cellIs" dxfId="992" priority="1019" operator="equal">
      <formula>"Online"</formula>
    </cfRule>
  </conditionalFormatting>
  <conditionalFormatting sqref="R79">
    <cfRule type="cellIs" dxfId="991" priority="1018" operator="equal">
      <formula>"Online"</formula>
    </cfRule>
  </conditionalFormatting>
  <conditionalFormatting sqref="R79">
    <cfRule type="cellIs" dxfId="990" priority="1017" operator="equal">
      <formula>"Online"</formula>
    </cfRule>
  </conditionalFormatting>
  <conditionalFormatting sqref="R79">
    <cfRule type="cellIs" dxfId="989" priority="1016" operator="equal">
      <formula>"Online"</formula>
    </cfRule>
  </conditionalFormatting>
  <conditionalFormatting sqref="R79">
    <cfRule type="cellIs" dxfId="988" priority="1015" operator="equal">
      <formula>"Online"</formula>
    </cfRule>
  </conditionalFormatting>
  <conditionalFormatting sqref="R79">
    <cfRule type="cellIs" dxfId="987" priority="1014" operator="equal">
      <formula>"Online"</formula>
    </cfRule>
  </conditionalFormatting>
  <conditionalFormatting sqref="R79">
    <cfRule type="cellIs" dxfId="986" priority="1013" operator="equal">
      <formula>"Online"</formula>
    </cfRule>
  </conditionalFormatting>
  <conditionalFormatting sqref="R79">
    <cfRule type="cellIs" dxfId="985" priority="1012" operator="equal">
      <formula>"Online"</formula>
    </cfRule>
  </conditionalFormatting>
  <conditionalFormatting sqref="R79">
    <cfRule type="cellIs" dxfId="984" priority="1011" operator="equal">
      <formula>"Online"</formula>
    </cfRule>
  </conditionalFormatting>
  <conditionalFormatting sqref="R79">
    <cfRule type="cellIs" dxfId="983" priority="1010" operator="equal">
      <formula>"Online"</formula>
    </cfRule>
  </conditionalFormatting>
  <conditionalFormatting sqref="R79">
    <cfRule type="cellIs" dxfId="982" priority="1009" operator="equal">
      <formula>"Online"</formula>
    </cfRule>
  </conditionalFormatting>
  <conditionalFormatting sqref="R79">
    <cfRule type="cellIs" dxfId="981" priority="1008" operator="equal">
      <formula>"Online"</formula>
    </cfRule>
  </conditionalFormatting>
  <conditionalFormatting sqref="R79">
    <cfRule type="cellIs" dxfId="980" priority="1007" operator="equal">
      <formula>"Online"</formula>
    </cfRule>
  </conditionalFormatting>
  <conditionalFormatting sqref="R80">
    <cfRule type="cellIs" dxfId="979" priority="1006" operator="equal">
      <formula>"Online"</formula>
    </cfRule>
  </conditionalFormatting>
  <conditionalFormatting sqref="R80">
    <cfRule type="cellIs" dxfId="978" priority="1005" operator="equal">
      <formula>"Online"</formula>
    </cfRule>
  </conditionalFormatting>
  <conditionalFormatting sqref="R80">
    <cfRule type="cellIs" dxfId="977" priority="1004" operator="equal">
      <formula>"Online"</formula>
    </cfRule>
  </conditionalFormatting>
  <conditionalFormatting sqref="R80">
    <cfRule type="cellIs" dxfId="976" priority="1003" operator="equal">
      <formula>"Online"</formula>
    </cfRule>
  </conditionalFormatting>
  <conditionalFormatting sqref="R80">
    <cfRule type="cellIs" dxfId="975" priority="1002" operator="equal">
      <formula>"Online"</formula>
    </cfRule>
  </conditionalFormatting>
  <conditionalFormatting sqref="R80">
    <cfRule type="cellIs" dxfId="974" priority="1001" operator="equal">
      <formula>"Online"</formula>
    </cfRule>
  </conditionalFormatting>
  <conditionalFormatting sqref="R80">
    <cfRule type="cellIs" dxfId="973" priority="1000" operator="equal">
      <formula>"Online"</formula>
    </cfRule>
  </conditionalFormatting>
  <conditionalFormatting sqref="R80">
    <cfRule type="cellIs" dxfId="972" priority="999" operator="equal">
      <formula>"Online"</formula>
    </cfRule>
  </conditionalFormatting>
  <conditionalFormatting sqref="R80">
    <cfRule type="cellIs" dxfId="971" priority="998" operator="equal">
      <formula>"Online"</formula>
    </cfRule>
  </conditionalFormatting>
  <conditionalFormatting sqref="R80">
    <cfRule type="cellIs" dxfId="970" priority="997" operator="equal">
      <formula>"Online"</formula>
    </cfRule>
  </conditionalFormatting>
  <conditionalFormatting sqref="R80">
    <cfRule type="cellIs" dxfId="969" priority="996" operator="equal">
      <formula>"Online"</formula>
    </cfRule>
  </conditionalFormatting>
  <conditionalFormatting sqref="R80">
    <cfRule type="cellIs" dxfId="968" priority="995" operator="equal">
      <formula>"Online"</formula>
    </cfRule>
  </conditionalFormatting>
  <conditionalFormatting sqref="R80">
    <cfRule type="cellIs" dxfId="967" priority="994" operator="equal">
      <formula>"Online"</formula>
    </cfRule>
  </conditionalFormatting>
  <conditionalFormatting sqref="R81">
    <cfRule type="cellIs" dxfId="966" priority="993" operator="equal">
      <formula>"Online"</formula>
    </cfRule>
  </conditionalFormatting>
  <conditionalFormatting sqref="R81">
    <cfRule type="cellIs" dxfId="965" priority="992" operator="equal">
      <formula>"Online"</formula>
    </cfRule>
  </conditionalFormatting>
  <conditionalFormatting sqref="R81">
    <cfRule type="cellIs" dxfId="964" priority="991" operator="equal">
      <formula>"Online"</formula>
    </cfRule>
  </conditionalFormatting>
  <conditionalFormatting sqref="R81">
    <cfRule type="cellIs" dxfId="963" priority="990" operator="equal">
      <formula>"Online"</formula>
    </cfRule>
  </conditionalFormatting>
  <conditionalFormatting sqref="R81">
    <cfRule type="cellIs" dxfId="962" priority="989" operator="equal">
      <formula>"Online"</formula>
    </cfRule>
  </conditionalFormatting>
  <conditionalFormatting sqref="R81">
    <cfRule type="cellIs" dxfId="961" priority="988" operator="equal">
      <formula>"Online"</formula>
    </cfRule>
  </conditionalFormatting>
  <conditionalFormatting sqref="R81">
    <cfRule type="cellIs" dxfId="960" priority="987" operator="equal">
      <formula>"Online"</formula>
    </cfRule>
  </conditionalFormatting>
  <conditionalFormatting sqref="R81">
    <cfRule type="cellIs" dxfId="959" priority="986" operator="equal">
      <formula>"Online"</formula>
    </cfRule>
  </conditionalFormatting>
  <conditionalFormatting sqref="R81">
    <cfRule type="cellIs" dxfId="958" priority="985" operator="equal">
      <formula>"Online"</formula>
    </cfRule>
  </conditionalFormatting>
  <conditionalFormatting sqref="R81">
    <cfRule type="cellIs" dxfId="957" priority="984" operator="equal">
      <formula>"Online"</formula>
    </cfRule>
  </conditionalFormatting>
  <conditionalFormatting sqref="R81">
    <cfRule type="cellIs" dxfId="956" priority="983" operator="equal">
      <formula>"Online"</formula>
    </cfRule>
  </conditionalFormatting>
  <conditionalFormatting sqref="R81">
    <cfRule type="cellIs" dxfId="955" priority="982" operator="equal">
      <formula>"Online"</formula>
    </cfRule>
  </conditionalFormatting>
  <conditionalFormatting sqref="R81">
    <cfRule type="cellIs" dxfId="954" priority="981" operator="equal">
      <formula>"Online"</formula>
    </cfRule>
  </conditionalFormatting>
  <conditionalFormatting sqref="R82">
    <cfRule type="cellIs" dxfId="953" priority="980" operator="equal">
      <formula>"Online"</formula>
    </cfRule>
  </conditionalFormatting>
  <conditionalFormatting sqref="R82">
    <cfRule type="cellIs" dxfId="952" priority="979" operator="equal">
      <formula>"Online"</formula>
    </cfRule>
  </conditionalFormatting>
  <conditionalFormatting sqref="R82">
    <cfRule type="cellIs" dxfId="951" priority="978" operator="equal">
      <formula>"Online"</formula>
    </cfRule>
  </conditionalFormatting>
  <conditionalFormatting sqref="R82">
    <cfRule type="cellIs" dxfId="950" priority="977" operator="equal">
      <formula>"Online"</formula>
    </cfRule>
  </conditionalFormatting>
  <conditionalFormatting sqref="R82">
    <cfRule type="cellIs" dxfId="949" priority="976" operator="equal">
      <formula>"Online"</formula>
    </cfRule>
  </conditionalFormatting>
  <conditionalFormatting sqref="R82">
    <cfRule type="cellIs" dxfId="948" priority="975" operator="equal">
      <formula>"Online"</formula>
    </cfRule>
  </conditionalFormatting>
  <conditionalFormatting sqref="R82">
    <cfRule type="cellIs" dxfId="947" priority="974" operator="equal">
      <formula>"Online"</formula>
    </cfRule>
  </conditionalFormatting>
  <conditionalFormatting sqref="R82">
    <cfRule type="cellIs" dxfId="946" priority="973" operator="equal">
      <formula>"Online"</formula>
    </cfRule>
  </conditionalFormatting>
  <conditionalFormatting sqref="R82">
    <cfRule type="cellIs" dxfId="945" priority="972" operator="equal">
      <formula>"Online"</formula>
    </cfRule>
  </conditionalFormatting>
  <conditionalFormatting sqref="R82">
    <cfRule type="cellIs" dxfId="944" priority="971" operator="equal">
      <formula>"Online"</formula>
    </cfRule>
  </conditionalFormatting>
  <conditionalFormatting sqref="R82">
    <cfRule type="cellIs" dxfId="943" priority="970" operator="equal">
      <formula>"Online"</formula>
    </cfRule>
  </conditionalFormatting>
  <conditionalFormatting sqref="R82">
    <cfRule type="cellIs" dxfId="942" priority="969" operator="equal">
      <formula>"Online"</formula>
    </cfRule>
  </conditionalFormatting>
  <conditionalFormatting sqref="R82">
    <cfRule type="cellIs" dxfId="941" priority="968" operator="equal">
      <formula>"Online"</formula>
    </cfRule>
  </conditionalFormatting>
  <conditionalFormatting sqref="R83">
    <cfRule type="cellIs" dxfId="940" priority="967" operator="equal">
      <formula>"Online"</formula>
    </cfRule>
  </conditionalFormatting>
  <conditionalFormatting sqref="R83">
    <cfRule type="cellIs" dxfId="939" priority="966" operator="equal">
      <formula>"Online"</formula>
    </cfRule>
  </conditionalFormatting>
  <conditionalFormatting sqref="R83">
    <cfRule type="cellIs" dxfId="938" priority="965" operator="equal">
      <formula>"Online"</formula>
    </cfRule>
  </conditionalFormatting>
  <conditionalFormatting sqref="R83">
    <cfRule type="cellIs" dxfId="937" priority="964" operator="equal">
      <formula>"Online"</formula>
    </cfRule>
  </conditionalFormatting>
  <conditionalFormatting sqref="R83">
    <cfRule type="cellIs" dxfId="936" priority="963" operator="equal">
      <formula>"Online"</formula>
    </cfRule>
  </conditionalFormatting>
  <conditionalFormatting sqref="R83">
    <cfRule type="cellIs" dxfId="935" priority="962" operator="equal">
      <formula>"Online"</formula>
    </cfRule>
  </conditionalFormatting>
  <conditionalFormatting sqref="R83">
    <cfRule type="cellIs" dxfId="934" priority="961" operator="equal">
      <formula>"Online"</formula>
    </cfRule>
  </conditionalFormatting>
  <conditionalFormatting sqref="R83">
    <cfRule type="cellIs" dxfId="933" priority="960" operator="equal">
      <formula>"Online"</formula>
    </cfRule>
  </conditionalFormatting>
  <conditionalFormatting sqref="R83">
    <cfRule type="cellIs" dxfId="932" priority="959" operator="equal">
      <formula>"Online"</formula>
    </cfRule>
  </conditionalFormatting>
  <conditionalFormatting sqref="R83">
    <cfRule type="cellIs" dxfId="931" priority="958" operator="equal">
      <formula>"Online"</formula>
    </cfRule>
  </conditionalFormatting>
  <conditionalFormatting sqref="R83">
    <cfRule type="cellIs" dxfId="930" priority="957" operator="equal">
      <formula>"Online"</formula>
    </cfRule>
  </conditionalFormatting>
  <conditionalFormatting sqref="R83">
    <cfRule type="cellIs" dxfId="929" priority="956" operator="equal">
      <formula>"Online"</formula>
    </cfRule>
  </conditionalFormatting>
  <conditionalFormatting sqref="R83">
    <cfRule type="cellIs" dxfId="928" priority="955" operator="equal">
      <formula>"Online"</formula>
    </cfRule>
  </conditionalFormatting>
  <conditionalFormatting sqref="R20">
    <cfRule type="cellIs" dxfId="927" priority="928" operator="equal">
      <formula>"Online"</formula>
    </cfRule>
  </conditionalFormatting>
  <conditionalFormatting sqref="R20">
    <cfRule type="cellIs" dxfId="926" priority="927" operator="equal">
      <formula>"Online"</formula>
    </cfRule>
  </conditionalFormatting>
  <conditionalFormatting sqref="R32:R36">
    <cfRule type="cellIs" dxfId="925" priority="926" operator="equal">
      <formula>"Online"</formula>
    </cfRule>
  </conditionalFormatting>
  <conditionalFormatting sqref="R32:R36">
    <cfRule type="cellIs" dxfId="924" priority="925" operator="equal">
      <formula>"Online"</formula>
    </cfRule>
  </conditionalFormatting>
  <conditionalFormatting sqref="R32:R36">
    <cfRule type="cellIs" dxfId="923" priority="924" operator="equal">
      <formula>"Online"</formula>
    </cfRule>
  </conditionalFormatting>
  <conditionalFormatting sqref="R32:R36">
    <cfRule type="cellIs" dxfId="922" priority="923" operator="equal">
      <formula>"Online"</formula>
    </cfRule>
  </conditionalFormatting>
  <conditionalFormatting sqref="R32:R36">
    <cfRule type="cellIs" dxfId="921" priority="922" operator="equal">
      <formula>"Online"</formula>
    </cfRule>
  </conditionalFormatting>
  <conditionalFormatting sqref="R42">
    <cfRule type="cellIs" dxfId="920" priority="921" operator="equal">
      <formula>"Online"</formula>
    </cfRule>
  </conditionalFormatting>
  <conditionalFormatting sqref="R42">
    <cfRule type="cellIs" dxfId="919" priority="920" operator="equal">
      <formula>"Online"</formula>
    </cfRule>
  </conditionalFormatting>
  <conditionalFormatting sqref="R42">
    <cfRule type="cellIs" dxfId="918" priority="919" operator="equal">
      <formula>"Online"</formula>
    </cfRule>
  </conditionalFormatting>
  <conditionalFormatting sqref="R42">
    <cfRule type="cellIs" dxfId="917" priority="918" operator="equal">
      <formula>"Online"</formula>
    </cfRule>
  </conditionalFormatting>
  <conditionalFormatting sqref="R42">
    <cfRule type="cellIs" dxfId="916" priority="917" operator="equal">
      <formula>"Online"</formula>
    </cfRule>
  </conditionalFormatting>
  <conditionalFormatting sqref="R42">
    <cfRule type="cellIs" dxfId="915" priority="916" operator="equal">
      <formula>"Online"</formula>
    </cfRule>
  </conditionalFormatting>
  <conditionalFormatting sqref="R42">
    <cfRule type="cellIs" dxfId="914" priority="915" operator="equal">
      <formula>"Online"</formula>
    </cfRule>
  </conditionalFormatting>
  <conditionalFormatting sqref="R42">
    <cfRule type="cellIs" dxfId="913" priority="914" operator="equal">
      <formula>"Online"</formula>
    </cfRule>
  </conditionalFormatting>
  <conditionalFormatting sqref="R42">
    <cfRule type="cellIs" dxfId="912" priority="913" operator="equal">
      <formula>"Online"</formula>
    </cfRule>
  </conditionalFormatting>
  <conditionalFormatting sqref="R42">
    <cfRule type="cellIs" dxfId="911" priority="912" operator="equal">
      <formula>"Online"</formula>
    </cfRule>
  </conditionalFormatting>
  <conditionalFormatting sqref="R42">
    <cfRule type="cellIs" dxfId="910" priority="911" operator="equal">
      <formula>"Online"</formula>
    </cfRule>
  </conditionalFormatting>
  <conditionalFormatting sqref="R47">
    <cfRule type="cellIs" dxfId="909" priority="910" operator="equal">
      <formula>"Online"</formula>
    </cfRule>
  </conditionalFormatting>
  <conditionalFormatting sqref="R47">
    <cfRule type="cellIs" dxfId="908" priority="909" operator="equal">
      <formula>"Online"</formula>
    </cfRule>
  </conditionalFormatting>
  <conditionalFormatting sqref="R47">
    <cfRule type="cellIs" dxfId="907" priority="908" operator="equal">
      <formula>"Online"</formula>
    </cfRule>
  </conditionalFormatting>
  <conditionalFormatting sqref="R47">
    <cfRule type="cellIs" dxfId="906" priority="907" operator="equal">
      <formula>"Online"</formula>
    </cfRule>
  </conditionalFormatting>
  <conditionalFormatting sqref="R47">
    <cfRule type="cellIs" dxfId="905" priority="906" operator="equal">
      <formula>"Online"</formula>
    </cfRule>
  </conditionalFormatting>
  <conditionalFormatting sqref="R47">
    <cfRule type="cellIs" dxfId="904" priority="905" operator="equal">
      <formula>"Online"</formula>
    </cfRule>
  </conditionalFormatting>
  <conditionalFormatting sqref="R47">
    <cfRule type="cellIs" dxfId="903" priority="904" operator="equal">
      <formula>"Online"</formula>
    </cfRule>
  </conditionalFormatting>
  <conditionalFormatting sqref="R47">
    <cfRule type="cellIs" dxfId="902" priority="903" operator="equal">
      <formula>"Online"</formula>
    </cfRule>
  </conditionalFormatting>
  <conditionalFormatting sqref="R47">
    <cfRule type="cellIs" dxfId="901" priority="902" operator="equal">
      <formula>"Online"</formula>
    </cfRule>
  </conditionalFormatting>
  <conditionalFormatting sqref="R47">
    <cfRule type="cellIs" dxfId="900" priority="901" operator="equal">
      <formula>"Online"</formula>
    </cfRule>
  </conditionalFormatting>
  <conditionalFormatting sqref="R47">
    <cfRule type="cellIs" dxfId="899" priority="900" operator="equal">
      <formula>"Online"</formula>
    </cfRule>
  </conditionalFormatting>
  <conditionalFormatting sqref="R47">
    <cfRule type="cellIs" dxfId="898" priority="899" operator="equal">
      <formula>"Online"</formula>
    </cfRule>
  </conditionalFormatting>
  <conditionalFormatting sqref="R47">
    <cfRule type="cellIs" dxfId="897" priority="898" operator="equal">
      <formula>"Online"</formula>
    </cfRule>
  </conditionalFormatting>
  <conditionalFormatting sqref="R47">
    <cfRule type="cellIs" dxfId="896" priority="897" operator="equal">
      <formula>"Online"</formula>
    </cfRule>
  </conditionalFormatting>
  <conditionalFormatting sqref="R47">
    <cfRule type="cellIs" dxfId="895" priority="896" operator="equal">
      <formula>"Online"</formula>
    </cfRule>
  </conditionalFormatting>
  <conditionalFormatting sqref="R47">
    <cfRule type="cellIs" dxfId="894" priority="895" operator="equal">
      <formula>"Online"</formula>
    </cfRule>
  </conditionalFormatting>
  <conditionalFormatting sqref="R47">
    <cfRule type="cellIs" dxfId="893" priority="894" operator="equal">
      <formula>"Online"</formula>
    </cfRule>
  </conditionalFormatting>
  <conditionalFormatting sqref="R47">
    <cfRule type="cellIs" dxfId="892" priority="893" operator="equal">
      <formula>"Online"</formula>
    </cfRule>
  </conditionalFormatting>
  <conditionalFormatting sqref="R48">
    <cfRule type="cellIs" dxfId="891" priority="892" operator="equal">
      <formula>"Online"</formula>
    </cfRule>
  </conditionalFormatting>
  <conditionalFormatting sqref="R48">
    <cfRule type="cellIs" dxfId="890" priority="891" operator="equal">
      <formula>"Online"</formula>
    </cfRule>
  </conditionalFormatting>
  <conditionalFormatting sqref="R48">
    <cfRule type="cellIs" dxfId="889" priority="890" operator="equal">
      <formula>"Online"</formula>
    </cfRule>
  </conditionalFormatting>
  <conditionalFormatting sqref="R48">
    <cfRule type="cellIs" dxfId="888" priority="889" operator="equal">
      <formula>"Online"</formula>
    </cfRule>
  </conditionalFormatting>
  <conditionalFormatting sqref="R48">
    <cfRule type="cellIs" dxfId="887" priority="888" operator="equal">
      <formula>"Online"</formula>
    </cfRule>
  </conditionalFormatting>
  <conditionalFormatting sqref="R48">
    <cfRule type="cellIs" dxfId="886" priority="887" operator="equal">
      <formula>"Online"</formula>
    </cfRule>
  </conditionalFormatting>
  <conditionalFormatting sqref="R48">
    <cfRule type="cellIs" dxfId="885" priority="886" operator="equal">
      <formula>"Online"</formula>
    </cfRule>
  </conditionalFormatting>
  <conditionalFormatting sqref="R48">
    <cfRule type="cellIs" dxfId="884" priority="885" operator="equal">
      <formula>"Online"</formula>
    </cfRule>
  </conditionalFormatting>
  <conditionalFormatting sqref="R48">
    <cfRule type="cellIs" dxfId="883" priority="884" operator="equal">
      <formula>"Online"</formula>
    </cfRule>
  </conditionalFormatting>
  <conditionalFormatting sqref="R48">
    <cfRule type="cellIs" dxfId="882" priority="883" operator="equal">
      <formula>"Online"</formula>
    </cfRule>
  </conditionalFormatting>
  <conditionalFormatting sqref="R48">
    <cfRule type="cellIs" dxfId="881" priority="882" operator="equal">
      <formula>"Online"</formula>
    </cfRule>
  </conditionalFormatting>
  <conditionalFormatting sqref="R48">
    <cfRule type="cellIs" dxfId="880" priority="881" operator="equal">
      <formula>"Online"</formula>
    </cfRule>
  </conditionalFormatting>
  <conditionalFormatting sqref="R48">
    <cfRule type="cellIs" dxfId="879" priority="880" operator="equal">
      <formula>"Online"</formula>
    </cfRule>
  </conditionalFormatting>
  <conditionalFormatting sqref="R48">
    <cfRule type="cellIs" dxfId="878" priority="879" operator="equal">
      <formula>"Online"</formula>
    </cfRule>
  </conditionalFormatting>
  <conditionalFormatting sqref="R48">
    <cfRule type="cellIs" dxfId="877" priority="878" operator="equal">
      <formula>"Online"</formula>
    </cfRule>
  </conditionalFormatting>
  <conditionalFormatting sqref="R48">
    <cfRule type="cellIs" dxfId="876" priority="877" operator="equal">
      <formula>"Online"</formula>
    </cfRule>
  </conditionalFormatting>
  <conditionalFormatting sqref="R48">
    <cfRule type="cellIs" dxfId="875" priority="876" operator="equal">
      <formula>"Online"</formula>
    </cfRule>
  </conditionalFormatting>
  <conditionalFormatting sqref="R48">
    <cfRule type="cellIs" dxfId="874" priority="875" operator="equal">
      <formula>"Online"</formula>
    </cfRule>
  </conditionalFormatting>
  <conditionalFormatting sqref="R49">
    <cfRule type="cellIs" dxfId="873" priority="874" operator="equal">
      <formula>"Online"</formula>
    </cfRule>
  </conditionalFormatting>
  <conditionalFormatting sqref="R49">
    <cfRule type="cellIs" dxfId="872" priority="873" operator="equal">
      <formula>"Online"</formula>
    </cfRule>
  </conditionalFormatting>
  <conditionalFormatting sqref="R49">
    <cfRule type="cellIs" dxfId="871" priority="872" operator="equal">
      <formula>"Online"</formula>
    </cfRule>
  </conditionalFormatting>
  <conditionalFormatting sqref="R49">
    <cfRule type="cellIs" dxfId="870" priority="871" operator="equal">
      <formula>"Online"</formula>
    </cfRule>
  </conditionalFormatting>
  <conditionalFormatting sqref="R49">
    <cfRule type="cellIs" dxfId="869" priority="870" operator="equal">
      <formula>"Online"</formula>
    </cfRule>
  </conditionalFormatting>
  <conditionalFormatting sqref="R49">
    <cfRule type="cellIs" dxfId="868" priority="869" operator="equal">
      <formula>"Online"</formula>
    </cfRule>
  </conditionalFormatting>
  <conditionalFormatting sqref="R49">
    <cfRule type="cellIs" dxfId="867" priority="868" operator="equal">
      <formula>"Online"</formula>
    </cfRule>
  </conditionalFormatting>
  <conditionalFormatting sqref="R49">
    <cfRule type="cellIs" dxfId="866" priority="867" operator="equal">
      <formula>"Online"</formula>
    </cfRule>
  </conditionalFormatting>
  <conditionalFormatting sqref="R49">
    <cfRule type="cellIs" dxfId="865" priority="866" operator="equal">
      <formula>"Online"</formula>
    </cfRule>
  </conditionalFormatting>
  <conditionalFormatting sqref="R49">
    <cfRule type="cellIs" dxfId="864" priority="865" operator="equal">
      <formula>"Online"</formula>
    </cfRule>
  </conditionalFormatting>
  <conditionalFormatting sqref="R49">
    <cfRule type="cellIs" dxfId="863" priority="864" operator="equal">
      <formula>"Online"</formula>
    </cfRule>
  </conditionalFormatting>
  <conditionalFormatting sqref="R49">
    <cfRule type="cellIs" dxfId="862" priority="863" operator="equal">
      <formula>"Online"</formula>
    </cfRule>
  </conditionalFormatting>
  <conditionalFormatting sqref="R49">
    <cfRule type="cellIs" dxfId="861" priority="862" operator="equal">
      <formula>"Online"</formula>
    </cfRule>
  </conditionalFormatting>
  <conditionalFormatting sqref="R49">
    <cfRule type="cellIs" dxfId="860" priority="861" operator="equal">
      <formula>"Online"</formula>
    </cfRule>
  </conditionalFormatting>
  <conditionalFormatting sqref="R49">
    <cfRule type="cellIs" dxfId="859" priority="860" operator="equal">
      <formula>"Online"</formula>
    </cfRule>
  </conditionalFormatting>
  <conditionalFormatting sqref="R49">
    <cfRule type="cellIs" dxfId="858" priority="859" operator="equal">
      <formula>"Online"</formula>
    </cfRule>
  </conditionalFormatting>
  <conditionalFormatting sqref="R49">
    <cfRule type="cellIs" dxfId="857" priority="858" operator="equal">
      <formula>"Online"</formula>
    </cfRule>
  </conditionalFormatting>
  <conditionalFormatting sqref="R49">
    <cfRule type="cellIs" dxfId="856" priority="857" operator="equal">
      <formula>"Online"</formula>
    </cfRule>
  </conditionalFormatting>
  <conditionalFormatting sqref="R50">
    <cfRule type="cellIs" dxfId="855" priority="856" operator="equal">
      <formula>"Online"</formula>
    </cfRule>
  </conditionalFormatting>
  <conditionalFormatting sqref="R50">
    <cfRule type="cellIs" dxfId="854" priority="855" operator="equal">
      <formula>"Online"</formula>
    </cfRule>
  </conditionalFormatting>
  <conditionalFormatting sqref="R50">
    <cfRule type="cellIs" dxfId="853" priority="854" operator="equal">
      <formula>"Online"</formula>
    </cfRule>
  </conditionalFormatting>
  <conditionalFormatting sqref="R50">
    <cfRule type="cellIs" dxfId="852" priority="853" operator="equal">
      <formula>"Online"</formula>
    </cfRule>
  </conditionalFormatting>
  <conditionalFormatting sqref="R50">
    <cfRule type="cellIs" dxfId="851" priority="852" operator="equal">
      <formula>"Online"</formula>
    </cfRule>
  </conditionalFormatting>
  <conditionalFormatting sqref="R50">
    <cfRule type="cellIs" dxfId="850" priority="851" operator="equal">
      <formula>"Online"</formula>
    </cfRule>
  </conditionalFormatting>
  <conditionalFormatting sqref="R50">
    <cfRule type="cellIs" dxfId="849" priority="850" operator="equal">
      <formula>"Online"</formula>
    </cfRule>
  </conditionalFormatting>
  <conditionalFormatting sqref="R50">
    <cfRule type="cellIs" dxfId="848" priority="849" operator="equal">
      <formula>"Online"</formula>
    </cfRule>
  </conditionalFormatting>
  <conditionalFormatting sqref="R50">
    <cfRule type="cellIs" dxfId="847" priority="848" operator="equal">
      <formula>"Online"</formula>
    </cfRule>
  </conditionalFormatting>
  <conditionalFormatting sqref="R50">
    <cfRule type="cellIs" dxfId="846" priority="847" operator="equal">
      <formula>"Online"</formula>
    </cfRule>
  </conditionalFormatting>
  <conditionalFormatting sqref="R50">
    <cfRule type="cellIs" dxfId="845" priority="846" operator="equal">
      <formula>"Online"</formula>
    </cfRule>
  </conditionalFormatting>
  <conditionalFormatting sqref="R50">
    <cfRule type="cellIs" dxfId="844" priority="845" operator="equal">
      <formula>"Online"</formula>
    </cfRule>
  </conditionalFormatting>
  <conditionalFormatting sqref="R50">
    <cfRule type="cellIs" dxfId="843" priority="844" operator="equal">
      <formula>"Online"</formula>
    </cfRule>
  </conditionalFormatting>
  <conditionalFormatting sqref="R50">
    <cfRule type="cellIs" dxfId="842" priority="843" operator="equal">
      <formula>"Online"</formula>
    </cfRule>
  </conditionalFormatting>
  <conditionalFormatting sqref="R50">
    <cfRule type="cellIs" dxfId="841" priority="842" operator="equal">
      <formula>"Online"</formula>
    </cfRule>
  </conditionalFormatting>
  <conditionalFormatting sqref="R50">
    <cfRule type="cellIs" dxfId="840" priority="841" operator="equal">
      <formula>"Online"</formula>
    </cfRule>
  </conditionalFormatting>
  <conditionalFormatting sqref="R50">
    <cfRule type="cellIs" dxfId="839" priority="840" operator="equal">
      <formula>"Online"</formula>
    </cfRule>
  </conditionalFormatting>
  <conditionalFormatting sqref="R50">
    <cfRule type="cellIs" dxfId="838" priority="839" operator="equal">
      <formula>"Online"</formula>
    </cfRule>
  </conditionalFormatting>
  <conditionalFormatting sqref="R51">
    <cfRule type="cellIs" dxfId="837" priority="838" operator="equal">
      <formula>"Online"</formula>
    </cfRule>
  </conditionalFormatting>
  <conditionalFormatting sqref="R51">
    <cfRule type="cellIs" dxfId="836" priority="837" operator="equal">
      <formula>"Online"</formula>
    </cfRule>
  </conditionalFormatting>
  <conditionalFormatting sqref="R51">
    <cfRule type="cellIs" dxfId="835" priority="836" operator="equal">
      <formula>"Online"</formula>
    </cfRule>
  </conditionalFormatting>
  <conditionalFormatting sqref="R51">
    <cfRule type="cellIs" dxfId="834" priority="835" operator="equal">
      <formula>"Online"</formula>
    </cfRule>
  </conditionalFormatting>
  <conditionalFormatting sqref="R51">
    <cfRule type="cellIs" dxfId="833" priority="834" operator="equal">
      <formula>"Online"</formula>
    </cfRule>
  </conditionalFormatting>
  <conditionalFormatting sqref="R51">
    <cfRule type="cellIs" dxfId="832" priority="833" operator="equal">
      <formula>"Online"</formula>
    </cfRule>
  </conditionalFormatting>
  <conditionalFormatting sqref="R51">
    <cfRule type="cellIs" dxfId="831" priority="832" operator="equal">
      <formula>"Online"</formula>
    </cfRule>
  </conditionalFormatting>
  <conditionalFormatting sqref="R51">
    <cfRule type="cellIs" dxfId="830" priority="831" operator="equal">
      <formula>"Online"</formula>
    </cfRule>
  </conditionalFormatting>
  <conditionalFormatting sqref="R51">
    <cfRule type="cellIs" dxfId="829" priority="830" operator="equal">
      <formula>"Online"</formula>
    </cfRule>
  </conditionalFormatting>
  <conditionalFormatting sqref="R51">
    <cfRule type="cellIs" dxfId="828" priority="829" operator="equal">
      <formula>"Online"</formula>
    </cfRule>
  </conditionalFormatting>
  <conditionalFormatting sqref="R51">
    <cfRule type="cellIs" dxfId="827" priority="828" operator="equal">
      <formula>"Online"</formula>
    </cfRule>
  </conditionalFormatting>
  <conditionalFormatting sqref="R51">
    <cfRule type="cellIs" dxfId="826" priority="827" operator="equal">
      <formula>"Online"</formula>
    </cfRule>
  </conditionalFormatting>
  <conditionalFormatting sqref="R51">
    <cfRule type="cellIs" dxfId="825" priority="826" operator="equal">
      <formula>"Online"</formula>
    </cfRule>
  </conditionalFormatting>
  <conditionalFormatting sqref="R51">
    <cfRule type="cellIs" dxfId="824" priority="825" operator="equal">
      <formula>"Online"</formula>
    </cfRule>
  </conditionalFormatting>
  <conditionalFormatting sqref="R51">
    <cfRule type="cellIs" dxfId="823" priority="824" operator="equal">
      <formula>"Online"</formula>
    </cfRule>
  </conditionalFormatting>
  <conditionalFormatting sqref="R51">
    <cfRule type="cellIs" dxfId="822" priority="823" operator="equal">
      <formula>"Online"</formula>
    </cfRule>
  </conditionalFormatting>
  <conditionalFormatting sqref="R51">
    <cfRule type="cellIs" dxfId="821" priority="822" operator="equal">
      <formula>"Online"</formula>
    </cfRule>
  </conditionalFormatting>
  <conditionalFormatting sqref="R51">
    <cfRule type="cellIs" dxfId="820" priority="821" operator="equal">
      <formula>"Online"</formula>
    </cfRule>
  </conditionalFormatting>
  <conditionalFormatting sqref="R52">
    <cfRule type="cellIs" dxfId="819" priority="820" operator="equal">
      <formula>"Online"</formula>
    </cfRule>
  </conditionalFormatting>
  <conditionalFormatting sqref="R52">
    <cfRule type="cellIs" dxfId="818" priority="819" operator="equal">
      <formula>"Online"</formula>
    </cfRule>
  </conditionalFormatting>
  <conditionalFormatting sqref="R52">
    <cfRule type="cellIs" dxfId="817" priority="818" operator="equal">
      <formula>"Online"</formula>
    </cfRule>
  </conditionalFormatting>
  <conditionalFormatting sqref="R52">
    <cfRule type="cellIs" dxfId="816" priority="817" operator="equal">
      <formula>"Online"</formula>
    </cfRule>
  </conditionalFormatting>
  <conditionalFormatting sqref="R52">
    <cfRule type="cellIs" dxfId="815" priority="816" operator="equal">
      <formula>"Online"</formula>
    </cfRule>
  </conditionalFormatting>
  <conditionalFormatting sqref="R52">
    <cfRule type="cellIs" dxfId="814" priority="815" operator="equal">
      <formula>"Online"</formula>
    </cfRule>
  </conditionalFormatting>
  <conditionalFormatting sqref="R52">
    <cfRule type="cellIs" dxfId="813" priority="814" operator="equal">
      <formula>"Online"</formula>
    </cfRule>
  </conditionalFormatting>
  <conditionalFormatting sqref="R52">
    <cfRule type="cellIs" dxfId="812" priority="813" operator="equal">
      <formula>"Online"</formula>
    </cfRule>
  </conditionalFormatting>
  <conditionalFormatting sqref="R52">
    <cfRule type="cellIs" dxfId="811" priority="812" operator="equal">
      <formula>"Online"</formula>
    </cfRule>
  </conditionalFormatting>
  <conditionalFormatting sqref="R52">
    <cfRule type="cellIs" dxfId="810" priority="811" operator="equal">
      <formula>"Online"</formula>
    </cfRule>
  </conditionalFormatting>
  <conditionalFormatting sqref="R52">
    <cfRule type="cellIs" dxfId="809" priority="810" operator="equal">
      <formula>"Online"</formula>
    </cfRule>
  </conditionalFormatting>
  <conditionalFormatting sqref="R52">
    <cfRule type="cellIs" dxfId="808" priority="809" operator="equal">
      <formula>"Online"</formula>
    </cfRule>
  </conditionalFormatting>
  <conditionalFormatting sqref="R52">
    <cfRule type="cellIs" dxfId="807" priority="808" operator="equal">
      <formula>"Online"</formula>
    </cfRule>
  </conditionalFormatting>
  <conditionalFormatting sqref="R52">
    <cfRule type="cellIs" dxfId="806" priority="807" operator="equal">
      <formula>"Online"</formula>
    </cfRule>
  </conditionalFormatting>
  <conditionalFormatting sqref="R52">
    <cfRule type="cellIs" dxfId="805" priority="806" operator="equal">
      <formula>"Online"</formula>
    </cfRule>
  </conditionalFormatting>
  <conditionalFormatting sqref="R52">
    <cfRule type="cellIs" dxfId="804" priority="805" operator="equal">
      <formula>"Online"</formula>
    </cfRule>
  </conditionalFormatting>
  <conditionalFormatting sqref="R52">
    <cfRule type="cellIs" dxfId="803" priority="804" operator="equal">
      <formula>"Online"</formula>
    </cfRule>
  </conditionalFormatting>
  <conditionalFormatting sqref="R52">
    <cfRule type="cellIs" dxfId="802" priority="803" operator="equal">
      <formula>"Online"</formula>
    </cfRule>
  </conditionalFormatting>
  <conditionalFormatting sqref="R58:R59">
    <cfRule type="cellIs" dxfId="801" priority="802" operator="equal">
      <formula>"Online"</formula>
    </cfRule>
  </conditionalFormatting>
  <conditionalFormatting sqref="R58:R59">
    <cfRule type="cellIs" dxfId="800" priority="801" operator="equal">
      <formula>"Online"</formula>
    </cfRule>
  </conditionalFormatting>
  <conditionalFormatting sqref="R58:R59">
    <cfRule type="cellIs" dxfId="799" priority="800" operator="equal">
      <formula>"Online"</formula>
    </cfRule>
  </conditionalFormatting>
  <conditionalFormatting sqref="R58:R59">
    <cfRule type="cellIs" dxfId="798" priority="799" operator="equal">
      <formula>"Online"</formula>
    </cfRule>
  </conditionalFormatting>
  <conditionalFormatting sqref="R58:R59">
    <cfRule type="cellIs" dxfId="797" priority="798" operator="equal">
      <formula>"Online"</formula>
    </cfRule>
  </conditionalFormatting>
  <conditionalFormatting sqref="R58:R59">
    <cfRule type="cellIs" dxfId="796" priority="797" operator="equal">
      <formula>"Online"</formula>
    </cfRule>
  </conditionalFormatting>
  <conditionalFormatting sqref="R58:R59">
    <cfRule type="cellIs" dxfId="795" priority="796" operator="equal">
      <formula>"Online"</formula>
    </cfRule>
  </conditionalFormatting>
  <conditionalFormatting sqref="R58:R59">
    <cfRule type="cellIs" dxfId="794" priority="795" operator="equal">
      <formula>"Online"</formula>
    </cfRule>
  </conditionalFormatting>
  <conditionalFormatting sqref="R58:R59">
    <cfRule type="cellIs" dxfId="793" priority="794" operator="equal">
      <formula>"Online"</formula>
    </cfRule>
  </conditionalFormatting>
  <conditionalFormatting sqref="R58:R59">
    <cfRule type="cellIs" dxfId="792" priority="793" operator="equal">
      <formula>"Online"</formula>
    </cfRule>
  </conditionalFormatting>
  <conditionalFormatting sqref="R58:R59">
    <cfRule type="cellIs" dxfId="791" priority="792" operator="equal">
      <formula>"Online"</formula>
    </cfRule>
  </conditionalFormatting>
  <conditionalFormatting sqref="R58:R59">
    <cfRule type="cellIs" dxfId="790" priority="791" operator="equal">
      <formula>"Online"</formula>
    </cfRule>
  </conditionalFormatting>
  <conditionalFormatting sqref="R58:R59">
    <cfRule type="cellIs" dxfId="789" priority="790" operator="equal">
      <formula>"Online"</formula>
    </cfRule>
  </conditionalFormatting>
  <conditionalFormatting sqref="R58:R59">
    <cfRule type="cellIs" dxfId="788" priority="789" operator="equal">
      <formula>"Online"</formula>
    </cfRule>
  </conditionalFormatting>
  <conditionalFormatting sqref="R58:R59">
    <cfRule type="cellIs" dxfId="787" priority="788" operator="equal">
      <formula>"Online"</formula>
    </cfRule>
  </conditionalFormatting>
  <conditionalFormatting sqref="R58:R59">
    <cfRule type="cellIs" dxfId="786" priority="787" operator="equal">
      <formula>"Online"</formula>
    </cfRule>
  </conditionalFormatting>
  <conditionalFormatting sqref="R58:R59">
    <cfRule type="cellIs" dxfId="785" priority="786" operator="equal">
      <formula>"Online"</formula>
    </cfRule>
  </conditionalFormatting>
  <conditionalFormatting sqref="R58:R59">
    <cfRule type="cellIs" dxfId="784" priority="785" operator="equal">
      <formula>"Online"</formula>
    </cfRule>
  </conditionalFormatting>
  <conditionalFormatting sqref="R58:R59">
    <cfRule type="cellIs" dxfId="783" priority="784" operator="equal">
      <formula>"Online"</formula>
    </cfRule>
  </conditionalFormatting>
  <conditionalFormatting sqref="R58:R59">
    <cfRule type="cellIs" dxfId="782" priority="783" operator="equal">
      <formula>"Online"</formula>
    </cfRule>
  </conditionalFormatting>
  <conditionalFormatting sqref="R58:R59">
    <cfRule type="cellIs" dxfId="781" priority="782" operator="equal">
      <formula>"Online"</formula>
    </cfRule>
  </conditionalFormatting>
  <conditionalFormatting sqref="R58:R59">
    <cfRule type="cellIs" dxfId="780" priority="781" operator="equal">
      <formula>"Online"</formula>
    </cfRule>
  </conditionalFormatting>
  <conditionalFormatting sqref="R58:R59">
    <cfRule type="cellIs" dxfId="779" priority="780" operator="equal">
      <formula>"Online"</formula>
    </cfRule>
  </conditionalFormatting>
  <conditionalFormatting sqref="R58:R59">
    <cfRule type="cellIs" dxfId="778" priority="779" operator="equal">
      <formula>"Online"</formula>
    </cfRule>
  </conditionalFormatting>
  <conditionalFormatting sqref="R58:R59">
    <cfRule type="cellIs" dxfId="777" priority="778" operator="equal">
      <formula>"Online"</formula>
    </cfRule>
  </conditionalFormatting>
  <conditionalFormatting sqref="R58:R59">
    <cfRule type="cellIs" dxfId="776" priority="777" operator="equal">
      <formula>"Online"</formula>
    </cfRule>
  </conditionalFormatting>
  <conditionalFormatting sqref="R58:R59">
    <cfRule type="cellIs" dxfId="775" priority="776" operator="equal">
      <formula>"Online"</formula>
    </cfRule>
  </conditionalFormatting>
  <conditionalFormatting sqref="R58:R59">
    <cfRule type="cellIs" dxfId="774" priority="775" operator="equal">
      <formula>"Online"</formula>
    </cfRule>
  </conditionalFormatting>
  <conditionalFormatting sqref="R60">
    <cfRule type="cellIs" dxfId="773" priority="774" operator="equal">
      <formula>"Online"</formula>
    </cfRule>
  </conditionalFormatting>
  <conditionalFormatting sqref="R60">
    <cfRule type="cellIs" dxfId="772" priority="773" operator="equal">
      <formula>"Online"</formula>
    </cfRule>
  </conditionalFormatting>
  <conditionalFormatting sqref="R60">
    <cfRule type="cellIs" dxfId="771" priority="772" operator="equal">
      <formula>"Online"</formula>
    </cfRule>
  </conditionalFormatting>
  <conditionalFormatting sqref="R60">
    <cfRule type="cellIs" dxfId="770" priority="771" operator="equal">
      <formula>"Online"</formula>
    </cfRule>
  </conditionalFormatting>
  <conditionalFormatting sqref="R60">
    <cfRule type="cellIs" dxfId="769" priority="770" operator="equal">
      <formula>"Online"</formula>
    </cfRule>
  </conditionalFormatting>
  <conditionalFormatting sqref="R60">
    <cfRule type="cellIs" dxfId="768" priority="769" operator="equal">
      <formula>"Online"</formula>
    </cfRule>
  </conditionalFormatting>
  <conditionalFormatting sqref="R60">
    <cfRule type="cellIs" dxfId="767" priority="768" operator="equal">
      <formula>"Online"</formula>
    </cfRule>
  </conditionalFormatting>
  <conditionalFormatting sqref="R60">
    <cfRule type="cellIs" dxfId="766" priority="767" operator="equal">
      <formula>"Online"</formula>
    </cfRule>
  </conditionalFormatting>
  <conditionalFormatting sqref="R60">
    <cfRule type="cellIs" dxfId="765" priority="766" operator="equal">
      <formula>"Online"</formula>
    </cfRule>
  </conditionalFormatting>
  <conditionalFormatting sqref="R60">
    <cfRule type="cellIs" dxfId="764" priority="765" operator="equal">
      <formula>"Online"</formula>
    </cfRule>
  </conditionalFormatting>
  <conditionalFormatting sqref="R60">
    <cfRule type="cellIs" dxfId="763" priority="764" operator="equal">
      <formula>"Online"</formula>
    </cfRule>
  </conditionalFormatting>
  <conditionalFormatting sqref="R60">
    <cfRule type="cellIs" dxfId="762" priority="763" operator="equal">
      <formula>"Online"</formula>
    </cfRule>
  </conditionalFormatting>
  <conditionalFormatting sqref="R60">
    <cfRule type="cellIs" dxfId="761" priority="762" operator="equal">
      <formula>"Online"</formula>
    </cfRule>
  </conditionalFormatting>
  <conditionalFormatting sqref="R60">
    <cfRule type="cellIs" dxfId="760" priority="761" operator="equal">
      <formula>"Online"</formula>
    </cfRule>
  </conditionalFormatting>
  <conditionalFormatting sqref="R60">
    <cfRule type="cellIs" dxfId="759" priority="760" operator="equal">
      <formula>"Online"</formula>
    </cfRule>
  </conditionalFormatting>
  <conditionalFormatting sqref="R60">
    <cfRule type="cellIs" dxfId="758" priority="759" operator="equal">
      <formula>"Online"</formula>
    </cfRule>
  </conditionalFormatting>
  <conditionalFormatting sqref="R60">
    <cfRule type="cellIs" dxfId="757" priority="758" operator="equal">
      <formula>"Online"</formula>
    </cfRule>
  </conditionalFormatting>
  <conditionalFormatting sqref="R60">
    <cfRule type="cellIs" dxfId="756" priority="757" operator="equal">
      <formula>"Online"</formula>
    </cfRule>
  </conditionalFormatting>
  <conditionalFormatting sqref="R60">
    <cfRule type="cellIs" dxfId="755" priority="756" operator="equal">
      <formula>"Online"</formula>
    </cfRule>
  </conditionalFormatting>
  <conditionalFormatting sqref="R60">
    <cfRule type="cellIs" dxfId="754" priority="755" operator="equal">
      <formula>"Online"</formula>
    </cfRule>
  </conditionalFormatting>
  <conditionalFormatting sqref="R60">
    <cfRule type="cellIs" dxfId="753" priority="754" operator="equal">
      <formula>"Online"</formula>
    </cfRule>
  </conditionalFormatting>
  <conditionalFormatting sqref="R60">
    <cfRule type="cellIs" dxfId="752" priority="753" operator="equal">
      <formula>"Online"</formula>
    </cfRule>
  </conditionalFormatting>
  <conditionalFormatting sqref="R60">
    <cfRule type="cellIs" dxfId="751" priority="752" operator="equal">
      <formula>"Online"</formula>
    </cfRule>
  </conditionalFormatting>
  <conditionalFormatting sqref="R60">
    <cfRule type="cellIs" dxfId="750" priority="751" operator="equal">
      <formula>"Online"</formula>
    </cfRule>
  </conditionalFormatting>
  <conditionalFormatting sqref="R60">
    <cfRule type="cellIs" dxfId="749" priority="750" operator="equal">
      <formula>"Online"</formula>
    </cfRule>
  </conditionalFormatting>
  <conditionalFormatting sqref="R60">
    <cfRule type="cellIs" dxfId="748" priority="749" operator="equal">
      <formula>"Online"</formula>
    </cfRule>
  </conditionalFormatting>
  <conditionalFormatting sqref="R60">
    <cfRule type="cellIs" dxfId="747" priority="748" operator="equal">
      <formula>"Online"</formula>
    </cfRule>
  </conditionalFormatting>
  <conditionalFormatting sqref="R60">
    <cfRule type="cellIs" dxfId="746" priority="747" operator="equal">
      <formula>"Online"</formula>
    </cfRule>
  </conditionalFormatting>
  <conditionalFormatting sqref="R60">
    <cfRule type="cellIs" dxfId="745" priority="746" operator="equal">
      <formula>"Online"</formula>
    </cfRule>
  </conditionalFormatting>
  <conditionalFormatting sqref="R61">
    <cfRule type="cellIs" dxfId="744" priority="745" operator="equal">
      <formula>"Online"</formula>
    </cfRule>
  </conditionalFormatting>
  <conditionalFormatting sqref="R61">
    <cfRule type="cellIs" dxfId="743" priority="744" operator="equal">
      <formula>"Online"</formula>
    </cfRule>
  </conditionalFormatting>
  <conditionalFormatting sqref="R61">
    <cfRule type="cellIs" dxfId="742" priority="743" operator="equal">
      <formula>"Online"</formula>
    </cfRule>
  </conditionalFormatting>
  <conditionalFormatting sqref="R61">
    <cfRule type="cellIs" dxfId="741" priority="742" operator="equal">
      <formula>"Online"</formula>
    </cfRule>
  </conditionalFormatting>
  <conditionalFormatting sqref="R61">
    <cfRule type="cellIs" dxfId="740" priority="741" operator="equal">
      <formula>"Online"</formula>
    </cfRule>
  </conditionalFormatting>
  <conditionalFormatting sqref="R61">
    <cfRule type="cellIs" dxfId="739" priority="740" operator="equal">
      <formula>"Online"</formula>
    </cfRule>
  </conditionalFormatting>
  <conditionalFormatting sqref="R61">
    <cfRule type="cellIs" dxfId="738" priority="739" operator="equal">
      <formula>"Online"</formula>
    </cfRule>
  </conditionalFormatting>
  <conditionalFormatting sqref="R61">
    <cfRule type="cellIs" dxfId="737" priority="738" operator="equal">
      <formula>"Online"</formula>
    </cfRule>
  </conditionalFormatting>
  <conditionalFormatting sqref="R61">
    <cfRule type="cellIs" dxfId="736" priority="737" operator="equal">
      <formula>"Online"</formula>
    </cfRule>
  </conditionalFormatting>
  <conditionalFormatting sqref="R61">
    <cfRule type="cellIs" dxfId="735" priority="736" operator="equal">
      <formula>"Online"</formula>
    </cfRule>
  </conditionalFormatting>
  <conditionalFormatting sqref="R61">
    <cfRule type="cellIs" dxfId="734" priority="735" operator="equal">
      <formula>"Online"</formula>
    </cfRule>
  </conditionalFormatting>
  <conditionalFormatting sqref="R61">
    <cfRule type="cellIs" dxfId="733" priority="734" operator="equal">
      <formula>"Online"</formula>
    </cfRule>
  </conditionalFormatting>
  <conditionalFormatting sqref="R61">
    <cfRule type="cellIs" dxfId="732" priority="733" operator="equal">
      <formula>"Online"</formula>
    </cfRule>
  </conditionalFormatting>
  <conditionalFormatting sqref="R61">
    <cfRule type="cellIs" dxfId="731" priority="732" operator="equal">
      <formula>"Online"</formula>
    </cfRule>
  </conditionalFormatting>
  <conditionalFormatting sqref="R61">
    <cfRule type="cellIs" dxfId="730" priority="731" operator="equal">
      <formula>"Online"</formula>
    </cfRule>
  </conditionalFormatting>
  <conditionalFormatting sqref="R61">
    <cfRule type="cellIs" dxfId="729" priority="730" operator="equal">
      <formula>"Online"</formula>
    </cfRule>
  </conditionalFormatting>
  <conditionalFormatting sqref="R61">
    <cfRule type="cellIs" dxfId="728" priority="729" operator="equal">
      <formula>"Online"</formula>
    </cfRule>
  </conditionalFormatting>
  <conditionalFormatting sqref="R61">
    <cfRule type="cellIs" dxfId="727" priority="728" operator="equal">
      <formula>"Online"</formula>
    </cfRule>
  </conditionalFormatting>
  <conditionalFormatting sqref="R61">
    <cfRule type="cellIs" dxfId="726" priority="727" operator="equal">
      <formula>"Online"</formula>
    </cfRule>
  </conditionalFormatting>
  <conditionalFormatting sqref="R61">
    <cfRule type="cellIs" dxfId="725" priority="726" operator="equal">
      <formula>"Online"</formula>
    </cfRule>
  </conditionalFormatting>
  <conditionalFormatting sqref="R61">
    <cfRule type="cellIs" dxfId="724" priority="725" operator="equal">
      <formula>"Online"</formula>
    </cfRule>
  </conditionalFormatting>
  <conditionalFormatting sqref="R61">
    <cfRule type="cellIs" dxfId="723" priority="724" operator="equal">
      <formula>"Online"</formula>
    </cfRule>
  </conditionalFormatting>
  <conditionalFormatting sqref="R61">
    <cfRule type="cellIs" dxfId="722" priority="723" operator="equal">
      <formula>"Online"</formula>
    </cfRule>
  </conditionalFormatting>
  <conditionalFormatting sqref="R61">
    <cfRule type="cellIs" dxfId="721" priority="722" operator="equal">
      <formula>"Online"</formula>
    </cfRule>
  </conditionalFormatting>
  <conditionalFormatting sqref="R61">
    <cfRule type="cellIs" dxfId="720" priority="721" operator="equal">
      <formula>"Online"</formula>
    </cfRule>
  </conditionalFormatting>
  <conditionalFormatting sqref="R61">
    <cfRule type="cellIs" dxfId="719" priority="720" operator="equal">
      <formula>"Online"</formula>
    </cfRule>
  </conditionalFormatting>
  <conditionalFormatting sqref="R61">
    <cfRule type="cellIs" dxfId="718" priority="719" operator="equal">
      <formula>"Online"</formula>
    </cfRule>
  </conditionalFormatting>
  <conditionalFormatting sqref="R61">
    <cfRule type="cellIs" dxfId="717" priority="718" operator="equal">
      <formula>"Online"</formula>
    </cfRule>
  </conditionalFormatting>
  <conditionalFormatting sqref="R61">
    <cfRule type="cellIs" dxfId="716" priority="717" operator="equal">
      <formula>"Online"</formula>
    </cfRule>
  </conditionalFormatting>
  <conditionalFormatting sqref="R71">
    <cfRule type="cellIs" dxfId="715" priority="716" operator="equal">
      <formula>"Online"</formula>
    </cfRule>
  </conditionalFormatting>
  <conditionalFormatting sqref="R71">
    <cfRule type="cellIs" dxfId="714" priority="715" operator="equal">
      <formula>"Online"</formula>
    </cfRule>
  </conditionalFormatting>
  <conditionalFormatting sqref="R71">
    <cfRule type="cellIs" dxfId="713" priority="714" operator="equal">
      <formula>"Online"</formula>
    </cfRule>
  </conditionalFormatting>
  <conditionalFormatting sqref="R71">
    <cfRule type="cellIs" dxfId="712" priority="713" operator="equal">
      <formula>"Online"</formula>
    </cfRule>
  </conditionalFormatting>
  <conditionalFormatting sqref="R71">
    <cfRule type="cellIs" dxfId="711" priority="712" operator="equal">
      <formula>"Online"</formula>
    </cfRule>
  </conditionalFormatting>
  <conditionalFormatting sqref="R71">
    <cfRule type="cellIs" dxfId="710" priority="711" operator="equal">
      <formula>"Online"</formula>
    </cfRule>
  </conditionalFormatting>
  <conditionalFormatting sqref="R71">
    <cfRule type="cellIs" dxfId="709" priority="710" operator="equal">
      <formula>"Online"</formula>
    </cfRule>
  </conditionalFormatting>
  <conditionalFormatting sqref="R71">
    <cfRule type="cellIs" dxfId="708" priority="709" operator="equal">
      <formula>"Online"</formula>
    </cfRule>
  </conditionalFormatting>
  <conditionalFormatting sqref="R71">
    <cfRule type="cellIs" dxfId="707" priority="708" operator="equal">
      <formula>"Online"</formula>
    </cfRule>
  </conditionalFormatting>
  <conditionalFormatting sqref="R71">
    <cfRule type="cellIs" dxfId="706" priority="707" operator="equal">
      <formula>"Online"</formula>
    </cfRule>
  </conditionalFormatting>
  <conditionalFormatting sqref="R71">
    <cfRule type="cellIs" dxfId="705" priority="706" operator="equal">
      <formula>"Online"</formula>
    </cfRule>
  </conditionalFormatting>
  <conditionalFormatting sqref="R71">
    <cfRule type="cellIs" dxfId="704" priority="705" operator="equal">
      <formula>"Online"</formula>
    </cfRule>
  </conditionalFormatting>
  <conditionalFormatting sqref="R71">
    <cfRule type="cellIs" dxfId="703" priority="704" operator="equal">
      <formula>"Online"</formula>
    </cfRule>
  </conditionalFormatting>
  <conditionalFormatting sqref="R71">
    <cfRule type="cellIs" dxfId="702" priority="703" operator="equal">
      <formula>"Online"</formula>
    </cfRule>
  </conditionalFormatting>
  <conditionalFormatting sqref="R71">
    <cfRule type="cellIs" dxfId="701" priority="702" operator="equal">
      <formula>"Online"</formula>
    </cfRule>
  </conditionalFormatting>
  <conditionalFormatting sqref="R71">
    <cfRule type="cellIs" dxfId="700" priority="701" operator="equal">
      <formula>"Online"</formula>
    </cfRule>
  </conditionalFormatting>
  <conditionalFormatting sqref="R71">
    <cfRule type="cellIs" dxfId="699" priority="700" operator="equal">
      <formula>"Online"</formula>
    </cfRule>
  </conditionalFormatting>
  <conditionalFormatting sqref="R71">
    <cfRule type="cellIs" dxfId="698" priority="699" operator="equal">
      <formula>"Online"</formula>
    </cfRule>
  </conditionalFormatting>
  <conditionalFormatting sqref="R71">
    <cfRule type="cellIs" dxfId="697" priority="698" operator="equal">
      <formula>"Online"</formula>
    </cfRule>
  </conditionalFormatting>
  <conditionalFormatting sqref="R71">
    <cfRule type="cellIs" dxfId="696" priority="697" operator="equal">
      <formula>"Online"</formula>
    </cfRule>
  </conditionalFormatting>
  <conditionalFormatting sqref="R71">
    <cfRule type="cellIs" dxfId="695" priority="696" operator="equal">
      <formula>"Online"</formula>
    </cfRule>
  </conditionalFormatting>
  <conditionalFormatting sqref="R71">
    <cfRule type="cellIs" dxfId="694" priority="695" operator="equal">
      <formula>"Online"</formula>
    </cfRule>
  </conditionalFormatting>
  <conditionalFormatting sqref="R71">
    <cfRule type="cellIs" dxfId="693" priority="694" operator="equal">
      <formula>"Online"</formula>
    </cfRule>
  </conditionalFormatting>
  <conditionalFormatting sqref="R71">
    <cfRule type="cellIs" dxfId="692" priority="693" operator="equal">
      <formula>"Online"</formula>
    </cfRule>
  </conditionalFormatting>
  <conditionalFormatting sqref="R71">
    <cfRule type="cellIs" dxfId="691" priority="692" operator="equal">
      <formula>"Online"</formula>
    </cfRule>
  </conditionalFormatting>
  <conditionalFormatting sqref="R71">
    <cfRule type="cellIs" dxfId="690" priority="691" operator="equal">
      <formula>"Online"</formula>
    </cfRule>
  </conditionalFormatting>
  <conditionalFormatting sqref="R71">
    <cfRule type="cellIs" dxfId="689" priority="690" operator="equal">
      <formula>"Online"</formula>
    </cfRule>
  </conditionalFormatting>
  <conditionalFormatting sqref="R71">
    <cfRule type="cellIs" dxfId="688" priority="689" operator="equal">
      <formula>"Online"</formula>
    </cfRule>
  </conditionalFormatting>
  <conditionalFormatting sqref="R71">
    <cfRule type="cellIs" dxfId="687" priority="688" operator="equal">
      <formula>"Online"</formula>
    </cfRule>
  </conditionalFormatting>
  <conditionalFormatting sqref="R71">
    <cfRule type="cellIs" dxfId="686" priority="687" operator="equal">
      <formula>"Online"</formula>
    </cfRule>
  </conditionalFormatting>
  <conditionalFormatting sqref="R71">
    <cfRule type="cellIs" dxfId="685" priority="686" operator="equal">
      <formula>"Online"</formula>
    </cfRule>
  </conditionalFormatting>
  <conditionalFormatting sqref="R71">
    <cfRule type="cellIs" dxfId="684" priority="685" operator="equal">
      <formula>"Online"</formula>
    </cfRule>
  </conditionalFormatting>
  <conditionalFormatting sqref="R71">
    <cfRule type="cellIs" dxfId="683" priority="684" operator="equal">
      <formula>"Online"</formula>
    </cfRule>
  </conditionalFormatting>
  <conditionalFormatting sqref="R71">
    <cfRule type="cellIs" dxfId="682" priority="683" operator="equal">
      <formula>"Online"</formula>
    </cfRule>
  </conditionalFormatting>
  <conditionalFormatting sqref="R71">
    <cfRule type="cellIs" dxfId="681" priority="682" operator="equal">
      <formula>"Online"</formula>
    </cfRule>
  </conditionalFormatting>
  <conditionalFormatting sqref="R71">
    <cfRule type="cellIs" dxfId="680" priority="681" operator="equal">
      <formula>"Online"</formula>
    </cfRule>
  </conditionalFormatting>
  <conditionalFormatting sqref="R71">
    <cfRule type="cellIs" dxfId="679" priority="680" operator="equal">
      <formula>"Online"</formula>
    </cfRule>
  </conditionalFormatting>
  <conditionalFormatting sqref="R71">
    <cfRule type="cellIs" dxfId="678" priority="679" operator="equal">
      <formula>"Online"</formula>
    </cfRule>
  </conditionalFormatting>
  <conditionalFormatting sqref="R71">
    <cfRule type="cellIs" dxfId="677" priority="678" operator="equal">
      <formula>"Online"</formula>
    </cfRule>
  </conditionalFormatting>
  <conditionalFormatting sqref="R71">
    <cfRule type="cellIs" dxfId="676" priority="677" operator="equal">
      <formula>"Online"</formula>
    </cfRule>
  </conditionalFormatting>
  <conditionalFormatting sqref="R71">
    <cfRule type="cellIs" dxfId="675" priority="676" operator="equal">
      <formula>"Online"</formula>
    </cfRule>
  </conditionalFormatting>
  <conditionalFormatting sqref="R71">
    <cfRule type="cellIs" dxfId="674" priority="675" operator="equal">
      <formula>"Online"</formula>
    </cfRule>
  </conditionalFormatting>
  <conditionalFormatting sqref="R73:R76">
    <cfRule type="cellIs" dxfId="673" priority="674" operator="equal">
      <formula>"Online"</formula>
    </cfRule>
  </conditionalFormatting>
  <conditionalFormatting sqref="R73:R76">
    <cfRule type="cellIs" dxfId="672" priority="673" operator="equal">
      <formula>"Online"</formula>
    </cfRule>
  </conditionalFormatting>
  <conditionalFormatting sqref="R73:R76">
    <cfRule type="cellIs" dxfId="671" priority="672" operator="equal">
      <formula>"Online"</formula>
    </cfRule>
  </conditionalFormatting>
  <conditionalFormatting sqref="R73:R76">
    <cfRule type="cellIs" dxfId="670" priority="671" operator="equal">
      <formula>"Online"</formula>
    </cfRule>
  </conditionalFormatting>
  <conditionalFormatting sqref="R73:R76">
    <cfRule type="cellIs" dxfId="669" priority="670" operator="equal">
      <formula>"Online"</formula>
    </cfRule>
  </conditionalFormatting>
  <conditionalFormatting sqref="R73:R76">
    <cfRule type="cellIs" dxfId="668" priority="669" operator="equal">
      <formula>"Online"</formula>
    </cfRule>
  </conditionalFormatting>
  <conditionalFormatting sqref="R73:R76">
    <cfRule type="cellIs" dxfId="667" priority="668" operator="equal">
      <formula>"Online"</formula>
    </cfRule>
  </conditionalFormatting>
  <conditionalFormatting sqref="R73:R76">
    <cfRule type="cellIs" dxfId="666" priority="667" operator="equal">
      <formula>"Online"</formula>
    </cfRule>
  </conditionalFormatting>
  <conditionalFormatting sqref="R73:R76">
    <cfRule type="cellIs" dxfId="665" priority="666" operator="equal">
      <formula>"Online"</formula>
    </cfRule>
  </conditionalFormatting>
  <conditionalFormatting sqref="R73:R76">
    <cfRule type="cellIs" dxfId="664" priority="665" operator="equal">
      <formula>"Online"</formula>
    </cfRule>
  </conditionalFormatting>
  <conditionalFormatting sqref="R73:R76">
    <cfRule type="cellIs" dxfId="663" priority="664" operator="equal">
      <formula>"Online"</formula>
    </cfRule>
  </conditionalFormatting>
  <conditionalFormatting sqref="R73:R76">
    <cfRule type="cellIs" dxfId="662" priority="663" operator="equal">
      <formula>"Online"</formula>
    </cfRule>
  </conditionalFormatting>
  <conditionalFormatting sqref="R73:R76">
    <cfRule type="cellIs" dxfId="661" priority="662" operator="equal">
      <formula>"Online"</formula>
    </cfRule>
  </conditionalFormatting>
  <conditionalFormatting sqref="R73:R76">
    <cfRule type="cellIs" dxfId="660" priority="661" operator="equal">
      <formula>"Online"</formula>
    </cfRule>
  </conditionalFormatting>
  <conditionalFormatting sqref="R73:R76">
    <cfRule type="cellIs" dxfId="659" priority="660" operator="equal">
      <formula>"Online"</formula>
    </cfRule>
  </conditionalFormatting>
  <conditionalFormatting sqref="R73:R76">
    <cfRule type="cellIs" dxfId="658" priority="659" operator="equal">
      <formula>"Online"</formula>
    </cfRule>
  </conditionalFormatting>
  <conditionalFormatting sqref="R73:R76">
    <cfRule type="cellIs" dxfId="657" priority="658" operator="equal">
      <formula>"Online"</formula>
    </cfRule>
  </conditionalFormatting>
  <conditionalFormatting sqref="R73:R76">
    <cfRule type="cellIs" dxfId="656" priority="657" operator="equal">
      <formula>"Online"</formula>
    </cfRule>
  </conditionalFormatting>
  <conditionalFormatting sqref="R73:R76">
    <cfRule type="cellIs" dxfId="655" priority="656" operator="equal">
      <formula>"Online"</formula>
    </cfRule>
  </conditionalFormatting>
  <conditionalFormatting sqref="R73:R76">
    <cfRule type="cellIs" dxfId="654" priority="655" operator="equal">
      <formula>"Online"</formula>
    </cfRule>
  </conditionalFormatting>
  <conditionalFormatting sqref="R73:R76">
    <cfRule type="cellIs" dxfId="653" priority="654" operator="equal">
      <formula>"Online"</formula>
    </cfRule>
  </conditionalFormatting>
  <conditionalFormatting sqref="R73:R76">
    <cfRule type="cellIs" dxfId="652" priority="653" operator="equal">
      <formula>"Online"</formula>
    </cfRule>
  </conditionalFormatting>
  <conditionalFormatting sqref="R73:R76">
    <cfRule type="cellIs" dxfId="651" priority="652" operator="equal">
      <formula>"Online"</formula>
    </cfRule>
  </conditionalFormatting>
  <conditionalFormatting sqref="R73:R76">
    <cfRule type="cellIs" dxfId="650" priority="651" operator="equal">
      <formula>"Online"</formula>
    </cfRule>
  </conditionalFormatting>
  <conditionalFormatting sqref="R73:R76">
    <cfRule type="cellIs" dxfId="649" priority="650" operator="equal">
      <formula>"Online"</formula>
    </cfRule>
  </conditionalFormatting>
  <conditionalFormatting sqref="R73:R76">
    <cfRule type="cellIs" dxfId="648" priority="649" operator="equal">
      <formula>"Online"</formula>
    </cfRule>
  </conditionalFormatting>
  <conditionalFormatting sqref="R73:R76">
    <cfRule type="cellIs" dxfId="647" priority="648" operator="equal">
      <formula>"Online"</formula>
    </cfRule>
  </conditionalFormatting>
  <conditionalFormatting sqref="R73:R76">
    <cfRule type="cellIs" dxfId="646" priority="647" operator="equal">
      <formula>"Online"</formula>
    </cfRule>
  </conditionalFormatting>
  <conditionalFormatting sqref="R73:R76">
    <cfRule type="cellIs" dxfId="645" priority="646" operator="equal">
      <formula>"Online"</formula>
    </cfRule>
  </conditionalFormatting>
  <conditionalFormatting sqref="R73:R76">
    <cfRule type="cellIs" dxfId="644" priority="645" operator="equal">
      <formula>"Online"</formula>
    </cfRule>
  </conditionalFormatting>
  <conditionalFormatting sqref="R73:R76">
    <cfRule type="cellIs" dxfId="643" priority="644" operator="equal">
      <formula>"Online"</formula>
    </cfRule>
  </conditionalFormatting>
  <conditionalFormatting sqref="R73:R76">
    <cfRule type="cellIs" dxfId="642" priority="643" operator="equal">
      <formula>"Online"</formula>
    </cfRule>
  </conditionalFormatting>
  <conditionalFormatting sqref="R73:R76">
    <cfRule type="cellIs" dxfId="641" priority="642" operator="equal">
      <formula>"Online"</formula>
    </cfRule>
  </conditionalFormatting>
  <conditionalFormatting sqref="R73:R76">
    <cfRule type="cellIs" dxfId="640" priority="641" operator="equal">
      <formula>"Online"</formula>
    </cfRule>
  </conditionalFormatting>
  <conditionalFormatting sqref="R73:R76">
    <cfRule type="cellIs" dxfId="639" priority="640" operator="equal">
      <formula>"Online"</formula>
    </cfRule>
  </conditionalFormatting>
  <conditionalFormatting sqref="R73:R76">
    <cfRule type="cellIs" dxfId="638" priority="639" operator="equal">
      <formula>"Online"</formula>
    </cfRule>
  </conditionalFormatting>
  <conditionalFormatting sqref="R73:R76">
    <cfRule type="cellIs" dxfId="637" priority="638" operator="equal">
      <formula>"Online"</formula>
    </cfRule>
  </conditionalFormatting>
  <conditionalFormatting sqref="R73:R76">
    <cfRule type="cellIs" dxfId="636" priority="637" operator="equal">
      <formula>"Online"</formula>
    </cfRule>
  </conditionalFormatting>
  <conditionalFormatting sqref="R73:R76">
    <cfRule type="cellIs" dxfId="635" priority="636" operator="equal">
      <formula>"Online"</formula>
    </cfRule>
  </conditionalFormatting>
  <conditionalFormatting sqref="R73:R76">
    <cfRule type="cellIs" dxfId="634" priority="635" operator="equal">
      <formula>"Online"</formula>
    </cfRule>
  </conditionalFormatting>
  <conditionalFormatting sqref="R73:R76">
    <cfRule type="cellIs" dxfId="633" priority="634" operator="equal">
      <formula>"Online"</formula>
    </cfRule>
  </conditionalFormatting>
  <conditionalFormatting sqref="R73:R76">
    <cfRule type="cellIs" dxfId="632" priority="633" operator="equal">
      <formula>"Online"</formula>
    </cfRule>
  </conditionalFormatting>
  <conditionalFormatting sqref="R77">
    <cfRule type="cellIs" dxfId="631" priority="632" operator="equal">
      <formula>"Online"</formula>
    </cfRule>
  </conditionalFormatting>
  <conditionalFormatting sqref="R77">
    <cfRule type="cellIs" dxfId="630" priority="631" operator="equal">
      <formula>"Online"</formula>
    </cfRule>
  </conditionalFormatting>
  <conditionalFormatting sqref="R77">
    <cfRule type="cellIs" dxfId="629" priority="630" operator="equal">
      <formula>"Online"</formula>
    </cfRule>
  </conditionalFormatting>
  <conditionalFormatting sqref="R77">
    <cfRule type="cellIs" dxfId="628" priority="629" operator="equal">
      <formula>"Online"</formula>
    </cfRule>
  </conditionalFormatting>
  <conditionalFormatting sqref="R77">
    <cfRule type="cellIs" dxfId="627" priority="628" operator="equal">
      <formula>"Online"</formula>
    </cfRule>
  </conditionalFormatting>
  <conditionalFormatting sqref="R77">
    <cfRule type="cellIs" dxfId="626" priority="627" operator="equal">
      <formula>"Online"</formula>
    </cfRule>
  </conditionalFormatting>
  <conditionalFormatting sqref="R77">
    <cfRule type="cellIs" dxfId="625" priority="626" operator="equal">
      <formula>"Online"</formula>
    </cfRule>
  </conditionalFormatting>
  <conditionalFormatting sqref="R77">
    <cfRule type="cellIs" dxfId="624" priority="625" operator="equal">
      <formula>"Online"</formula>
    </cfRule>
  </conditionalFormatting>
  <conditionalFormatting sqref="R77">
    <cfRule type="cellIs" dxfId="623" priority="624" operator="equal">
      <formula>"Online"</formula>
    </cfRule>
  </conditionalFormatting>
  <conditionalFormatting sqref="R77">
    <cfRule type="cellIs" dxfId="622" priority="623" operator="equal">
      <formula>"Online"</formula>
    </cfRule>
  </conditionalFormatting>
  <conditionalFormatting sqref="R77">
    <cfRule type="cellIs" dxfId="621" priority="622" operator="equal">
      <formula>"Online"</formula>
    </cfRule>
  </conditionalFormatting>
  <conditionalFormatting sqref="R77">
    <cfRule type="cellIs" dxfId="620" priority="621" operator="equal">
      <formula>"Online"</formula>
    </cfRule>
  </conditionalFormatting>
  <conditionalFormatting sqref="R77">
    <cfRule type="cellIs" dxfId="619" priority="620" operator="equal">
      <formula>"Online"</formula>
    </cfRule>
  </conditionalFormatting>
  <conditionalFormatting sqref="R77">
    <cfRule type="cellIs" dxfId="618" priority="619" operator="equal">
      <formula>"Online"</formula>
    </cfRule>
  </conditionalFormatting>
  <conditionalFormatting sqref="R77">
    <cfRule type="cellIs" dxfId="617" priority="618" operator="equal">
      <formula>"Online"</formula>
    </cfRule>
  </conditionalFormatting>
  <conditionalFormatting sqref="R77">
    <cfRule type="cellIs" dxfId="616" priority="617" operator="equal">
      <formula>"Online"</formula>
    </cfRule>
  </conditionalFormatting>
  <conditionalFormatting sqref="R77">
    <cfRule type="cellIs" dxfId="615" priority="616" operator="equal">
      <formula>"Online"</formula>
    </cfRule>
  </conditionalFormatting>
  <conditionalFormatting sqref="R77">
    <cfRule type="cellIs" dxfId="614" priority="615" operator="equal">
      <formula>"Online"</formula>
    </cfRule>
  </conditionalFormatting>
  <conditionalFormatting sqref="R77">
    <cfRule type="cellIs" dxfId="613" priority="614" operator="equal">
      <formula>"Online"</formula>
    </cfRule>
  </conditionalFormatting>
  <conditionalFormatting sqref="R77">
    <cfRule type="cellIs" dxfId="612" priority="613" operator="equal">
      <formula>"Online"</formula>
    </cfRule>
  </conditionalFormatting>
  <conditionalFormatting sqref="R77">
    <cfRule type="cellIs" dxfId="611" priority="612" operator="equal">
      <formula>"Online"</formula>
    </cfRule>
  </conditionalFormatting>
  <conditionalFormatting sqref="R77">
    <cfRule type="cellIs" dxfId="610" priority="611" operator="equal">
      <formula>"Online"</formula>
    </cfRule>
  </conditionalFormatting>
  <conditionalFormatting sqref="R77">
    <cfRule type="cellIs" dxfId="609" priority="610" operator="equal">
      <formula>"Online"</formula>
    </cfRule>
  </conditionalFormatting>
  <conditionalFormatting sqref="R77">
    <cfRule type="cellIs" dxfId="608" priority="609" operator="equal">
      <formula>"Online"</formula>
    </cfRule>
  </conditionalFormatting>
  <conditionalFormatting sqref="R77">
    <cfRule type="cellIs" dxfId="607" priority="608" operator="equal">
      <formula>"Online"</formula>
    </cfRule>
  </conditionalFormatting>
  <conditionalFormatting sqref="R77">
    <cfRule type="cellIs" dxfId="606" priority="607" operator="equal">
      <formula>"Online"</formula>
    </cfRule>
  </conditionalFormatting>
  <conditionalFormatting sqref="R77">
    <cfRule type="cellIs" dxfId="605" priority="606" operator="equal">
      <formula>"Online"</formula>
    </cfRule>
  </conditionalFormatting>
  <conditionalFormatting sqref="R77">
    <cfRule type="cellIs" dxfId="604" priority="605" operator="equal">
      <formula>"Online"</formula>
    </cfRule>
  </conditionalFormatting>
  <conditionalFormatting sqref="R77">
    <cfRule type="cellIs" dxfId="603" priority="604" operator="equal">
      <formula>"Online"</formula>
    </cfRule>
  </conditionalFormatting>
  <conditionalFormatting sqref="R77">
    <cfRule type="cellIs" dxfId="602" priority="603" operator="equal">
      <formula>"Online"</formula>
    </cfRule>
  </conditionalFormatting>
  <conditionalFormatting sqref="R77">
    <cfRule type="cellIs" dxfId="601" priority="602" operator="equal">
      <formula>"Online"</formula>
    </cfRule>
  </conditionalFormatting>
  <conditionalFormatting sqref="R77">
    <cfRule type="cellIs" dxfId="600" priority="601" operator="equal">
      <formula>"Online"</formula>
    </cfRule>
  </conditionalFormatting>
  <conditionalFormatting sqref="R77">
    <cfRule type="cellIs" dxfId="599" priority="600" operator="equal">
      <formula>"Online"</formula>
    </cfRule>
  </conditionalFormatting>
  <conditionalFormatting sqref="R77">
    <cfRule type="cellIs" dxfId="598" priority="599" operator="equal">
      <formula>"Online"</formula>
    </cfRule>
  </conditionalFormatting>
  <conditionalFormatting sqref="R77">
    <cfRule type="cellIs" dxfId="597" priority="598" operator="equal">
      <formula>"Online"</formula>
    </cfRule>
  </conditionalFormatting>
  <conditionalFormatting sqref="R77">
    <cfRule type="cellIs" dxfId="596" priority="597" operator="equal">
      <formula>"Online"</formula>
    </cfRule>
  </conditionalFormatting>
  <conditionalFormatting sqref="R77">
    <cfRule type="cellIs" dxfId="595" priority="596" operator="equal">
      <formula>"Online"</formula>
    </cfRule>
  </conditionalFormatting>
  <conditionalFormatting sqref="R77">
    <cfRule type="cellIs" dxfId="594" priority="595" operator="equal">
      <formula>"Online"</formula>
    </cfRule>
  </conditionalFormatting>
  <conditionalFormatting sqref="R77">
    <cfRule type="cellIs" dxfId="593" priority="594" operator="equal">
      <formula>"Online"</formula>
    </cfRule>
  </conditionalFormatting>
  <conditionalFormatting sqref="R77">
    <cfRule type="cellIs" dxfId="592" priority="593" operator="equal">
      <formula>"Online"</formula>
    </cfRule>
  </conditionalFormatting>
  <conditionalFormatting sqref="R77">
    <cfRule type="cellIs" dxfId="591" priority="592" operator="equal">
      <formula>"Online"</formula>
    </cfRule>
  </conditionalFormatting>
  <conditionalFormatting sqref="R77">
    <cfRule type="cellIs" dxfId="590" priority="591" operator="equal">
      <formula>"Online"</formula>
    </cfRule>
  </conditionalFormatting>
  <conditionalFormatting sqref="R79">
    <cfRule type="cellIs" dxfId="589" priority="590" operator="equal">
      <formula>"Online"</formula>
    </cfRule>
  </conditionalFormatting>
  <conditionalFormatting sqref="R79">
    <cfRule type="cellIs" dxfId="588" priority="589" operator="equal">
      <formula>"Online"</formula>
    </cfRule>
  </conditionalFormatting>
  <conditionalFormatting sqref="R79">
    <cfRule type="cellIs" dxfId="587" priority="588" operator="equal">
      <formula>"Online"</formula>
    </cfRule>
  </conditionalFormatting>
  <conditionalFormatting sqref="R79">
    <cfRule type="cellIs" dxfId="586" priority="587" operator="equal">
      <formula>"Online"</formula>
    </cfRule>
  </conditionalFormatting>
  <conditionalFormatting sqref="R79">
    <cfRule type="cellIs" dxfId="585" priority="586" operator="equal">
      <formula>"Online"</formula>
    </cfRule>
  </conditionalFormatting>
  <conditionalFormatting sqref="R79">
    <cfRule type="cellIs" dxfId="584" priority="585" operator="equal">
      <formula>"Online"</formula>
    </cfRule>
  </conditionalFormatting>
  <conditionalFormatting sqref="R79">
    <cfRule type="cellIs" dxfId="583" priority="584" operator="equal">
      <formula>"Online"</formula>
    </cfRule>
  </conditionalFormatting>
  <conditionalFormatting sqref="R79">
    <cfRule type="cellIs" dxfId="582" priority="583" operator="equal">
      <formula>"Online"</formula>
    </cfRule>
  </conditionalFormatting>
  <conditionalFormatting sqref="R79">
    <cfRule type="cellIs" dxfId="581" priority="582" operator="equal">
      <formula>"Online"</formula>
    </cfRule>
  </conditionalFormatting>
  <conditionalFormatting sqref="R79">
    <cfRule type="cellIs" dxfId="580" priority="581" operator="equal">
      <formula>"Online"</formula>
    </cfRule>
  </conditionalFormatting>
  <conditionalFormatting sqref="R79">
    <cfRule type="cellIs" dxfId="579" priority="580" operator="equal">
      <formula>"Online"</formula>
    </cfRule>
  </conditionalFormatting>
  <conditionalFormatting sqref="R79">
    <cfRule type="cellIs" dxfId="578" priority="579" operator="equal">
      <formula>"Online"</formula>
    </cfRule>
  </conditionalFormatting>
  <conditionalFormatting sqref="R79">
    <cfRule type="cellIs" dxfId="577" priority="578" operator="equal">
      <formula>"Online"</formula>
    </cfRule>
  </conditionalFormatting>
  <conditionalFormatting sqref="R79">
    <cfRule type="cellIs" dxfId="576" priority="577" operator="equal">
      <formula>"Online"</formula>
    </cfRule>
  </conditionalFormatting>
  <conditionalFormatting sqref="R79">
    <cfRule type="cellIs" dxfId="575" priority="576" operator="equal">
      <formula>"Online"</formula>
    </cfRule>
  </conditionalFormatting>
  <conditionalFormatting sqref="R79">
    <cfRule type="cellIs" dxfId="574" priority="575" operator="equal">
      <formula>"Online"</formula>
    </cfRule>
  </conditionalFormatting>
  <conditionalFormatting sqref="R79">
    <cfRule type="cellIs" dxfId="573" priority="574" operator="equal">
      <formula>"Online"</formula>
    </cfRule>
  </conditionalFormatting>
  <conditionalFormatting sqref="R79">
    <cfRule type="cellIs" dxfId="572" priority="573" operator="equal">
      <formula>"Online"</formula>
    </cfRule>
  </conditionalFormatting>
  <conditionalFormatting sqref="R79">
    <cfRule type="cellIs" dxfId="571" priority="572" operator="equal">
      <formula>"Online"</formula>
    </cfRule>
  </conditionalFormatting>
  <conditionalFormatting sqref="R79">
    <cfRule type="cellIs" dxfId="570" priority="571" operator="equal">
      <formula>"Online"</formula>
    </cfRule>
  </conditionalFormatting>
  <conditionalFormatting sqref="R79">
    <cfRule type="cellIs" dxfId="569" priority="570" operator="equal">
      <formula>"Online"</formula>
    </cfRule>
  </conditionalFormatting>
  <conditionalFormatting sqref="R79">
    <cfRule type="cellIs" dxfId="568" priority="569" operator="equal">
      <formula>"Online"</formula>
    </cfRule>
  </conditionalFormatting>
  <conditionalFormatting sqref="R79">
    <cfRule type="cellIs" dxfId="567" priority="568" operator="equal">
      <formula>"Online"</formula>
    </cfRule>
  </conditionalFormatting>
  <conditionalFormatting sqref="R79">
    <cfRule type="cellIs" dxfId="566" priority="567" operator="equal">
      <formula>"Online"</formula>
    </cfRule>
  </conditionalFormatting>
  <conditionalFormatting sqref="R79">
    <cfRule type="cellIs" dxfId="565" priority="566" operator="equal">
      <formula>"Online"</formula>
    </cfRule>
  </conditionalFormatting>
  <conditionalFormatting sqref="R79">
    <cfRule type="cellIs" dxfId="564" priority="565" operator="equal">
      <formula>"Online"</formula>
    </cfRule>
  </conditionalFormatting>
  <conditionalFormatting sqref="R79">
    <cfRule type="cellIs" dxfId="563" priority="564" operator="equal">
      <formula>"Online"</formula>
    </cfRule>
  </conditionalFormatting>
  <conditionalFormatting sqref="R79">
    <cfRule type="cellIs" dxfId="562" priority="563" operator="equal">
      <formula>"Online"</formula>
    </cfRule>
  </conditionalFormatting>
  <conditionalFormatting sqref="R79">
    <cfRule type="cellIs" dxfId="561" priority="562" operator="equal">
      <formula>"Online"</formula>
    </cfRule>
  </conditionalFormatting>
  <conditionalFormatting sqref="R79">
    <cfRule type="cellIs" dxfId="560" priority="561" operator="equal">
      <formula>"Online"</formula>
    </cfRule>
  </conditionalFormatting>
  <conditionalFormatting sqref="R79">
    <cfRule type="cellIs" dxfId="559" priority="560" operator="equal">
      <formula>"Online"</formula>
    </cfRule>
  </conditionalFormatting>
  <conditionalFormatting sqref="R79">
    <cfRule type="cellIs" dxfId="558" priority="559" operator="equal">
      <formula>"Online"</formula>
    </cfRule>
  </conditionalFormatting>
  <conditionalFormatting sqref="R79">
    <cfRule type="cellIs" dxfId="557" priority="558" operator="equal">
      <formula>"Online"</formula>
    </cfRule>
  </conditionalFormatting>
  <conditionalFormatting sqref="R79">
    <cfRule type="cellIs" dxfId="556" priority="557" operator="equal">
      <formula>"Online"</formula>
    </cfRule>
  </conditionalFormatting>
  <conditionalFormatting sqref="R79">
    <cfRule type="cellIs" dxfId="555" priority="556" operator="equal">
      <formula>"Online"</formula>
    </cfRule>
  </conditionalFormatting>
  <conditionalFormatting sqref="R79">
    <cfRule type="cellIs" dxfId="554" priority="555" operator="equal">
      <formula>"Online"</formula>
    </cfRule>
  </conditionalFormatting>
  <conditionalFormatting sqref="R79">
    <cfRule type="cellIs" dxfId="553" priority="554" operator="equal">
      <formula>"Online"</formula>
    </cfRule>
  </conditionalFormatting>
  <conditionalFormatting sqref="R79">
    <cfRule type="cellIs" dxfId="552" priority="553" operator="equal">
      <formula>"Online"</formula>
    </cfRule>
  </conditionalFormatting>
  <conditionalFormatting sqref="R79">
    <cfRule type="cellIs" dxfId="551" priority="552" operator="equal">
      <formula>"Online"</formula>
    </cfRule>
  </conditionalFormatting>
  <conditionalFormatting sqref="R79">
    <cfRule type="cellIs" dxfId="550" priority="551" operator="equal">
      <formula>"Online"</formula>
    </cfRule>
  </conditionalFormatting>
  <conditionalFormatting sqref="R79">
    <cfRule type="cellIs" dxfId="549" priority="550" operator="equal">
      <formula>"Online"</formula>
    </cfRule>
  </conditionalFormatting>
  <conditionalFormatting sqref="R79">
    <cfRule type="cellIs" dxfId="548" priority="549" operator="equal">
      <formula>"Online"</formula>
    </cfRule>
  </conditionalFormatting>
  <conditionalFormatting sqref="R80">
    <cfRule type="cellIs" dxfId="547" priority="548" operator="equal">
      <formula>"Online"</formula>
    </cfRule>
  </conditionalFormatting>
  <conditionalFormatting sqref="R80">
    <cfRule type="cellIs" dxfId="546" priority="547" operator="equal">
      <formula>"Online"</formula>
    </cfRule>
  </conditionalFormatting>
  <conditionalFormatting sqref="R80">
    <cfRule type="cellIs" dxfId="545" priority="546" operator="equal">
      <formula>"Online"</formula>
    </cfRule>
  </conditionalFormatting>
  <conditionalFormatting sqref="R80">
    <cfRule type="cellIs" dxfId="544" priority="545" operator="equal">
      <formula>"Online"</formula>
    </cfRule>
  </conditionalFormatting>
  <conditionalFormatting sqref="R80">
    <cfRule type="cellIs" dxfId="543" priority="544" operator="equal">
      <formula>"Online"</formula>
    </cfRule>
  </conditionalFormatting>
  <conditionalFormatting sqref="R80">
    <cfRule type="cellIs" dxfId="542" priority="543" operator="equal">
      <formula>"Online"</formula>
    </cfRule>
  </conditionalFormatting>
  <conditionalFormatting sqref="R80">
    <cfRule type="cellIs" dxfId="541" priority="542" operator="equal">
      <formula>"Online"</formula>
    </cfRule>
  </conditionalFormatting>
  <conditionalFormatting sqref="R80">
    <cfRule type="cellIs" dxfId="540" priority="541" operator="equal">
      <formula>"Online"</formula>
    </cfRule>
  </conditionalFormatting>
  <conditionalFormatting sqref="R80">
    <cfRule type="cellIs" dxfId="539" priority="540" operator="equal">
      <formula>"Online"</formula>
    </cfRule>
  </conditionalFormatting>
  <conditionalFormatting sqref="R80">
    <cfRule type="cellIs" dxfId="538" priority="539" operator="equal">
      <formula>"Online"</formula>
    </cfRule>
  </conditionalFormatting>
  <conditionalFormatting sqref="R80">
    <cfRule type="cellIs" dxfId="537" priority="538" operator="equal">
      <formula>"Online"</formula>
    </cfRule>
  </conditionalFormatting>
  <conditionalFormatting sqref="R80">
    <cfRule type="cellIs" dxfId="536" priority="537" operator="equal">
      <formula>"Online"</formula>
    </cfRule>
  </conditionalFormatting>
  <conditionalFormatting sqref="R80">
    <cfRule type="cellIs" dxfId="535" priority="536" operator="equal">
      <formula>"Online"</formula>
    </cfRule>
  </conditionalFormatting>
  <conditionalFormatting sqref="R80">
    <cfRule type="cellIs" dxfId="534" priority="535" operator="equal">
      <formula>"Online"</formula>
    </cfRule>
  </conditionalFormatting>
  <conditionalFormatting sqref="R80">
    <cfRule type="cellIs" dxfId="533" priority="534" operator="equal">
      <formula>"Online"</formula>
    </cfRule>
  </conditionalFormatting>
  <conditionalFormatting sqref="R80">
    <cfRule type="cellIs" dxfId="532" priority="533" operator="equal">
      <formula>"Online"</formula>
    </cfRule>
  </conditionalFormatting>
  <conditionalFormatting sqref="R80">
    <cfRule type="cellIs" dxfId="531" priority="532" operator="equal">
      <formula>"Online"</formula>
    </cfRule>
  </conditionalFormatting>
  <conditionalFormatting sqref="R80">
    <cfRule type="cellIs" dxfId="530" priority="531" operator="equal">
      <formula>"Online"</formula>
    </cfRule>
  </conditionalFormatting>
  <conditionalFormatting sqref="R80">
    <cfRule type="cellIs" dxfId="529" priority="530" operator="equal">
      <formula>"Online"</formula>
    </cfRule>
  </conditionalFormatting>
  <conditionalFormatting sqref="R80">
    <cfRule type="cellIs" dxfId="528" priority="529" operator="equal">
      <formula>"Online"</formula>
    </cfRule>
  </conditionalFormatting>
  <conditionalFormatting sqref="R80">
    <cfRule type="cellIs" dxfId="527" priority="528" operator="equal">
      <formula>"Online"</formula>
    </cfRule>
  </conditionalFormatting>
  <conditionalFormatting sqref="R80">
    <cfRule type="cellIs" dxfId="526" priority="527" operator="equal">
      <formula>"Online"</formula>
    </cfRule>
  </conditionalFormatting>
  <conditionalFormatting sqref="R80">
    <cfRule type="cellIs" dxfId="525" priority="526" operator="equal">
      <formula>"Online"</formula>
    </cfRule>
  </conditionalFormatting>
  <conditionalFormatting sqref="R80">
    <cfRule type="cellIs" dxfId="524" priority="525" operator="equal">
      <formula>"Online"</formula>
    </cfRule>
  </conditionalFormatting>
  <conditionalFormatting sqref="R80">
    <cfRule type="cellIs" dxfId="523" priority="524" operator="equal">
      <formula>"Online"</formula>
    </cfRule>
  </conditionalFormatting>
  <conditionalFormatting sqref="R80">
    <cfRule type="cellIs" dxfId="522" priority="523" operator="equal">
      <formula>"Online"</formula>
    </cfRule>
  </conditionalFormatting>
  <conditionalFormatting sqref="R80">
    <cfRule type="cellIs" dxfId="521" priority="522" operator="equal">
      <formula>"Online"</formula>
    </cfRule>
  </conditionalFormatting>
  <conditionalFormatting sqref="R80">
    <cfRule type="cellIs" dxfId="520" priority="521" operator="equal">
      <formula>"Online"</formula>
    </cfRule>
  </conditionalFormatting>
  <conditionalFormatting sqref="R80">
    <cfRule type="cellIs" dxfId="519" priority="520" operator="equal">
      <formula>"Online"</formula>
    </cfRule>
  </conditionalFormatting>
  <conditionalFormatting sqref="R80">
    <cfRule type="cellIs" dxfId="518" priority="519" operator="equal">
      <formula>"Online"</formula>
    </cfRule>
  </conditionalFormatting>
  <conditionalFormatting sqref="R80">
    <cfRule type="cellIs" dxfId="517" priority="518" operator="equal">
      <formula>"Online"</formula>
    </cfRule>
  </conditionalFormatting>
  <conditionalFormatting sqref="R80">
    <cfRule type="cellIs" dxfId="516" priority="517" operator="equal">
      <formula>"Online"</formula>
    </cfRule>
  </conditionalFormatting>
  <conditionalFormatting sqref="R80">
    <cfRule type="cellIs" dxfId="515" priority="516" operator="equal">
      <formula>"Online"</formula>
    </cfRule>
  </conditionalFormatting>
  <conditionalFormatting sqref="R80">
    <cfRule type="cellIs" dxfId="514" priority="515" operator="equal">
      <formula>"Online"</formula>
    </cfRule>
  </conditionalFormatting>
  <conditionalFormatting sqref="R80">
    <cfRule type="cellIs" dxfId="513" priority="514" operator="equal">
      <formula>"Online"</formula>
    </cfRule>
  </conditionalFormatting>
  <conditionalFormatting sqref="R80">
    <cfRule type="cellIs" dxfId="512" priority="513" operator="equal">
      <formula>"Online"</formula>
    </cfRule>
  </conditionalFormatting>
  <conditionalFormatting sqref="R80">
    <cfRule type="cellIs" dxfId="511" priority="512" operator="equal">
      <formula>"Online"</formula>
    </cfRule>
  </conditionalFormatting>
  <conditionalFormatting sqref="R80">
    <cfRule type="cellIs" dxfId="510" priority="511" operator="equal">
      <formula>"Online"</formula>
    </cfRule>
  </conditionalFormatting>
  <conditionalFormatting sqref="R80">
    <cfRule type="cellIs" dxfId="509" priority="510" operator="equal">
      <formula>"Online"</formula>
    </cfRule>
  </conditionalFormatting>
  <conditionalFormatting sqref="R80">
    <cfRule type="cellIs" dxfId="508" priority="509" operator="equal">
      <formula>"Online"</formula>
    </cfRule>
  </conditionalFormatting>
  <conditionalFormatting sqref="R80">
    <cfRule type="cellIs" dxfId="507" priority="508" operator="equal">
      <formula>"Online"</formula>
    </cfRule>
  </conditionalFormatting>
  <conditionalFormatting sqref="R80">
    <cfRule type="cellIs" dxfId="506" priority="507" operator="equal">
      <formula>"Online"</formula>
    </cfRule>
  </conditionalFormatting>
  <conditionalFormatting sqref="R83">
    <cfRule type="cellIs" dxfId="505" priority="506" operator="equal">
      <formula>"Online"</formula>
    </cfRule>
  </conditionalFormatting>
  <conditionalFormatting sqref="R83">
    <cfRule type="cellIs" dxfId="504" priority="505" operator="equal">
      <formula>"Online"</formula>
    </cfRule>
  </conditionalFormatting>
  <conditionalFormatting sqref="R83">
    <cfRule type="cellIs" dxfId="503" priority="504" operator="equal">
      <formula>"Online"</formula>
    </cfRule>
  </conditionalFormatting>
  <conditionalFormatting sqref="R83">
    <cfRule type="cellIs" dxfId="502" priority="503" operator="equal">
      <formula>"Online"</formula>
    </cfRule>
  </conditionalFormatting>
  <conditionalFormatting sqref="R83">
    <cfRule type="cellIs" dxfId="501" priority="502" operator="equal">
      <formula>"Online"</formula>
    </cfRule>
  </conditionalFormatting>
  <conditionalFormatting sqref="R83">
    <cfRule type="cellIs" dxfId="500" priority="501" operator="equal">
      <formula>"Online"</formula>
    </cfRule>
  </conditionalFormatting>
  <conditionalFormatting sqref="R83">
    <cfRule type="cellIs" dxfId="499" priority="500" operator="equal">
      <formula>"Online"</formula>
    </cfRule>
  </conditionalFormatting>
  <conditionalFormatting sqref="R83">
    <cfRule type="cellIs" dxfId="498" priority="499" operator="equal">
      <formula>"Online"</formula>
    </cfRule>
  </conditionalFormatting>
  <conditionalFormatting sqref="R83">
    <cfRule type="cellIs" dxfId="497" priority="498" operator="equal">
      <formula>"Online"</formula>
    </cfRule>
  </conditionalFormatting>
  <conditionalFormatting sqref="R83">
    <cfRule type="cellIs" dxfId="496" priority="497" operator="equal">
      <formula>"Online"</formula>
    </cfRule>
  </conditionalFormatting>
  <conditionalFormatting sqref="R83">
    <cfRule type="cellIs" dxfId="495" priority="496" operator="equal">
      <formula>"Online"</formula>
    </cfRule>
  </conditionalFormatting>
  <conditionalFormatting sqref="R83">
    <cfRule type="cellIs" dxfId="494" priority="495" operator="equal">
      <formula>"Online"</formula>
    </cfRule>
  </conditionalFormatting>
  <conditionalFormatting sqref="R83">
    <cfRule type="cellIs" dxfId="493" priority="494" operator="equal">
      <formula>"Online"</formula>
    </cfRule>
  </conditionalFormatting>
  <conditionalFormatting sqref="R83">
    <cfRule type="cellIs" dxfId="492" priority="493" operator="equal">
      <formula>"Online"</formula>
    </cfRule>
  </conditionalFormatting>
  <conditionalFormatting sqref="R83">
    <cfRule type="cellIs" dxfId="491" priority="492" operator="equal">
      <formula>"Online"</formula>
    </cfRule>
  </conditionalFormatting>
  <conditionalFormatting sqref="R83">
    <cfRule type="cellIs" dxfId="490" priority="491" operator="equal">
      <formula>"Online"</formula>
    </cfRule>
  </conditionalFormatting>
  <conditionalFormatting sqref="R83">
    <cfRule type="cellIs" dxfId="489" priority="490" operator="equal">
      <formula>"Online"</formula>
    </cfRule>
  </conditionalFormatting>
  <conditionalFormatting sqref="R83">
    <cfRule type="cellIs" dxfId="488" priority="489" operator="equal">
      <formula>"Online"</formula>
    </cfRule>
  </conditionalFormatting>
  <conditionalFormatting sqref="R83">
    <cfRule type="cellIs" dxfId="487" priority="488" operator="equal">
      <formula>"Online"</formula>
    </cfRule>
  </conditionalFormatting>
  <conditionalFormatting sqref="R83">
    <cfRule type="cellIs" dxfId="486" priority="487" operator="equal">
      <formula>"Online"</formula>
    </cfRule>
  </conditionalFormatting>
  <conditionalFormatting sqref="R83">
    <cfRule type="cellIs" dxfId="485" priority="486" operator="equal">
      <formula>"Online"</formula>
    </cfRule>
  </conditionalFormatting>
  <conditionalFormatting sqref="R83">
    <cfRule type="cellIs" dxfId="484" priority="485" operator="equal">
      <formula>"Online"</formula>
    </cfRule>
  </conditionalFormatting>
  <conditionalFormatting sqref="R83">
    <cfRule type="cellIs" dxfId="483" priority="484" operator="equal">
      <formula>"Online"</formula>
    </cfRule>
  </conditionalFormatting>
  <conditionalFormatting sqref="R83">
    <cfRule type="cellIs" dxfId="482" priority="483" operator="equal">
      <formula>"Online"</formula>
    </cfRule>
  </conditionalFormatting>
  <conditionalFormatting sqref="R83">
    <cfRule type="cellIs" dxfId="481" priority="482" operator="equal">
      <formula>"Online"</formula>
    </cfRule>
  </conditionalFormatting>
  <conditionalFormatting sqref="R83">
    <cfRule type="cellIs" dxfId="480" priority="481" operator="equal">
      <formula>"Online"</formula>
    </cfRule>
  </conditionalFormatting>
  <conditionalFormatting sqref="R83">
    <cfRule type="cellIs" dxfId="479" priority="480" operator="equal">
      <formula>"Online"</formula>
    </cfRule>
  </conditionalFormatting>
  <conditionalFormatting sqref="R83">
    <cfRule type="cellIs" dxfId="478" priority="479" operator="equal">
      <formula>"Online"</formula>
    </cfRule>
  </conditionalFormatting>
  <conditionalFormatting sqref="R83">
    <cfRule type="cellIs" dxfId="477" priority="478" operator="equal">
      <formula>"Online"</formula>
    </cfRule>
  </conditionalFormatting>
  <conditionalFormatting sqref="R83">
    <cfRule type="cellIs" dxfId="476" priority="477" operator="equal">
      <formula>"Online"</formula>
    </cfRule>
  </conditionalFormatting>
  <conditionalFormatting sqref="R83">
    <cfRule type="cellIs" dxfId="475" priority="476" operator="equal">
      <formula>"Online"</formula>
    </cfRule>
  </conditionalFormatting>
  <conditionalFormatting sqref="R83">
    <cfRule type="cellIs" dxfId="474" priority="475" operator="equal">
      <formula>"Online"</formula>
    </cfRule>
  </conditionalFormatting>
  <conditionalFormatting sqref="R83">
    <cfRule type="cellIs" dxfId="473" priority="474" operator="equal">
      <formula>"Online"</formula>
    </cfRule>
  </conditionalFormatting>
  <conditionalFormatting sqref="R83">
    <cfRule type="cellIs" dxfId="472" priority="473" operator="equal">
      <formula>"Online"</formula>
    </cfRule>
  </conditionalFormatting>
  <conditionalFormatting sqref="R83">
    <cfRule type="cellIs" dxfId="471" priority="472" operator="equal">
      <formula>"Online"</formula>
    </cfRule>
  </conditionalFormatting>
  <conditionalFormatting sqref="R83">
    <cfRule type="cellIs" dxfId="470" priority="471" operator="equal">
      <formula>"Online"</formula>
    </cfRule>
  </conditionalFormatting>
  <conditionalFormatting sqref="R83">
    <cfRule type="cellIs" dxfId="469" priority="470" operator="equal">
      <formula>"Online"</formula>
    </cfRule>
  </conditionalFormatting>
  <conditionalFormatting sqref="R83">
    <cfRule type="cellIs" dxfId="468" priority="469" operator="equal">
      <formula>"Online"</formula>
    </cfRule>
  </conditionalFormatting>
  <conditionalFormatting sqref="R83">
    <cfRule type="cellIs" dxfId="467" priority="468" operator="equal">
      <formula>"Online"</formula>
    </cfRule>
  </conditionalFormatting>
  <conditionalFormatting sqref="R83">
    <cfRule type="cellIs" dxfId="466" priority="467" operator="equal">
      <formula>"Online"</formula>
    </cfRule>
  </conditionalFormatting>
  <conditionalFormatting sqref="R83">
    <cfRule type="cellIs" dxfId="465" priority="466" operator="equal">
      <formula>"Online"</formula>
    </cfRule>
  </conditionalFormatting>
  <conditionalFormatting sqref="R83">
    <cfRule type="cellIs" dxfId="464" priority="465" operator="equal">
      <formula>"Online"</formula>
    </cfRule>
  </conditionalFormatting>
  <conditionalFormatting sqref="R86">
    <cfRule type="cellIs" dxfId="463" priority="464" operator="equal">
      <formula>"Online"</formula>
    </cfRule>
  </conditionalFormatting>
  <conditionalFormatting sqref="R86">
    <cfRule type="cellIs" dxfId="462" priority="463" operator="equal">
      <formula>"Online"</formula>
    </cfRule>
  </conditionalFormatting>
  <conditionalFormatting sqref="R86">
    <cfRule type="cellIs" dxfId="461" priority="462" operator="equal">
      <formula>"Online"</formula>
    </cfRule>
  </conditionalFormatting>
  <conditionalFormatting sqref="R86">
    <cfRule type="cellIs" dxfId="460" priority="461" operator="equal">
      <formula>"Online"</formula>
    </cfRule>
  </conditionalFormatting>
  <conditionalFormatting sqref="R86">
    <cfRule type="cellIs" dxfId="459" priority="460" operator="equal">
      <formula>"Online"</formula>
    </cfRule>
  </conditionalFormatting>
  <conditionalFormatting sqref="R86">
    <cfRule type="cellIs" dxfId="458" priority="459" operator="equal">
      <formula>"Online"</formula>
    </cfRule>
  </conditionalFormatting>
  <conditionalFormatting sqref="R86">
    <cfRule type="cellIs" dxfId="457" priority="458" operator="equal">
      <formula>"Online"</formula>
    </cfRule>
  </conditionalFormatting>
  <conditionalFormatting sqref="R86">
    <cfRule type="cellIs" dxfId="456" priority="457" operator="equal">
      <formula>"Online"</formula>
    </cfRule>
  </conditionalFormatting>
  <conditionalFormatting sqref="R86">
    <cfRule type="cellIs" dxfId="455" priority="456" operator="equal">
      <formula>"Online"</formula>
    </cfRule>
  </conditionalFormatting>
  <conditionalFormatting sqref="R86">
    <cfRule type="cellIs" dxfId="454" priority="455" operator="equal">
      <formula>"Online"</formula>
    </cfRule>
  </conditionalFormatting>
  <conditionalFormatting sqref="R86">
    <cfRule type="cellIs" dxfId="453" priority="454" operator="equal">
      <formula>"Online"</formula>
    </cfRule>
  </conditionalFormatting>
  <conditionalFormatting sqref="R86">
    <cfRule type="cellIs" dxfId="452" priority="453" operator="equal">
      <formula>"Online"</formula>
    </cfRule>
  </conditionalFormatting>
  <conditionalFormatting sqref="R86">
    <cfRule type="cellIs" dxfId="451" priority="452" operator="equal">
      <formula>"Online"</formula>
    </cfRule>
  </conditionalFormatting>
  <conditionalFormatting sqref="R86">
    <cfRule type="cellIs" dxfId="450" priority="451" operator="equal">
      <formula>"Online"</formula>
    </cfRule>
  </conditionalFormatting>
  <conditionalFormatting sqref="R86">
    <cfRule type="cellIs" dxfId="449" priority="450" operator="equal">
      <formula>"Online"</formula>
    </cfRule>
  </conditionalFormatting>
  <conditionalFormatting sqref="R86">
    <cfRule type="cellIs" dxfId="448" priority="449" operator="equal">
      <formula>"Online"</formula>
    </cfRule>
  </conditionalFormatting>
  <conditionalFormatting sqref="R86">
    <cfRule type="cellIs" dxfId="447" priority="448" operator="equal">
      <formula>"Online"</formula>
    </cfRule>
  </conditionalFormatting>
  <conditionalFormatting sqref="R86">
    <cfRule type="cellIs" dxfId="446" priority="447" operator="equal">
      <formula>"Online"</formula>
    </cfRule>
  </conditionalFormatting>
  <conditionalFormatting sqref="R86">
    <cfRule type="cellIs" dxfId="445" priority="446" operator="equal">
      <formula>"Online"</formula>
    </cfRule>
  </conditionalFormatting>
  <conditionalFormatting sqref="R86">
    <cfRule type="cellIs" dxfId="444" priority="445" operator="equal">
      <formula>"Online"</formula>
    </cfRule>
  </conditionalFormatting>
  <conditionalFormatting sqref="R86">
    <cfRule type="cellIs" dxfId="443" priority="444" operator="equal">
      <formula>"Online"</formula>
    </cfRule>
  </conditionalFormatting>
  <conditionalFormatting sqref="R86">
    <cfRule type="cellIs" dxfId="442" priority="443" operator="equal">
      <formula>"Online"</formula>
    </cfRule>
  </conditionalFormatting>
  <conditionalFormatting sqref="R86">
    <cfRule type="cellIs" dxfId="441" priority="442" operator="equal">
      <formula>"Online"</formula>
    </cfRule>
  </conditionalFormatting>
  <conditionalFormatting sqref="R86">
    <cfRule type="cellIs" dxfId="440" priority="441" operator="equal">
      <formula>"Online"</formula>
    </cfRule>
  </conditionalFormatting>
  <conditionalFormatting sqref="R86">
    <cfRule type="cellIs" dxfId="439" priority="440" operator="equal">
      <formula>"Online"</formula>
    </cfRule>
  </conditionalFormatting>
  <conditionalFormatting sqref="R86">
    <cfRule type="cellIs" dxfId="438" priority="439" operator="equal">
      <formula>"Online"</formula>
    </cfRule>
  </conditionalFormatting>
  <conditionalFormatting sqref="R86">
    <cfRule type="cellIs" dxfId="437" priority="438" operator="equal">
      <formula>"Online"</formula>
    </cfRule>
  </conditionalFormatting>
  <conditionalFormatting sqref="R86">
    <cfRule type="cellIs" dxfId="436" priority="437" operator="equal">
      <formula>"Online"</formula>
    </cfRule>
  </conditionalFormatting>
  <conditionalFormatting sqref="R86">
    <cfRule type="cellIs" dxfId="435" priority="436" operator="equal">
      <formula>"Online"</formula>
    </cfRule>
  </conditionalFormatting>
  <conditionalFormatting sqref="R86">
    <cfRule type="cellIs" dxfId="434" priority="435" operator="equal">
      <formula>"Online"</formula>
    </cfRule>
  </conditionalFormatting>
  <conditionalFormatting sqref="R86">
    <cfRule type="cellIs" dxfId="433" priority="434" operator="equal">
      <formula>"Online"</formula>
    </cfRule>
  </conditionalFormatting>
  <conditionalFormatting sqref="R86">
    <cfRule type="cellIs" dxfId="432" priority="433" operator="equal">
      <formula>"Online"</formula>
    </cfRule>
  </conditionalFormatting>
  <conditionalFormatting sqref="R86">
    <cfRule type="cellIs" dxfId="431" priority="432" operator="equal">
      <formula>"Online"</formula>
    </cfRule>
  </conditionalFormatting>
  <conditionalFormatting sqref="R86">
    <cfRule type="cellIs" dxfId="430" priority="431" operator="equal">
      <formula>"Online"</formula>
    </cfRule>
  </conditionalFormatting>
  <conditionalFormatting sqref="R86">
    <cfRule type="cellIs" dxfId="429" priority="430" operator="equal">
      <formula>"Online"</formula>
    </cfRule>
  </conditionalFormatting>
  <conditionalFormatting sqref="R86">
    <cfRule type="cellIs" dxfId="428" priority="429" operator="equal">
      <formula>"Online"</formula>
    </cfRule>
  </conditionalFormatting>
  <conditionalFormatting sqref="R86">
    <cfRule type="cellIs" dxfId="427" priority="428" operator="equal">
      <formula>"Online"</formula>
    </cfRule>
  </conditionalFormatting>
  <conditionalFormatting sqref="R86">
    <cfRule type="cellIs" dxfId="426" priority="427" operator="equal">
      <formula>"Online"</formula>
    </cfRule>
  </conditionalFormatting>
  <conditionalFormatting sqref="R86">
    <cfRule type="cellIs" dxfId="425" priority="426" operator="equal">
      <formula>"Online"</formula>
    </cfRule>
  </conditionalFormatting>
  <conditionalFormatting sqref="R86">
    <cfRule type="cellIs" dxfId="424" priority="425" operator="equal">
      <formula>"Online"</formula>
    </cfRule>
  </conditionalFormatting>
  <conditionalFormatting sqref="R86">
    <cfRule type="cellIs" dxfId="423" priority="424" operator="equal">
      <formula>"Online"</formula>
    </cfRule>
  </conditionalFormatting>
  <conditionalFormatting sqref="R86">
    <cfRule type="cellIs" dxfId="422" priority="423" operator="equal">
      <formula>"Online"</formula>
    </cfRule>
  </conditionalFormatting>
  <conditionalFormatting sqref="R87">
    <cfRule type="cellIs" dxfId="421" priority="422" operator="equal">
      <formula>"Online"</formula>
    </cfRule>
  </conditionalFormatting>
  <conditionalFormatting sqref="R87">
    <cfRule type="cellIs" dxfId="420" priority="421" operator="equal">
      <formula>"Online"</formula>
    </cfRule>
  </conditionalFormatting>
  <conditionalFormatting sqref="R87">
    <cfRule type="cellIs" dxfId="419" priority="420" operator="equal">
      <formula>"Online"</formula>
    </cfRule>
  </conditionalFormatting>
  <conditionalFormatting sqref="R87">
    <cfRule type="cellIs" dxfId="418" priority="419" operator="equal">
      <formula>"Online"</formula>
    </cfRule>
  </conditionalFormatting>
  <conditionalFormatting sqref="R87">
    <cfRule type="cellIs" dxfId="417" priority="418" operator="equal">
      <formula>"Online"</formula>
    </cfRule>
  </conditionalFormatting>
  <conditionalFormatting sqref="R87">
    <cfRule type="cellIs" dxfId="416" priority="417" operator="equal">
      <formula>"Online"</formula>
    </cfRule>
  </conditionalFormatting>
  <conditionalFormatting sqref="R87">
    <cfRule type="cellIs" dxfId="415" priority="416" operator="equal">
      <formula>"Online"</formula>
    </cfRule>
  </conditionalFormatting>
  <conditionalFormatting sqref="R87">
    <cfRule type="cellIs" dxfId="414" priority="415" operator="equal">
      <formula>"Online"</formula>
    </cfRule>
  </conditionalFormatting>
  <conditionalFormatting sqref="R87">
    <cfRule type="cellIs" dxfId="413" priority="414" operator="equal">
      <formula>"Online"</formula>
    </cfRule>
  </conditionalFormatting>
  <conditionalFormatting sqref="R87">
    <cfRule type="cellIs" dxfId="412" priority="413" operator="equal">
      <formula>"Online"</formula>
    </cfRule>
  </conditionalFormatting>
  <conditionalFormatting sqref="R87">
    <cfRule type="cellIs" dxfId="411" priority="412" operator="equal">
      <formula>"Online"</formula>
    </cfRule>
  </conditionalFormatting>
  <conditionalFormatting sqref="R87">
    <cfRule type="cellIs" dxfId="410" priority="411" operator="equal">
      <formula>"Online"</formula>
    </cfRule>
  </conditionalFormatting>
  <conditionalFormatting sqref="R87">
    <cfRule type="cellIs" dxfId="409" priority="410" operator="equal">
      <formula>"Online"</formula>
    </cfRule>
  </conditionalFormatting>
  <conditionalFormatting sqref="R87">
    <cfRule type="cellIs" dxfId="408" priority="409" operator="equal">
      <formula>"Online"</formula>
    </cfRule>
  </conditionalFormatting>
  <conditionalFormatting sqref="R87">
    <cfRule type="cellIs" dxfId="407" priority="408" operator="equal">
      <formula>"Online"</formula>
    </cfRule>
  </conditionalFormatting>
  <conditionalFormatting sqref="R87">
    <cfRule type="cellIs" dxfId="406" priority="407" operator="equal">
      <formula>"Online"</formula>
    </cfRule>
  </conditionalFormatting>
  <conditionalFormatting sqref="R87">
    <cfRule type="cellIs" dxfId="405" priority="406" operator="equal">
      <formula>"Online"</formula>
    </cfRule>
  </conditionalFormatting>
  <conditionalFormatting sqref="R87">
    <cfRule type="cellIs" dxfId="404" priority="405" operator="equal">
      <formula>"Online"</formula>
    </cfRule>
  </conditionalFormatting>
  <conditionalFormatting sqref="R87">
    <cfRule type="cellIs" dxfId="403" priority="404" operator="equal">
      <formula>"Online"</formula>
    </cfRule>
  </conditionalFormatting>
  <conditionalFormatting sqref="R87">
    <cfRule type="cellIs" dxfId="402" priority="403" operator="equal">
      <formula>"Online"</formula>
    </cfRule>
  </conditionalFormatting>
  <conditionalFormatting sqref="R87">
    <cfRule type="cellIs" dxfId="401" priority="402" operator="equal">
      <formula>"Online"</formula>
    </cfRule>
  </conditionalFormatting>
  <conditionalFormatting sqref="R87">
    <cfRule type="cellIs" dxfId="400" priority="401" operator="equal">
      <formula>"Online"</formula>
    </cfRule>
  </conditionalFormatting>
  <conditionalFormatting sqref="R87">
    <cfRule type="cellIs" dxfId="399" priority="400" operator="equal">
      <formula>"Online"</formula>
    </cfRule>
  </conditionalFormatting>
  <conditionalFormatting sqref="R87">
    <cfRule type="cellIs" dxfId="398" priority="399" operator="equal">
      <formula>"Online"</formula>
    </cfRule>
  </conditionalFormatting>
  <conditionalFormatting sqref="R87">
    <cfRule type="cellIs" dxfId="397" priority="398" operator="equal">
      <formula>"Online"</formula>
    </cfRule>
  </conditionalFormatting>
  <conditionalFormatting sqref="R87">
    <cfRule type="cellIs" dxfId="396" priority="397" operator="equal">
      <formula>"Online"</formula>
    </cfRule>
  </conditionalFormatting>
  <conditionalFormatting sqref="R87">
    <cfRule type="cellIs" dxfId="395" priority="396" operator="equal">
      <formula>"Online"</formula>
    </cfRule>
  </conditionalFormatting>
  <conditionalFormatting sqref="R87">
    <cfRule type="cellIs" dxfId="394" priority="395" operator="equal">
      <formula>"Online"</formula>
    </cfRule>
  </conditionalFormatting>
  <conditionalFormatting sqref="R87">
    <cfRule type="cellIs" dxfId="393" priority="394" operator="equal">
      <formula>"Online"</formula>
    </cfRule>
  </conditionalFormatting>
  <conditionalFormatting sqref="R87">
    <cfRule type="cellIs" dxfId="392" priority="393" operator="equal">
      <formula>"Online"</formula>
    </cfRule>
  </conditionalFormatting>
  <conditionalFormatting sqref="R87">
    <cfRule type="cellIs" dxfId="391" priority="392" operator="equal">
      <formula>"Online"</formula>
    </cfRule>
  </conditionalFormatting>
  <conditionalFormatting sqref="R87">
    <cfRule type="cellIs" dxfId="390" priority="391" operator="equal">
      <formula>"Online"</formula>
    </cfRule>
  </conditionalFormatting>
  <conditionalFormatting sqref="R87">
    <cfRule type="cellIs" dxfId="389" priority="390" operator="equal">
      <formula>"Online"</formula>
    </cfRule>
  </conditionalFormatting>
  <conditionalFormatting sqref="R87">
    <cfRule type="cellIs" dxfId="388" priority="389" operator="equal">
      <formula>"Online"</formula>
    </cfRule>
  </conditionalFormatting>
  <conditionalFormatting sqref="R87">
    <cfRule type="cellIs" dxfId="387" priority="388" operator="equal">
      <formula>"Online"</formula>
    </cfRule>
  </conditionalFormatting>
  <conditionalFormatting sqref="R87">
    <cfRule type="cellIs" dxfId="386" priority="387" operator="equal">
      <formula>"Online"</formula>
    </cfRule>
  </conditionalFormatting>
  <conditionalFormatting sqref="R87">
    <cfRule type="cellIs" dxfId="385" priority="386" operator="equal">
      <formula>"Online"</formula>
    </cfRule>
  </conditionalFormatting>
  <conditionalFormatting sqref="R87">
    <cfRule type="cellIs" dxfId="384" priority="385" operator="equal">
      <formula>"Online"</formula>
    </cfRule>
  </conditionalFormatting>
  <conditionalFormatting sqref="R87">
    <cfRule type="cellIs" dxfId="383" priority="384" operator="equal">
      <formula>"Online"</formula>
    </cfRule>
  </conditionalFormatting>
  <conditionalFormatting sqref="R87">
    <cfRule type="cellIs" dxfId="382" priority="383" operator="equal">
      <formula>"Online"</formula>
    </cfRule>
  </conditionalFormatting>
  <conditionalFormatting sqref="R87">
    <cfRule type="cellIs" dxfId="381" priority="382" operator="equal">
      <formula>"Online"</formula>
    </cfRule>
  </conditionalFormatting>
  <conditionalFormatting sqref="R87">
    <cfRule type="cellIs" dxfId="380" priority="381" operator="equal">
      <formula>"Online"</formula>
    </cfRule>
  </conditionalFormatting>
  <conditionalFormatting sqref="R88">
    <cfRule type="cellIs" dxfId="379" priority="380" operator="equal">
      <formula>"Online"</formula>
    </cfRule>
  </conditionalFormatting>
  <conditionalFormatting sqref="R88">
    <cfRule type="cellIs" dxfId="378" priority="379" operator="equal">
      <formula>"Online"</formula>
    </cfRule>
  </conditionalFormatting>
  <conditionalFormatting sqref="R88">
    <cfRule type="cellIs" dxfId="377" priority="378" operator="equal">
      <formula>"Online"</formula>
    </cfRule>
  </conditionalFormatting>
  <conditionalFormatting sqref="R88">
    <cfRule type="cellIs" dxfId="376" priority="377" operator="equal">
      <formula>"Online"</formula>
    </cfRule>
  </conditionalFormatting>
  <conditionalFormatting sqref="R88">
    <cfRule type="cellIs" dxfId="375" priority="376" operator="equal">
      <formula>"Online"</formula>
    </cfRule>
  </conditionalFormatting>
  <conditionalFormatting sqref="R88">
    <cfRule type="cellIs" dxfId="374" priority="375" operator="equal">
      <formula>"Online"</formula>
    </cfRule>
  </conditionalFormatting>
  <conditionalFormatting sqref="R88">
    <cfRule type="cellIs" dxfId="373" priority="374" operator="equal">
      <formula>"Online"</formula>
    </cfRule>
  </conditionalFormatting>
  <conditionalFormatting sqref="R88">
    <cfRule type="cellIs" dxfId="372" priority="373" operator="equal">
      <formula>"Online"</formula>
    </cfRule>
  </conditionalFormatting>
  <conditionalFormatting sqref="R88">
    <cfRule type="cellIs" dxfId="371" priority="372" operator="equal">
      <formula>"Online"</formula>
    </cfRule>
  </conditionalFormatting>
  <conditionalFormatting sqref="R88">
    <cfRule type="cellIs" dxfId="370" priority="371" operator="equal">
      <formula>"Online"</formula>
    </cfRule>
  </conditionalFormatting>
  <conditionalFormatting sqref="R88">
    <cfRule type="cellIs" dxfId="369" priority="370" operator="equal">
      <formula>"Online"</formula>
    </cfRule>
  </conditionalFormatting>
  <conditionalFormatting sqref="R88">
    <cfRule type="cellIs" dxfId="368" priority="369" operator="equal">
      <formula>"Online"</formula>
    </cfRule>
  </conditionalFormatting>
  <conditionalFormatting sqref="R88">
    <cfRule type="cellIs" dxfId="367" priority="368" operator="equal">
      <formula>"Online"</formula>
    </cfRule>
  </conditionalFormatting>
  <conditionalFormatting sqref="R88">
    <cfRule type="cellIs" dxfId="366" priority="367" operator="equal">
      <formula>"Online"</formula>
    </cfRule>
  </conditionalFormatting>
  <conditionalFormatting sqref="R88">
    <cfRule type="cellIs" dxfId="365" priority="366" operator="equal">
      <formula>"Online"</formula>
    </cfRule>
  </conditionalFormatting>
  <conditionalFormatting sqref="R88">
    <cfRule type="cellIs" dxfId="364" priority="365" operator="equal">
      <formula>"Online"</formula>
    </cfRule>
  </conditionalFormatting>
  <conditionalFormatting sqref="R88">
    <cfRule type="cellIs" dxfId="363" priority="364" operator="equal">
      <formula>"Online"</formula>
    </cfRule>
  </conditionalFormatting>
  <conditionalFormatting sqref="R88">
    <cfRule type="cellIs" dxfId="362" priority="363" operator="equal">
      <formula>"Online"</formula>
    </cfRule>
  </conditionalFormatting>
  <conditionalFormatting sqref="R88">
    <cfRule type="cellIs" dxfId="361" priority="362" operator="equal">
      <formula>"Online"</formula>
    </cfRule>
  </conditionalFormatting>
  <conditionalFormatting sqref="R88">
    <cfRule type="cellIs" dxfId="360" priority="361" operator="equal">
      <formula>"Online"</formula>
    </cfRule>
  </conditionalFormatting>
  <conditionalFormatting sqref="R88">
    <cfRule type="cellIs" dxfId="359" priority="360" operator="equal">
      <formula>"Online"</formula>
    </cfRule>
  </conditionalFormatting>
  <conditionalFormatting sqref="R88">
    <cfRule type="cellIs" dxfId="358" priority="359" operator="equal">
      <formula>"Online"</formula>
    </cfRule>
  </conditionalFormatting>
  <conditionalFormatting sqref="R88">
    <cfRule type="cellIs" dxfId="357" priority="358" operator="equal">
      <formula>"Online"</formula>
    </cfRule>
  </conditionalFormatting>
  <conditionalFormatting sqref="R88">
    <cfRule type="cellIs" dxfId="356" priority="357" operator="equal">
      <formula>"Online"</formula>
    </cfRule>
  </conditionalFormatting>
  <conditionalFormatting sqref="R88">
    <cfRule type="cellIs" dxfId="355" priority="356" operator="equal">
      <formula>"Online"</formula>
    </cfRule>
  </conditionalFormatting>
  <conditionalFormatting sqref="R88">
    <cfRule type="cellIs" dxfId="354" priority="355" operator="equal">
      <formula>"Online"</formula>
    </cfRule>
  </conditionalFormatting>
  <conditionalFormatting sqref="R88">
    <cfRule type="cellIs" dxfId="353" priority="354" operator="equal">
      <formula>"Online"</formula>
    </cfRule>
  </conditionalFormatting>
  <conditionalFormatting sqref="R88">
    <cfRule type="cellIs" dxfId="352" priority="353" operator="equal">
      <formula>"Online"</formula>
    </cfRule>
  </conditionalFormatting>
  <conditionalFormatting sqref="R88">
    <cfRule type="cellIs" dxfId="351" priority="352" operator="equal">
      <formula>"Online"</formula>
    </cfRule>
  </conditionalFormatting>
  <conditionalFormatting sqref="R88">
    <cfRule type="cellIs" dxfId="350" priority="351" operator="equal">
      <formula>"Online"</formula>
    </cfRule>
  </conditionalFormatting>
  <conditionalFormatting sqref="R88">
    <cfRule type="cellIs" dxfId="349" priority="350" operator="equal">
      <formula>"Online"</formula>
    </cfRule>
  </conditionalFormatting>
  <conditionalFormatting sqref="R88">
    <cfRule type="cellIs" dxfId="348" priority="349" operator="equal">
      <formula>"Online"</formula>
    </cfRule>
  </conditionalFormatting>
  <conditionalFormatting sqref="R88">
    <cfRule type="cellIs" dxfId="347" priority="348" operator="equal">
      <formula>"Online"</formula>
    </cfRule>
  </conditionalFormatting>
  <conditionalFormatting sqref="R88">
    <cfRule type="cellIs" dxfId="346" priority="347" operator="equal">
      <formula>"Online"</formula>
    </cfRule>
  </conditionalFormatting>
  <conditionalFormatting sqref="R88">
    <cfRule type="cellIs" dxfId="345" priority="346" operator="equal">
      <formula>"Online"</formula>
    </cfRule>
  </conditionalFormatting>
  <conditionalFormatting sqref="R88">
    <cfRule type="cellIs" dxfId="344" priority="345" operator="equal">
      <formula>"Online"</formula>
    </cfRule>
  </conditionalFormatting>
  <conditionalFormatting sqref="R88">
    <cfRule type="cellIs" dxfId="343" priority="344" operator="equal">
      <formula>"Online"</formula>
    </cfRule>
  </conditionalFormatting>
  <conditionalFormatting sqref="R88">
    <cfRule type="cellIs" dxfId="342" priority="343" operator="equal">
      <formula>"Online"</formula>
    </cfRule>
  </conditionalFormatting>
  <conditionalFormatting sqref="R88">
    <cfRule type="cellIs" dxfId="341" priority="342" operator="equal">
      <formula>"Online"</formula>
    </cfRule>
  </conditionalFormatting>
  <conditionalFormatting sqref="R88">
    <cfRule type="cellIs" dxfId="340" priority="341" operator="equal">
      <formula>"Online"</formula>
    </cfRule>
  </conditionalFormatting>
  <conditionalFormatting sqref="R88">
    <cfRule type="cellIs" dxfId="339" priority="340" operator="equal">
      <formula>"Online"</formula>
    </cfRule>
  </conditionalFormatting>
  <conditionalFormatting sqref="R88">
    <cfRule type="cellIs" dxfId="338" priority="339" operator="equal">
      <formula>"Online"</formula>
    </cfRule>
  </conditionalFormatting>
  <conditionalFormatting sqref="R89">
    <cfRule type="cellIs" dxfId="337" priority="338" operator="equal">
      <formula>"Online"</formula>
    </cfRule>
  </conditionalFormatting>
  <conditionalFormatting sqref="R89">
    <cfRule type="cellIs" dxfId="336" priority="337" operator="equal">
      <formula>"Online"</formula>
    </cfRule>
  </conditionalFormatting>
  <conditionalFormatting sqref="R89">
    <cfRule type="cellIs" dxfId="335" priority="336" operator="equal">
      <formula>"Online"</formula>
    </cfRule>
  </conditionalFormatting>
  <conditionalFormatting sqref="R89">
    <cfRule type="cellIs" dxfId="334" priority="335" operator="equal">
      <formula>"Online"</formula>
    </cfRule>
  </conditionalFormatting>
  <conditionalFormatting sqref="R89">
    <cfRule type="cellIs" dxfId="333" priority="334" operator="equal">
      <formula>"Online"</formula>
    </cfRule>
  </conditionalFormatting>
  <conditionalFormatting sqref="R89">
    <cfRule type="cellIs" dxfId="332" priority="333" operator="equal">
      <formula>"Online"</formula>
    </cfRule>
  </conditionalFormatting>
  <conditionalFormatting sqref="R89">
    <cfRule type="cellIs" dxfId="331" priority="332" operator="equal">
      <formula>"Online"</formula>
    </cfRule>
  </conditionalFormatting>
  <conditionalFormatting sqref="R89">
    <cfRule type="cellIs" dxfId="330" priority="331" operator="equal">
      <formula>"Online"</formula>
    </cfRule>
  </conditionalFormatting>
  <conditionalFormatting sqref="R89">
    <cfRule type="cellIs" dxfId="329" priority="330" operator="equal">
      <formula>"Online"</formula>
    </cfRule>
  </conditionalFormatting>
  <conditionalFormatting sqref="R89">
    <cfRule type="cellIs" dxfId="328" priority="329" operator="equal">
      <formula>"Online"</formula>
    </cfRule>
  </conditionalFormatting>
  <conditionalFormatting sqref="R89">
    <cfRule type="cellIs" dxfId="327" priority="328" operator="equal">
      <formula>"Online"</formula>
    </cfRule>
  </conditionalFormatting>
  <conditionalFormatting sqref="R89">
    <cfRule type="cellIs" dxfId="326" priority="327" operator="equal">
      <formula>"Online"</formula>
    </cfRule>
  </conditionalFormatting>
  <conditionalFormatting sqref="R89">
    <cfRule type="cellIs" dxfId="325" priority="326" operator="equal">
      <formula>"Online"</formula>
    </cfRule>
  </conditionalFormatting>
  <conditionalFormatting sqref="R89">
    <cfRule type="cellIs" dxfId="324" priority="325" operator="equal">
      <formula>"Online"</formula>
    </cfRule>
  </conditionalFormatting>
  <conditionalFormatting sqref="R89">
    <cfRule type="cellIs" dxfId="323" priority="324" operator="equal">
      <formula>"Online"</formula>
    </cfRule>
  </conditionalFormatting>
  <conditionalFormatting sqref="R89">
    <cfRule type="cellIs" dxfId="322" priority="323" operator="equal">
      <formula>"Online"</formula>
    </cfRule>
  </conditionalFormatting>
  <conditionalFormatting sqref="R89">
    <cfRule type="cellIs" dxfId="321" priority="322" operator="equal">
      <formula>"Online"</formula>
    </cfRule>
  </conditionalFormatting>
  <conditionalFormatting sqref="R89">
    <cfRule type="cellIs" dxfId="320" priority="321" operator="equal">
      <formula>"Online"</formula>
    </cfRule>
  </conditionalFormatting>
  <conditionalFormatting sqref="R89">
    <cfRule type="cellIs" dxfId="319" priority="320" operator="equal">
      <formula>"Online"</formula>
    </cfRule>
  </conditionalFormatting>
  <conditionalFormatting sqref="R89">
    <cfRule type="cellIs" dxfId="318" priority="319" operator="equal">
      <formula>"Online"</formula>
    </cfRule>
  </conditionalFormatting>
  <conditionalFormatting sqref="R89">
    <cfRule type="cellIs" dxfId="317" priority="318" operator="equal">
      <formula>"Online"</formula>
    </cfRule>
  </conditionalFormatting>
  <conditionalFormatting sqref="R89">
    <cfRule type="cellIs" dxfId="316" priority="317" operator="equal">
      <formula>"Online"</formula>
    </cfRule>
  </conditionalFormatting>
  <conditionalFormatting sqref="R89">
    <cfRule type="cellIs" dxfId="315" priority="316" operator="equal">
      <formula>"Online"</formula>
    </cfRule>
  </conditionalFormatting>
  <conditionalFormatting sqref="R89">
    <cfRule type="cellIs" dxfId="314" priority="315" operator="equal">
      <formula>"Online"</formula>
    </cfRule>
  </conditionalFormatting>
  <conditionalFormatting sqref="R89">
    <cfRule type="cellIs" dxfId="313" priority="314" operator="equal">
      <formula>"Online"</formula>
    </cfRule>
  </conditionalFormatting>
  <conditionalFormatting sqref="R89">
    <cfRule type="cellIs" dxfId="312" priority="313" operator="equal">
      <formula>"Online"</formula>
    </cfRule>
  </conditionalFormatting>
  <conditionalFormatting sqref="R89">
    <cfRule type="cellIs" dxfId="311" priority="312" operator="equal">
      <formula>"Online"</formula>
    </cfRule>
  </conditionalFormatting>
  <conditionalFormatting sqref="R89">
    <cfRule type="cellIs" dxfId="310" priority="311" operator="equal">
      <formula>"Online"</formula>
    </cfRule>
  </conditionalFormatting>
  <conditionalFormatting sqref="R89">
    <cfRule type="cellIs" dxfId="309" priority="310" operator="equal">
      <formula>"Online"</formula>
    </cfRule>
  </conditionalFormatting>
  <conditionalFormatting sqref="R89">
    <cfRule type="cellIs" dxfId="308" priority="309" operator="equal">
      <formula>"Online"</formula>
    </cfRule>
  </conditionalFormatting>
  <conditionalFormatting sqref="R89">
    <cfRule type="cellIs" dxfId="307" priority="308" operator="equal">
      <formula>"Online"</formula>
    </cfRule>
  </conditionalFormatting>
  <conditionalFormatting sqref="R89">
    <cfRule type="cellIs" dxfId="306" priority="307" operator="equal">
      <formula>"Online"</formula>
    </cfRule>
  </conditionalFormatting>
  <conditionalFormatting sqref="R89">
    <cfRule type="cellIs" dxfId="305" priority="306" operator="equal">
      <formula>"Online"</formula>
    </cfRule>
  </conditionalFormatting>
  <conditionalFormatting sqref="R89">
    <cfRule type="cellIs" dxfId="304" priority="305" operator="equal">
      <formula>"Online"</formula>
    </cfRule>
  </conditionalFormatting>
  <conditionalFormatting sqref="R89">
    <cfRule type="cellIs" dxfId="303" priority="304" operator="equal">
      <formula>"Online"</formula>
    </cfRule>
  </conditionalFormatting>
  <conditionalFormatting sqref="R89">
    <cfRule type="cellIs" dxfId="302" priority="303" operator="equal">
      <formula>"Online"</formula>
    </cfRule>
  </conditionalFormatting>
  <conditionalFormatting sqref="R89">
    <cfRule type="cellIs" dxfId="301" priority="302" operator="equal">
      <formula>"Online"</formula>
    </cfRule>
  </conditionalFormatting>
  <conditionalFormatting sqref="R89">
    <cfRule type="cellIs" dxfId="300" priority="301" operator="equal">
      <formula>"Online"</formula>
    </cfRule>
  </conditionalFormatting>
  <conditionalFormatting sqref="R89">
    <cfRule type="cellIs" dxfId="299" priority="300" operator="equal">
      <formula>"Online"</formula>
    </cfRule>
  </conditionalFormatting>
  <conditionalFormatting sqref="R89">
    <cfRule type="cellIs" dxfId="298" priority="299" operator="equal">
      <formula>"Online"</formula>
    </cfRule>
  </conditionalFormatting>
  <conditionalFormatting sqref="R89">
    <cfRule type="cellIs" dxfId="297" priority="298" operator="equal">
      <formula>"Online"</formula>
    </cfRule>
  </conditionalFormatting>
  <conditionalFormatting sqref="R89">
    <cfRule type="cellIs" dxfId="296" priority="297" operator="equal">
      <formula>"Online"</formula>
    </cfRule>
  </conditionalFormatting>
  <conditionalFormatting sqref="R90">
    <cfRule type="cellIs" dxfId="295" priority="296" operator="equal">
      <formula>"Online"</formula>
    </cfRule>
  </conditionalFormatting>
  <conditionalFormatting sqref="R90">
    <cfRule type="cellIs" dxfId="294" priority="295" operator="equal">
      <formula>"Online"</formula>
    </cfRule>
  </conditionalFormatting>
  <conditionalFormatting sqref="R90">
    <cfRule type="cellIs" dxfId="293" priority="294" operator="equal">
      <formula>"Online"</formula>
    </cfRule>
  </conditionalFormatting>
  <conditionalFormatting sqref="R90">
    <cfRule type="cellIs" dxfId="292" priority="293" operator="equal">
      <formula>"Online"</formula>
    </cfRule>
  </conditionalFormatting>
  <conditionalFormatting sqref="R90">
    <cfRule type="cellIs" dxfId="291" priority="292" operator="equal">
      <formula>"Online"</formula>
    </cfRule>
  </conditionalFormatting>
  <conditionalFormatting sqref="R90">
    <cfRule type="cellIs" dxfId="290" priority="291" operator="equal">
      <formula>"Online"</formula>
    </cfRule>
  </conditionalFormatting>
  <conditionalFormatting sqref="R90">
    <cfRule type="cellIs" dxfId="289" priority="290" operator="equal">
      <formula>"Online"</formula>
    </cfRule>
  </conditionalFormatting>
  <conditionalFormatting sqref="R90">
    <cfRule type="cellIs" dxfId="288" priority="289" operator="equal">
      <formula>"Online"</formula>
    </cfRule>
  </conditionalFormatting>
  <conditionalFormatting sqref="R90">
    <cfRule type="cellIs" dxfId="287" priority="288" operator="equal">
      <formula>"Online"</formula>
    </cfRule>
  </conditionalFormatting>
  <conditionalFormatting sqref="R90">
    <cfRule type="cellIs" dxfId="286" priority="287" operator="equal">
      <formula>"Online"</formula>
    </cfRule>
  </conditionalFormatting>
  <conditionalFormatting sqref="R90">
    <cfRule type="cellIs" dxfId="285" priority="286" operator="equal">
      <formula>"Online"</formula>
    </cfRule>
  </conditionalFormatting>
  <conditionalFormatting sqref="R90">
    <cfRule type="cellIs" dxfId="284" priority="285" operator="equal">
      <formula>"Online"</formula>
    </cfRule>
  </conditionalFormatting>
  <conditionalFormatting sqref="R90">
    <cfRule type="cellIs" dxfId="283" priority="284" operator="equal">
      <formula>"Online"</formula>
    </cfRule>
  </conditionalFormatting>
  <conditionalFormatting sqref="R90">
    <cfRule type="cellIs" dxfId="282" priority="283" operator="equal">
      <formula>"Online"</formula>
    </cfRule>
  </conditionalFormatting>
  <conditionalFormatting sqref="R90">
    <cfRule type="cellIs" dxfId="281" priority="282" operator="equal">
      <formula>"Online"</formula>
    </cfRule>
  </conditionalFormatting>
  <conditionalFormatting sqref="R90">
    <cfRule type="cellIs" dxfId="280" priority="281" operator="equal">
      <formula>"Online"</formula>
    </cfRule>
  </conditionalFormatting>
  <conditionalFormatting sqref="R90">
    <cfRule type="cellIs" dxfId="279" priority="280" operator="equal">
      <formula>"Online"</formula>
    </cfRule>
  </conditionalFormatting>
  <conditionalFormatting sqref="R90">
    <cfRule type="cellIs" dxfId="278" priority="279" operator="equal">
      <formula>"Online"</formula>
    </cfRule>
  </conditionalFormatting>
  <conditionalFormatting sqref="R90">
    <cfRule type="cellIs" dxfId="277" priority="278" operator="equal">
      <formula>"Online"</formula>
    </cfRule>
  </conditionalFormatting>
  <conditionalFormatting sqref="R90">
    <cfRule type="cellIs" dxfId="276" priority="277" operator="equal">
      <formula>"Online"</formula>
    </cfRule>
  </conditionalFormatting>
  <conditionalFormatting sqref="R90">
    <cfRule type="cellIs" dxfId="275" priority="276" operator="equal">
      <formula>"Online"</formula>
    </cfRule>
  </conditionalFormatting>
  <conditionalFormatting sqref="R90">
    <cfRule type="cellIs" dxfId="274" priority="275" operator="equal">
      <formula>"Online"</formula>
    </cfRule>
  </conditionalFormatting>
  <conditionalFormatting sqref="R90">
    <cfRule type="cellIs" dxfId="273" priority="274" operator="equal">
      <formula>"Online"</formula>
    </cfRule>
  </conditionalFormatting>
  <conditionalFormatting sqref="R90">
    <cfRule type="cellIs" dxfId="272" priority="273" operator="equal">
      <formula>"Online"</formula>
    </cfRule>
  </conditionalFormatting>
  <conditionalFormatting sqref="R90">
    <cfRule type="cellIs" dxfId="271" priority="272" operator="equal">
      <formula>"Online"</formula>
    </cfRule>
  </conditionalFormatting>
  <conditionalFormatting sqref="R90">
    <cfRule type="cellIs" dxfId="270" priority="271" operator="equal">
      <formula>"Online"</formula>
    </cfRule>
  </conditionalFormatting>
  <conditionalFormatting sqref="R90">
    <cfRule type="cellIs" dxfId="269" priority="270" operator="equal">
      <formula>"Online"</formula>
    </cfRule>
  </conditionalFormatting>
  <conditionalFormatting sqref="R90">
    <cfRule type="cellIs" dxfId="268" priority="269" operator="equal">
      <formula>"Online"</formula>
    </cfRule>
  </conditionalFormatting>
  <conditionalFormatting sqref="R90">
    <cfRule type="cellIs" dxfId="267" priority="268" operator="equal">
      <formula>"Online"</formula>
    </cfRule>
  </conditionalFormatting>
  <conditionalFormatting sqref="R90">
    <cfRule type="cellIs" dxfId="266" priority="267" operator="equal">
      <formula>"Online"</formula>
    </cfRule>
  </conditionalFormatting>
  <conditionalFormatting sqref="R90">
    <cfRule type="cellIs" dxfId="265" priority="266" operator="equal">
      <formula>"Online"</formula>
    </cfRule>
  </conditionalFormatting>
  <conditionalFormatting sqref="R90">
    <cfRule type="cellIs" dxfId="264" priority="265" operator="equal">
      <formula>"Online"</formula>
    </cfRule>
  </conditionalFormatting>
  <conditionalFormatting sqref="R90">
    <cfRule type="cellIs" dxfId="263" priority="264" operator="equal">
      <formula>"Online"</formula>
    </cfRule>
  </conditionalFormatting>
  <conditionalFormatting sqref="R90">
    <cfRule type="cellIs" dxfId="262" priority="263" operator="equal">
      <formula>"Online"</formula>
    </cfRule>
  </conditionalFormatting>
  <conditionalFormatting sqref="R90">
    <cfRule type="cellIs" dxfId="261" priority="262" operator="equal">
      <formula>"Online"</formula>
    </cfRule>
  </conditionalFormatting>
  <conditionalFormatting sqref="R90">
    <cfRule type="cellIs" dxfId="260" priority="261" operator="equal">
      <formula>"Online"</formula>
    </cfRule>
  </conditionalFormatting>
  <conditionalFormatting sqref="R90">
    <cfRule type="cellIs" dxfId="259" priority="260" operator="equal">
      <formula>"Online"</formula>
    </cfRule>
  </conditionalFormatting>
  <conditionalFormatting sqref="R90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0">
    <cfRule type="cellIs" dxfId="256" priority="257" operator="equal">
      <formula>"Online"</formula>
    </cfRule>
  </conditionalFormatting>
  <conditionalFormatting sqref="R90">
    <cfRule type="cellIs" dxfId="255" priority="256" operator="equal">
      <formula>"Online"</formula>
    </cfRule>
  </conditionalFormatting>
  <conditionalFormatting sqref="R90">
    <cfRule type="cellIs" dxfId="254" priority="255" operator="equal">
      <formula>"Online"</formula>
    </cfRule>
  </conditionalFormatting>
  <conditionalFormatting sqref="R91">
    <cfRule type="cellIs" dxfId="253" priority="254" operator="equal">
      <formula>"Online"</formula>
    </cfRule>
  </conditionalFormatting>
  <conditionalFormatting sqref="R91">
    <cfRule type="cellIs" dxfId="252" priority="253" operator="equal">
      <formula>"Online"</formula>
    </cfRule>
  </conditionalFormatting>
  <conditionalFormatting sqref="R91">
    <cfRule type="cellIs" dxfId="251" priority="252" operator="equal">
      <formula>"Online"</formula>
    </cfRule>
  </conditionalFormatting>
  <conditionalFormatting sqref="R91">
    <cfRule type="cellIs" dxfId="250" priority="251" operator="equal">
      <formula>"Online"</formula>
    </cfRule>
  </conditionalFormatting>
  <conditionalFormatting sqref="R91">
    <cfRule type="cellIs" dxfId="249" priority="250" operator="equal">
      <formula>"Online"</formula>
    </cfRule>
  </conditionalFormatting>
  <conditionalFormatting sqref="R91">
    <cfRule type="cellIs" dxfId="248" priority="249" operator="equal">
      <formula>"Online"</formula>
    </cfRule>
  </conditionalFormatting>
  <conditionalFormatting sqref="R91">
    <cfRule type="cellIs" dxfId="247" priority="248" operator="equal">
      <formula>"Online"</formula>
    </cfRule>
  </conditionalFormatting>
  <conditionalFormatting sqref="R91">
    <cfRule type="cellIs" dxfId="246" priority="247" operator="equal">
      <formula>"Online"</formula>
    </cfRule>
  </conditionalFormatting>
  <conditionalFormatting sqref="R91">
    <cfRule type="cellIs" dxfId="245" priority="246" operator="equal">
      <formula>"Online"</formula>
    </cfRule>
  </conditionalFormatting>
  <conditionalFormatting sqref="R91">
    <cfRule type="cellIs" dxfId="244" priority="245" operator="equal">
      <formula>"Online"</formula>
    </cfRule>
  </conditionalFormatting>
  <conditionalFormatting sqref="R91">
    <cfRule type="cellIs" dxfId="243" priority="244" operator="equal">
      <formula>"Online"</formula>
    </cfRule>
  </conditionalFormatting>
  <conditionalFormatting sqref="R91">
    <cfRule type="cellIs" dxfId="242" priority="243" operator="equal">
      <formula>"Online"</formula>
    </cfRule>
  </conditionalFormatting>
  <conditionalFormatting sqref="R91">
    <cfRule type="cellIs" dxfId="241" priority="242" operator="equal">
      <formula>"Online"</formula>
    </cfRule>
  </conditionalFormatting>
  <conditionalFormatting sqref="R91">
    <cfRule type="cellIs" dxfId="240" priority="241" operator="equal">
      <formula>"Online"</formula>
    </cfRule>
  </conditionalFormatting>
  <conditionalFormatting sqref="R91">
    <cfRule type="cellIs" dxfId="239" priority="240" operator="equal">
      <formula>"Online"</formula>
    </cfRule>
  </conditionalFormatting>
  <conditionalFormatting sqref="R91">
    <cfRule type="cellIs" dxfId="238" priority="239" operator="equal">
      <formula>"Online"</formula>
    </cfRule>
  </conditionalFormatting>
  <conditionalFormatting sqref="R91">
    <cfRule type="cellIs" dxfId="237" priority="238" operator="equal">
      <formula>"Online"</formula>
    </cfRule>
  </conditionalFormatting>
  <conditionalFormatting sqref="R91">
    <cfRule type="cellIs" dxfId="236" priority="237" operator="equal">
      <formula>"Online"</formula>
    </cfRule>
  </conditionalFormatting>
  <conditionalFormatting sqref="R91">
    <cfRule type="cellIs" dxfId="235" priority="236" operator="equal">
      <formula>"Online"</formula>
    </cfRule>
  </conditionalFormatting>
  <conditionalFormatting sqref="R91">
    <cfRule type="cellIs" dxfId="234" priority="235" operator="equal">
      <formula>"Online"</formula>
    </cfRule>
  </conditionalFormatting>
  <conditionalFormatting sqref="R91">
    <cfRule type="cellIs" dxfId="233" priority="234" operator="equal">
      <formula>"Online"</formula>
    </cfRule>
  </conditionalFormatting>
  <conditionalFormatting sqref="R91">
    <cfRule type="cellIs" dxfId="232" priority="233" operator="equal">
      <formula>"Online"</formula>
    </cfRule>
  </conditionalFormatting>
  <conditionalFormatting sqref="R91">
    <cfRule type="cellIs" dxfId="231" priority="232" operator="equal">
      <formula>"Online"</formula>
    </cfRule>
  </conditionalFormatting>
  <conditionalFormatting sqref="R91">
    <cfRule type="cellIs" dxfId="230" priority="231" operator="equal">
      <formula>"Online"</formula>
    </cfRule>
  </conditionalFormatting>
  <conditionalFormatting sqref="R91">
    <cfRule type="cellIs" dxfId="229" priority="230" operator="equal">
      <formula>"Online"</formula>
    </cfRule>
  </conditionalFormatting>
  <conditionalFormatting sqref="R91">
    <cfRule type="cellIs" dxfId="228" priority="229" operator="equal">
      <formula>"Online"</formula>
    </cfRule>
  </conditionalFormatting>
  <conditionalFormatting sqref="R91">
    <cfRule type="cellIs" dxfId="227" priority="228" operator="equal">
      <formula>"Online"</formula>
    </cfRule>
  </conditionalFormatting>
  <conditionalFormatting sqref="R91">
    <cfRule type="cellIs" dxfId="226" priority="227" operator="equal">
      <formula>"Online"</formula>
    </cfRule>
  </conditionalFormatting>
  <conditionalFormatting sqref="R91">
    <cfRule type="cellIs" dxfId="225" priority="226" operator="equal">
      <formula>"Online"</formula>
    </cfRule>
  </conditionalFormatting>
  <conditionalFormatting sqref="R91">
    <cfRule type="cellIs" dxfId="224" priority="225" operator="equal">
      <formula>"Online"</formula>
    </cfRule>
  </conditionalFormatting>
  <conditionalFormatting sqref="R91">
    <cfRule type="cellIs" dxfId="223" priority="224" operator="equal">
      <formula>"Online"</formula>
    </cfRule>
  </conditionalFormatting>
  <conditionalFormatting sqref="R91">
    <cfRule type="cellIs" dxfId="222" priority="223" operator="equal">
      <formula>"Online"</formula>
    </cfRule>
  </conditionalFormatting>
  <conditionalFormatting sqref="R91">
    <cfRule type="cellIs" dxfId="221" priority="222" operator="equal">
      <formula>"Online"</formula>
    </cfRule>
  </conditionalFormatting>
  <conditionalFormatting sqref="R91">
    <cfRule type="cellIs" dxfId="220" priority="221" operator="equal">
      <formula>"Online"</formula>
    </cfRule>
  </conditionalFormatting>
  <conditionalFormatting sqref="R91">
    <cfRule type="cellIs" dxfId="219" priority="220" operator="equal">
      <formula>"Online"</formula>
    </cfRule>
  </conditionalFormatting>
  <conditionalFormatting sqref="R91">
    <cfRule type="cellIs" dxfId="218" priority="219" operator="equal">
      <formula>"Online"</formula>
    </cfRule>
  </conditionalFormatting>
  <conditionalFormatting sqref="R91">
    <cfRule type="cellIs" dxfId="217" priority="218" operator="equal">
      <formula>"Online"</formula>
    </cfRule>
  </conditionalFormatting>
  <conditionalFormatting sqref="R91">
    <cfRule type="cellIs" dxfId="216" priority="217" operator="equal">
      <formula>"Online"</formula>
    </cfRule>
  </conditionalFormatting>
  <conditionalFormatting sqref="R91">
    <cfRule type="cellIs" dxfId="215" priority="216" operator="equal">
      <formula>"Online"</formula>
    </cfRule>
  </conditionalFormatting>
  <conditionalFormatting sqref="R91">
    <cfRule type="cellIs" dxfId="214" priority="215" operator="equal">
      <formula>"Online"</formula>
    </cfRule>
  </conditionalFormatting>
  <conditionalFormatting sqref="R91">
    <cfRule type="cellIs" dxfId="213" priority="214" operator="equal">
      <formula>"Online"</formula>
    </cfRule>
  </conditionalFormatting>
  <conditionalFormatting sqref="R91">
    <cfRule type="cellIs" dxfId="212" priority="213" operator="equal">
      <formula>"Online"</formula>
    </cfRule>
  </conditionalFormatting>
  <conditionalFormatting sqref="R41">
    <cfRule type="cellIs" dxfId="211" priority="212" operator="equal">
      <formula>"Online"</formula>
    </cfRule>
  </conditionalFormatting>
  <conditionalFormatting sqref="R41">
    <cfRule type="cellIs" dxfId="210" priority="211" operator="equal">
      <formula>"Online"</formula>
    </cfRule>
  </conditionalFormatting>
  <conditionalFormatting sqref="R41">
    <cfRule type="cellIs" dxfId="209" priority="210" operator="equal">
      <formula>"Online"</formula>
    </cfRule>
  </conditionalFormatting>
  <conditionalFormatting sqref="R41">
    <cfRule type="cellIs" dxfId="208" priority="209" operator="equal">
      <formula>"Online"</formula>
    </cfRule>
  </conditionalFormatting>
  <conditionalFormatting sqref="R41">
    <cfRule type="cellIs" dxfId="207" priority="208" operator="equal">
      <formula>"Online"</formula>
    </cfRule>
  </conditionalFormatting>
  <conditionalFormatting sqref="R41">
    <cfRule type="cellIs" dxfId="206" priority="207" operator="equal">
      <formula>"Online"</formula>
    </cfRule>
  </conditionalFormatting>
  <conditionalFormatting sqref="R41">
    <cfRule type="cellIs" dxfId="205" priority="206" operator="equal">
      <formula>"Online"</formula>
    </cfRule>
  </conditionalFormatting>
  <conditionalFormatting sqref="R41">
    <cfRule type="cellIs" dxfId="204" priority="205" operator="equal">
      <formula>"Online"</formula>
    </cfRule>
  </conditionalFormatting>
  <conditionalFormatting sqref="R41">
    <cfRule type="cellIs" dxfId="203" priority="204" operator="equal">
      <formula>"Online"</formula>
    </cfRule>
  </conditionalFormatting>
  <conditionalFormatting sqref="R41">
    <cfRule type="cellIs" dxfId="202" priority="203" operator="equal">
      <formula>"Online"</formula>
    </cfRule>
  </conditionalFormatting>
  <conditionalFormatting sqref="R41">
    <cfRule type="cellIs" dxfId="201" priority="202" operator="equal">
      <formula>"Online"</formula>
    </cfRule>
  </conditionalFormatting>
  <conditionalFormatting sqref="R43">
    <cfRule type="cellIs" dxfId="200" priority="201" operator="equal">
      <formula>"Online"</formula>
    </cfRule>
  </conditionalFormatting>
  <conditionalFormatting sqref="R43">
    <cfRule type="cellIs" dxfId="199" priority="200" operator="equal">
      <formula>"Online"</formula>
    </cfRule>
  </conditionalFormatting>
  <conditionalFormatting sqref="R43">
    <cfRule type="cellIs" dxfId="198" priority="199" operator="equal">
      <formula>"Online"</formula>
    </cfRule>
  </conditionalFormatting>
  <conditionalFormatting sqref="R43">
    <cfRule type="cellIs" dxfId="197" priority="198" operator="equal">
      <formula>"Online"</formula>
    </cfRule>
  </conditionalFormatting>
  <conditionalFormatting sqref="R43">
    <cfRule type="cellIs" dxfId="196" priority="197" operator="equal">
      <formula>"Online"</formula>
    </cfRule>
  </conditionalFormatting>
  <conditionalFormatting sqref="R43">
    <cfRule type="cellIs" dxfId="195" priority="196" operator="equal">
      <formula>"Online"</formula>
    </cfRule>
  </conditionalFormatting>
  <conditionalFormatting sqref="R43">
    <cfRule type="cellIs" dxfId="194" priority="195" operator="equal">
      <formula>"Online"</formula>
    </cfRule>
  </conditionalFormatting>
  <conditionalFormatting sqref="R43">
    <cfRule type="cellIs" dxfId="193" priority="194" operator="equal">
      <formula>"Online"</formula>
    </cfRule>
  </conditionalFormatting>
  <conditionalFormatting sqref="R43">
    <cfRule type="cellIs" dxfId="192" priority="193" operator="equal">
      <formula>"Online"</formula>
    </cfRule>
  </conditionalFormatting>
  <conditionalFormatting sqref="R43">
    <cfRule type="cellIs" dxfId="191" priority="192" operator="equal">
      <formula>"Online"</formula>
    </cfRule>
  </conditionalFormatting>
  <conditionalFormatting sqref="R43">
    <cfRule type="cellIs" dxfId="190" priority="191" operator="equal">
      <formula>"Online"</formula>
    </cfRule>
  </conditionalFormatting>
  <conditionalFormatting sqref="R43">
    <cfRule type="cellIs" dxfId="189" priority="190" operator="equal">
      <formula>"Online"</formula>
    </cfRule>
  </conditionalFormatting>
  <conditionalFormatting sqref="R68">
    <cfRule type="cellIs" dxfId="188" priority="189" operator="equal">
      <formula>"Online"</formula>
    </cfRule>
  </conditionalFormatting>
  <conditionalFormatting sqref="R68">
    <cfRule type="cellIs" dxfId="187" priority="188" operator="equal">
      <formula>"Online"</formula>
    </cfRule>
  </conditionalFormatting>
  <conditionalFormatting sqref="R68">
    <cfRule type="cellIs" dxfId="186" priority="187" operator="equal">
      <formula>"Online"</formula>
    </cfRule>
  </conditionalFormatting>
  <conditionalFormatting sqref="R68">
    <cfRule type="cellIs" dxfId="185" priority="186" operator="equal">
      <formula>"Online"</formula>
    </cfRule>
  </conditionalFormatting>
  <conditionalFormatting sqref="R68">
    <cfRule type="cellIs" dxfId="184" priority="185" operator="equal">
      <formula>"Online"</formula>
    </cfRule>
  </conditionalFormatting>
  <conditionalFormatting sqref="R68">
    <cfRule type="cellIs" dxfId="183" priority="184" operator="equal">
      <formula>"Online"</formula>
    </cfRule>
  </conditionalFormatting>
  <conditionalFormatting sqref="R68">
    <cfRule type="cellIs" dxfId="182" priority="183" operator="equal">
      <formula>"Online"</formula>
    </cfRule>
  </conditionalFormatting>
  <conditionalFormatting sqref="R68">
    <cfRule type="cellIs" dxfId="181" priority="182" operator="equal">
      <formula>"Online"</formula>
    </cfRule>
  </conditionalFormatting>
  <conditionalFormatting sqref="R68">
    <cfRule type="cellIs" dxfId="180" priority="181" operator="equal">
      <formula>"Online"</formula>
    </cfRule>
  </conditionalFormatting>
  <conditionalFormatting sqref="R68">
    <cfRule type="cellIs" dxfId="179" priority="180" operator="equal">
      <formula>"Online"</formula>
    </cfRule>
  </conditionalFormatting>
  <conditionalFormatting sqref="R68">
    <cfRule type="cellIs" dxfId="178" priority="179" operator="equal">
      <formula>"Online"</formula>
    </cfRule>
  </conditionalFormatting>
  <conditionalFormatting sqref="R68">
    <cfRule type="cellIs" dxfId="177" priority="178" operator="equal">
      <formula>"Online"</formula>
    </cfRule>
  </conditionalFormatting>
  <conditionalFormatting sqref="R68">
    <cfRule type="cellIs" dxfId="176" priority="177" operator="equal">
      <formula>"Online"</formula>
    </cfRule>
  </conditionalFormatting>
  <conditionalFormatting sqref="R68">
    <cfRule type="cellIs" dxfId="175" priority="176" operator="equal">
      <formula>"Online"</formula>
    </cfRule>
  </conditionalFormatting>
  <conditionalFormatting sqref="R68">
    <cfRule type="cellIs" dxfId="174" priority="175" operator="equal">
      <formula>"Online"</formula>
    </cfRule>
  </conditionalFormatting>
  <conditionalFormatting sqref="R68">
    <cfRule type="cellIs" dxfId="173" priority="174" operator="equal">
      <formula>"Online"</formula>
    </cfRule>
  </conditionalFormatting>
  <conditionalFormatting sqref="R68">
    <cfRule type="cellIs" dxfId="172" priority="173" operator="equal">
      <formula>"Online"</formula>
    </cfRule>
  </conditionalFormatting>
  <conditionalFormatting sqref="R68">
    <cfRule type="cellIs" dxfId="171" priority="172" operator="equal">
      <formula>"Online"</formula>
    </cfRule>
  </conditionalFormatting>
  <conditionalFormatting sqref="R68">
    <cfRule type="cellIs" dxfId="170" priority="171" operator="equal">
      <formula>"Online"</formula>
    </cfRule>
  </conditionalFormatting>
  <conditionalFormatting sqref="R69:R70">
    <cfRule type="cellIs" dxfId="169" priority="170" operator="equal">
      <formula>"Online"</formula>
    </cfRule>
  </conditionalFormatting>
  <conditionalFormatting sqref="R69:R70">
    <cfRule type="cellIs" dxfId="168" priority="169" operator="equal">
      <formula>"Online"</formula>
    </cfRule>
  </conditionalFormatting>
  <conditionalFormatting sqref="R69:R70">
    <cfRule type="cellIs" dxfId="167" priority="168" operator="equal">
      <formula>"Online"</formula>
    </cfRule>
  </conditionalFormatting>
  <conditionalFormatting sqref="R69:R70">
    <cfRule type="cellIs" dxfId="166" priority="167" operator="equal">
      <formula>"Online"</formula>
    </cfRule>
  </conditionalFormatting>
  <conditionalFormatting sqref="R69:R70">
    <cfRule type="cellIs" dxfId="165" priority="166" operator="equal">
      <formula>"Online"</formula>
    </cfRule>
  </conditionalFormatting>
  <conditionalFormatting sqref="R69:R70">
    <cfRule type="cellIs" dxfId="164" priority="165" operator="equal">
      <formula>"Online"</formula>
    </cfRule>
  </conditionalFormatting>
  <conditionalFormatting sqref="R69:R70">
    <cfRule type="cellIs" dxfId="163" priority="164" operator="equal">
      <formula>"Online"</formula>
    </cfRule>
  </conditionalFormatting>
  <conditionalFormatting sqref="R69:R70">
    <cfRule type="cellIs" dxfId="162" priority="163" operator="equal">
      <formula>"Online"</formula>
    </cfRule>
  </conditionalFormatting>
  <conditionalFormatting sqref="R69:R70">
    <cfRule type="cellIs" dxfId="161" priority="162" operator="equal">
      <formula>"Online"</formula>
    </cfRule>
  </conditionalFormatting>
  <conditionalFormatting sqref="R69:R70">
    <cfRule type="cellIs" dxfId="160" priority="161" operator="equal">
      <formula>"Online"</formula>
    </cfRule>
  </conditionalFormatting>
  <conditionalFormatting sqref="R69:R70">
    <cfRule type="cellIs" dxfId="159" priority="160" operator="equal">
      <formula>"Online"</formula>
    </cfRule>
  </conditionalFormatting>
  <conditionalFormatting sqref="R69:R70">
    <cfRule type="cellIs" dxfId="158" priority="159" operator="equal">
      <formula>"Online"</formula>
    </cfRule>
  </conditionalFormatting>
  <conditionalFormatting sqref="R69:R70">
    <cfRule type="cellIs" dxfId="157" priority="158" operator="equal">
      <formula>"Online"</formula>
    </cfRule>
  </conditionalFormatting>
  <conditionalFormatting sqref="R69:R70">
    <cfRule type="cellIs" dxfId="156" priority="157" operator="equal">
      <formula>"Online"</formula>
    </cfRule>
  </conditionalFormatting>
  <conditionalFormatting sqref="R69:R70">
    <cfRule type="cellIs" dxfId="155" priority="156" operator="equal">
      <formula>"Online"</formula>
    </cfRule>
  </conditionalFormatting>
  <conditionalFormatting sqref="R69:R70">
    <cfRule type="cellIs" dxfId="154" priority="155" operator="equal">
      <formula>"Online"</formula>
    </cfRule>
  </conditionalFormatting>
  <conditionalFormatting sqref="R69:R70">
    <cfRule type="cellIs" dxfId="153" priority="154" operator="equal">
      <formula>"Online"</formula>
    </cfRule>
  </conditionalFormatting>
  <conditionalFormatting sqref="R69:R70">
    <cfRule type="cellIs" dxfId="152" priority="153" operator="equal">
      <formula>"Online"</formula>
    </cfRule>
  </conditionalFormatting>
  <conditionalFormatting sqref="R69:R70">
    <cfRule type="cellIs" dxfId="151" priority="152" operator="equal">
      <formula>"Online"</formula>
    </cfRule>
  </conditionalFormatting>
  <conditionalFormatting sqref="R72">
    <cfRule type="cellIs" dxfId="150" priority="151" operator="equal">
      <formula>"Online"</formula>
    </cfRule>
  </conditionalFormatting>
  <conditionalFormatting sqref="R72">
    <cfRule type="cellIs" dxfId="149" priority="150" operator="equal">
      <formula>"Online"</formula>
    </cfRule>
  </conditionalFormatting>
  <conditionalFormatting sqref="R72">
    <cfRule type="cellIs" dxfId="148" priority="149" operator="equal">
      <formula>"Online"</formula>
    </cfRule>
  </conditionalFormatting>
  <conditionalFormatting sqref="R72">
    <cfRule type="cellIs" dxfId="147" priority="148" operator="equal">
      <formula>"Online"</formula>
    </cfRule>
  </conditionalFormatting>
  <conditionalFormatting sqref="R72">
    <cfRule type="cellIs" dxfId="146" priority="147" operator="equal">
      <formula>"Online"</formula>
    </cfRule>
  </conditionalFormatting>
  <conditionalFormatting sqref="R72">
    <cfRule type="cellIs" dxfId="145" priority="146" operator="equal">
      <formula>"Online"</formula>
    </cfRule>
  </conditionalFormatting>
  <conditionalFormatting sqref="R72">
    <cfRule type="cellIs" dxfId="144" priority="145" operator="equal">
      <formula>"Online"</formula>
    </cfRule>
  </conditionalFormatting>
  <conditionalFormatting sqref="R72">
    <cfRule type="cellIs" dxfId="143" priority="144" operator="equal">
      <formula>"Online"</formula>
    </cfRule>
  </conditionalFormatting>
  <conditionalFormatting sqref="R72">
    <cfRule type="cellIs" dxfId="142" priority="143" operator="equal">
      <formula>"Online"</formula>
    </cfRule>
  </conditionalFormatting>
  <conditionalFormatting sqref="R72">
    <cfRule type="cellIs" dxfId="141" priority="142" operator="equal">
      <formula>"Online"</formula>
    </cfRule>
  </conditionalFormatting>
  <conditionalFormatting sqref="R72">
    <cfRule type="cellIs" dxfId="140" priority="141" operator="equal">
      <formula>"Online"</formula>
    </cfRule>
  </conditionalFormatting>
  <conditionalFormatting sqref="R72">
    <cfRule type="cellIs" dxfId="139" priority="140" operator="equal">
      <formula>"Online"</formula>
    </cfRule>
  </conditionalFormatting>
  <conditionalFormatting sqref="R72">
    <cfRule type="cellIs" dxfId="138" priority="139" operator="equal">
      <formula>"Online"</formula>
    </cfRule>
  </conditionalFormatting>
  <conditionalFormatting sqref="R72">
    <cfRule type="cellIs" dxfId="137" priority="138" operator="equal">
      <formula>"Online"</formula>
    </cfRule>
  </conditionalFormatting>
  <conditionalFormatting sqref="R72">
    <cfRule type="cellIs" dxfId="136" priority="137" operator="equal">
      <formula>"Online"</formula>
    </cfRule>
  </conditionalFormatting>
  <conditionalFormatting sqref="R72">
    <cfRule type="cellIs" dxfId="135" priority="136" operator="equal">
      <formula>"Online"</formula>
    </cfRule>
  </conditionalFormatting>
  <conditionalFormatting sqref="R72">
    <cfRule type="cellIs" dxfId="134" priority="135" operator="equal">
      <formula>"Online"</formula>
    </cfRule>
  </conditionalFormatting>
  <conditionalFormatting sqref="R72">
    <cfRule type="cellIs" dxfId="133" priority="134" operator="equal">
      <formula>"Online"</formula>
    </cfRule>
  </conditionalFormatting>
  <conditionalFormatting sqref="R72">
    <cfRule type="cellIs" dxfId="132" priority="133" operator="equal">
      <formula>"Online"</formula>
    </cfRule>
  </conditionalFormatting>
  <conditionalFormatting sqref="R78">
    <cfRule type="cellIs" dxfId="131" priority="132" operator="equal">
      <formula>"Online"</formula>
    </cfRule>
  </conditionalFormatting>
  <conditionalFormatting sqref="R78">
    <cfRule type="cellIs" dxfId="130" priority="131" operator="equal">
      <formula>"Online"</formula>
    </cfRule>
  </conditionalFormatting>
  <conditionalFormatting sqref="R78">
    <cfRule type="cellIs" dxfId="129" priority="130" operator="equal">
      <formula>"Online"</formula>
    </cfRule>
  </conditionalFormatting>
  <conditionalFormatting sqref="R78">
    <cfRule type="cellIs" dxfId="128" priority="129" operator="equal">
      <formula>"Online"</formula>
    </cfRule>
  </conditionalFormatting>
  <conditionalFormatting sqref="R78">
    <cfRule type="cellIs" dxfId="127" priority="128" operator="equal">
      <formula>"Online"</formula>
    </cfRule>
  </conditionalFormatting>
  <conditionalFormatting sqref="R78">
    <cfRule type="cellIs" dxfId="126" priority="127" operator="equal">
      <formula>"Online"</formula>
    </cfRule>
  </conditionalFormatting>
  <conditionalFormatting sqref="R78">
    <cfRule type="cellIs" dxfId="125" priority="126" operator="equal">
      <formula>"Online"</formula>
    </cfRule>
  </conditionalFormatting>
  <conditionalFormatting sqref="R78">
    <cfRule type="cellIs" dxfId="124" priority="125" operator="equal">
      <formula>"Online"</formula>
    </cfRule>
  </conditionalFormatting>
  <conditionalFormatting sqref="R78">
    <cfRule type="cellIs" dxfId="123" priority="124" operator="equal">
      <formula>"Online"</formula>
    </cfRule>
  </conditionalFormatting>
  <conditionalFormatting sqref="R78">
    <cfRule type="cellIs" dxfId="122" priority="123" operator="equal">
      <formula>"Online"</formula>
    </cfRule>
  </conditionalFormatting>
  <conditionalFormatting sqref="R78">
    <cfRule type="cellIs" dxfId="121" priority="122" operator="equal">
      <formula>"Online"</formula>
    </cfRule>
  </conditionalFormatting>
  <conditionalFormatting sqref="R78">
    <cfRule type="cellIs" dxfId="120" priority="121" operator="equal">
      <formula>"Online"</formula>
    </cfRule>
  </conditionalFormatting>
  <conditionalFormatting sqref="R78">
    <cfRule type="cellIs" dxfId="119" priority="120" operator="equal">
      <formula>"Online"</formula>
    </cfRule>
  </conditionalFormatting>
  <conditionalFormatting sqref="R78">
    <cfRule type="cellIs" dxfId="118" priority="119" operator="equal">
      <formula>"Online"</formula>
    </cfRule>
  </conditionalFormatting>
  <conditionalFormatting sqref="R78">
    <cfRule type="cellIs" dxfId="117" priority="118" operator="equal">
      <formula>"Online"</formula>
    </cfRule>
  </conditionalFormatting>
  <conditionalFormatting sqref="R78">
    <cfRule type="cellIs" dxfId="116" priority="117" operator="equal">
      <formula>"Online"</formula>
    </cfRule>
  </conditionalFormatting>
  <conditionalFormatting sqref="R78">
    <cfRule type="cellIs" dxfId="115" priority="116" operator="equal">
      <formula>"Online"</formula>
    </cfRule>
  </conditionalFormatting>
  <conditionalFormatting sqref="R78">
    <cfRule type="cellIs" dxfId="114" priority="115" operator="equal">
      <formula>"Online"</formula>
    </cfRule>
  </conditionalFormatting>
  <conditionalFormatting sqref="R78">
    <cfRule type="cellIs" dxfId="113" priority="114" operator="equal">
      <formula>"Online"</formula>
    </cfRule>
  </conditionalFormatting>
  <conditionalFormatting sqref="R81">
    <cfRule type="cellIs" dxfId="112" priority="113" operator="equal">
      <formula>"Online"</formula>
    </cfRule>
  </conditionalFormatting>
  <conditionalFormatting sqref="R81">
    <cfRule type="cellIs" dxfId="111" priority="112" operator="equal">
      <formula>"Online"</formula>
    </cfRule>
  </conditionalFormatting>
  <conditionalFormatting sqref="R81">
    <cfRule type="cellIs" dxfId="110" priority="111" operator="equal">
      <formula>"Online"</formula>
    </cfRule>
  </conditionalFormatting>
  <conditionalFormatting sqref="R81">
    <cfRule type="cellIs" dxfId="109" priority="110" operator="equal">
      <formula>"Online"</formula>
    </cfRule>
  </conditionalFormatting>
  <conditionalFormatting sqref="R81">
    <cfRule type="cellIs" dxfId="108" priority="109" operator="equal">
      <formula>"Online"</formula>
    </cfRule>
  </conditionalFormatting>
  <conditionalFormatting sqref="R81">
    <cfRule type="cellIs" dxfId="107" priority="108" operator="equal">
      <formula>"Online"</formula>
    </cfRule>
  </conditionalFormatting>
  <conditionalFormatting sqref="R81">
    <cfRule type="cellIs" dxfId="106" priority="107" operator="equal">
      <formula>"Online"</formula>
    </cfRule>
  </conditionalFormatting>
  <conditionalFormatting sqref="R81">
    <cfRule type="cellIs" dxfId="105" priority="106" operator="equal">
      <formula>"Online"</formula>
    </cfRule>
  </conditionalFormatting>
  <conditionalFormatting sqref="R81">
    <cfRule type="cellIs" dxfId="104" priority="105" operator="equal">
      <formula>"Online"</formula>
    </cfRule>
  </conditionalFormatting>
  <conditionalFormatting sqref="R81">
    <cfRule type="cellIs" dxfId="103" priority="104" operator="equal">
      <formula>"Online"</formula>
    </cfRule>
  </conditionalFormatting>
  <conditionalFormatting sqref="R81">
    <cfRule type="cellIs" dxfId="102" priority="103" operator="equal">
      <formula>"Online"</formula>
    </cfRule>
  </conditionalFormatting>
  <conditionalFormatting sqref="R81">
    <cfRule type="cellIs" dxfId="101" priority="102" operator="equal">
      <formula>"Online"</formula>
    </cfRule>
  </conditionalFormatting>
  <conditionalFormatting sqref="R81">
    <cfRule type="cellIs" dxfId="100" priority="101" operator="equal">
      <formula>"Online"</formula>
    </cfRule>
  </conditionalFormatting>
  <conditionalFormatting sqref="R81">
    <cfRule type="cellIs" dxfId="99" priority="100" operator="equal">
      <formula>"Online"</formula>
    </cfRule>
  </conditionalFormatting>
  <conditionalFormatting sqref="R81">
    <cfRule type="cellIs" dxfId="98" priority="99" operator="equal">
      <formula>"Online"</formula>
    </cfRule>
  </conditionalFormatting>
  <conditionalFormatting sqref="R81">
    <cfRule type="cellIs" dxfId="97" priority="98" operator="equal">
      <formula>"Online"</formula>
    </cfRule>
  </conditionalFormatting>
  <conditionalFormatting sqref="R81">
    <cfRule type="cellIs" dxfId="96" priority="97" operator="equal">
      <formula>"Online"</formula>
    </cfRule>
  </conditionalFormatting>
  <conditionalFormatting sqref="R81">
    <cfRule type="cellIs" dxfId="95" priority="96" operator="equal">
      <formula>"Online"</formula>
    </cfRule>
  </conditionalFormatting>
  <conditionalFormatting sqref="R81">
    <cfRule type="cellIs" dxfId="94" priority="95" operator="equal">
      <formula>"Online"</formula>
    </cfRule>
  </conditionalFormatting>
  <conditionalFormatting sqref="R82">
    <cfRule type="cellIs" dxfId="93" priority="94" operator="equal">
      <formula>"Online"</formula>
    </cfRule>
  </conditionalFormatting>
  <conditionalFormatting sqref="R82">
    <cfRule type="cellIs" dxfId="92" priority="93" operator="equal">
      <formula>"Online"</formula>
    </cfRule>
  </conditionalFormatting>
  <conditionalFormatting sqref="R82">
    <cfRule type="cellIs" dxfId="91" priority="92" operator="equal">
      <formula>"Online"</formula>
    </cfRule>
  </conditionalFormatting>
  <conditionalFormatting sqref="R82">
    <cfRule type="cellIs" dxfId="90" priority="91" operator="equal">
      <formula>"Online"</formula>
    </cfRule>
  </conditionalFormatting>
  <conditionalFormatting sqref="R82">
    <cfRule type="cellIs" dxfId="89" priority="90" operator="equal">
      <formula>"Online"</formula>
    </cfRule>
  </conditionalFormatting>
  <conditionalFormatting sqref="R82">
    <cfRule type="cellIs" dxfId="88" priority="89" operator="equal">
      <formula>"Online"</formula>
    </cfRule>
  </conditionalFormatting>
  <conditionalFormatting sqref="R82">
    <cfRule type="cellIs" dxfId="87" priority="88" operator="equal">
      <formula>"Online"</formula>
    </cfRule>
  </conditionalFormatting>
  <conditionalFormatting sqref="R82">
    <cfRule type="cellIs" dxfId="86" priority="87" operator="equal">
      <formula>"Online"</formula>
    </cfRule>
  </conditionalFormatting>
  <conditionalFormatting sqref="R82">
    <cfRule type="cellIs" dxfId="85" priority="86" operator="equal">
      <formula>"Online"</formula>
    </cfRule>
  </conditionalFormatting>
  <conditionalFormatting sqref="R82">
    <cfRule type="cellIs" dxfId="84" priority="85" operator="equal">
      <formula>"Online"</formula>
    </cfRule>
  </conditionalFormatting>
  <conditionalFormatting sqref="R82">
    <cfRule type="cellIs" dxfId="83" priority="84" operator="equal">
      <formula>"Online"</formula>
    </cfRule>
  </conditionalFormatting>
  <conditionalFormatting sqref="R82">
    <cfRule type="cellIs" dxfId="82" priority="83" operator="equal">
      <formula>"Online"</formula>
    </cfRule>
  </conditionalFormatting>
  <conditionalFormatting sqref="R82">
    <cfRule type="cellIs" dxfId="81" priority="82" operator="equal">
      <formula>"Online"</formula>
    </cfRule>
  </conditionalFormatting>
  <conditionalFormatting sqref="R82">
    <cfRule type="cellIs" dxfId="80" priority="81" operator="equal">
      <formula>"Online"</formula>
    </cfRule>
  </conditionalFormatting>
  <conditionalFormatting sqref="R82">
    <cfRule type="cellIs" dxfId="79" priority="80" operator="equal">
      <formula>"Online"</formula>
    </cfRule>
  </conditionalFormatting>
  <conditionalFormatting sqref="R82">
    <cfRule type="cellIs" dxfId="78" priority="79" operator="equal">
      <formula>"Online"</formula>
    </cfRule>
  </conditionalFormatting>
  <conditionalFormatting sqref="R82">
    <cfRule type="cellIs" dxfId="77" priority="78" operator="equal">
      <formula>"Online"</formula>
    </cfRule>
  </conditionalFormatting>
  <conditionalFormatting sqref="R82">
    <cfRule type="cellIs" dxfId="76" priority="77" operator="equal">
      <formula>"Online"</formula>
    </cfRule>
  </conditionalFormatting>
  <conditionalFormatting sqref="R82">
    <cfRule type="cellIs" dxfId="75" priority="76" operator="equal">
      <formula>"Online"</formula>
    </cfRule>
  </conditionalFormatting>
  <conditionalFormatting sqref="R84">
    <cfRule type="cellIs" dxfId="74" priority="75" operator="equal">
      <formula>"Online"</formula>
    </cfRule>
  </conditionalFormatting>
  <conditionalFormatting sqref="R84">
    <cfRule type="cellIs" dxfId="73" priority="74" operator="equal">
      <formula>"Online"</formula>
    </cfRule>
  </conditionalFormatting>
  <conditionalFormatting sqref="R84">
    <cfRule type="cellIs" dxfId="72" priority="73" operator="equal">
      <formula>"Online"</formula>
    </cfRule>
  </conditionalFormatting>
  <conditionalFormatting sqref="R84">
    <cfRule type="cellIs" dxfId="71" priority="72" operator="equal">
      <formula>"Online"</formula>
    </cfRule>
  </conditionalFormatting>
  <conditionalFormatting sqref="R84">
    <cfRule type="cellIs" dxfId="70" priority="71" operator="equal">
      <formula>"Online"</formula>
    </cfRule>
  </conditionalFormatting>
  <conditionalFormatting sqref="R84">
    <cfRule type="cellIs" dxfId="69" priority="70" operator="equal">
      <formula>"Online"</formula>
    </cfRule>
  </conditionalFormatting>
  <conditionalFormatting sqref="R84">
    <cfRule type="cellIs" dxfId="68" priority="69" operator="equal">
      <formula>"Online"</formula>
    </cfRule>
  </conditionalFormatting>
  <conditionalFormatting sqref="R84">
    <cfRule type="cellIs" dxfId="67" priority="68" operator="equal">
      <formula>"Online"</formula>
    </cfRule>
  </conditionalFormatting>
  <conditionalFormatting sqref="R84">
    <cfRule type="cellIs" dxfId="66" priority="67" operator="equal">
      <formula>"Online"</formula>
    </cfRule>
  </conditionalFormatting>
  <conditionalFormatting sqref="R84">
    <cfRule type="cellIs" dxfId="65" priority="66" operator="equal">
      <formula>"Online"</formula>
    </cfRule>
  </conditionalFormatting>
  <conditionalFormatting sqref="R84">
    <cfRule type="cellIs" dxfId="64" priority="65" operator="equal">
      <formula>"Online"</formula>
    </cfRule>
  </conditionalFormatting>
  <conditionalFormatting sqref="R84">
    <cfRule type="cellIs" dxfId="63" priority="64" operator="equal">
      <formula>"Online"</formula>
    </cfRule>
  </conditionalFormatting>
  <conditionalFormatting sqref="R84">
    <cfRule type="cellIs" dxfId="62" priority="63" operator="equal">
      <formula>"Online"</formula>
    </cfRule>
  </conditionalFormatting>
  <conditionalFormatting sqref="R84">
    <cfRule type="cellIs" dxfId="61" priority="62" operator="equal">
      <formula>"Online"</formula>
    </cfRule>
  </conditionalFormatting>
  <conditionalFormatting sqref="R84">
    <cfRule type="cellIs" dxfId="60" priority="61" operator="equal">
      <formula>"Online"</formula>
    </cfRule>
  </conditionalFormatting>
  <conditionalFormatting sqref="R84">
    <cfRule type="cellIs" dxfId="59" priority="60" operator="equal">
      <formula>"Online"</formula>
    </cfRule>
  </conditionalFormatting>
  <conditionalFormatting sqref="R84">
    <cfRule type="cellIs" dxfId="58" priority="59" operator="equal">
      <formula>"Online"</formula>
    </cfRule>
  </conditionalFormatting>
  <conditionalFormatting sqref="R84">
    <cfRule type="cellIs" dxfId="57" priority="58" operator="equal">
      <formula>"Online"</formula>
    </cfRule>
  </conditionalFormatting>
  <conditionalFormatting sqref="R84">
    <cfRule type="cellIs" dxfId="56" priority="57" operator="equal">
      <formula>"Online"</formula>
    </cfRule>
  </conditionalFormatting>
  <conditionalFormatting sqref="R85">
    <cfRule type="cellIs" dxfId="55" priority="56" operator="equal">
      <formula>"Online"</formula>
    </cfRule>
  </conditionalFormatting>
  <conditionalFormatting sqref="R85">
    <cfRule type="cellIs" dxfId="54" priority="55" operator="equal">
      <formula>"Online"</formula>
    </cfRule>
  </conditionalFormatting>
  <conditionalFormatting sqref="R85">
    <cfRule type="cellIs" dxfId="53" priority="54" operator="equal">
      <formula>"Online"</formula>
    </cfRule>
  </conditionalFormatting>
  <conditionalFormatting sqref="R85">
    <cfRule type="cellIs" dxfId="52" priority="53" operator="equal">
      <formula>"Online"</formula>
    </cfRule>
  </conditionalFormatting>
  <conditionalFormatting sqref="R85">
    <cfRule type="cellIs" dxfId="51" priority="52" operator="equal">
      <formula>"Online"</formula>
    </cfRule>
  </conditionalFormatting>
  <conditionalFormatting sqref="R85">
    <cfRule type="cellIs" dxfId="50" priority="51" operator="equal">
      <formula>"Online"</formula>
    </cfRule>
  </conditionalFormatting>
  <conditionalFormatting sqref="R85">
    <cfRule type="cellIs" dxfId="49" priority="50" operator="equal">
      <formula>"Online"</formula>
    </cfRule>
  </conditionalFormatting>
  <conditionalFormatting sqref="R85">
    <cfRule type="cellIs" dxfId="48" priority="49" operator="equal">
      <formula>"Online"</formula>
    </cfRule>
  </conditionalFormatting>
  <conditionalFormatting sqref="R85">
    <cfRule type="cellIs" dxfId="47" priority="48" operator="equal">
      <formula>"Online"</formula>
    </cfRule>
  </conditionalFormatting>
  <conditionalFormatting sqref="R85">
    <cfRule type="cellIs" dxfId="46" priority="47" operator="equal">
      <formula>"Online"</formula>
    </cfRule>
  </conditionalFormatting>
  <conditionalFormatting sqref="R85">
    <cfRule type="cellIs" dxfId="45" priority="46" operator="equal">
      <formula>"Online"</formula>
    </cfRule>
  </conditionalFormatting>
  <conditionalFormatting sqref="R85">
    <cfRule type="cellIs" dxfId="44" priority="45" operator="equal">
      <formula>"Online"</formula>
    </cfRule>
  </conditionalFormatting>
  <conditionalFormatting sqref="R85">
    <cfRule type="cellIs" dxfId="43" priority="44" operator="equal">
      <formula>"Online"</formula>
    </cfRule>
  </conditionalFormatting>
  <conditionalFormatting sqref="R85">
    <cfRule type="cellIs" dxfId="42" priority="43" operator="equal">
      <formula>"Online"</formula>
    </cfRule>
  </conditionalFormatting>
  <conditionalFormatting sqref="R85">
    <cfRule type="cellIs" dxfId="41" priority="42" operator="equal">
      <formula>"Online"</formula>
    </cfRule>
  </conditionalFormatting>
  <conditionalFormatting sqref="R85">
    <cfRule type="cellIs" dxfId="40" priority="41" operator="equal">
      <formula>"Online"</formula>
    </cfRule>
  </conditionalFormatting>
  <conditionalFormatting sqref="R85">
    <cfRule type="cellIs" dxfId="39" priority="40" operator="equal">
      <formula>"Online"</formula>
    </cfRule>
  </conditionalFormatting>
  <conditionalFormatting sqref="R85">
    <cfRule type="cellIs" dxfId="38" priority="39" operator="equal">
      <formula>"Online"</formula>
    </cfRule>
  </conditionalFormatting>
  <conditionalFormatting sqref="R85">
    <cfRule type="cellIs" dxfId="37" priority="38" operator="equal">
      <formula>"Online"</formula>
    </cfRule>
  </conditionalFormatting>
  <conditionalFormatting sqref="R40">
    <cfRule type="cellIs" dxfId="36" priority="37" operator="equal">
      <formula>"Online"</formula>
    </cfRule>
  </conditionalFormatting>
  <conditionalFormatting sqref="R40">
    <cfRule type="cellIs" dxfId="35" priority="36" operator="equal">
      <formula>"Online"</formula>
    </cfRule>
  </conditionalFormatting>
  <conditionalFormatting sqref="R40">
    <cfRule type="cellIs" dxfId="34" priority="35" operator="equal">
      <formula>"Online"</formula>
    </cfRule>
  </conditionalFormatting>
  <conditionalFormatting sqref="R40">
    <cfRule type="cellIs" dxfId="33" priority="34" operator="equal">
      <formula>"Online"</formula>
    </cfRule>
  </conditionalFormatting>
  <conditionalFormatting sqref="R40">
    <cfRule type="cellIs" dxfId="32" priority="33" operator="equal">
      <formula>"Online"</formula>
    </cfRule>
  </conditionalFormatting>
  <conditionalFormatting sqref="R40">
    <cfRule type="cellIs" dxfId="31" priority="32" operator="equal">
      <formula>"Online"</formula>
    </cfRule>
  </conditionalFormatting>
  <conditionalFormatting sqref="R40">
    <cfRule type="cellIs" dxfId="30" priority="31" operator="equal">
      <formula>"Online"</formula>
    </cfRule>
  </conditionalFormatting>
  <conditionalFormatting sqref="R40">
    <cfRule type="cellIs" dxfId="29" priority="30" operator="equal">
      <formula>"Online"</formula>
    </cfRule>
  </conditionalFormatting>
  <conditionalFormatting sqref="R40">
    <cfRule type="cellIs" dxfId="28" priority="29" operator="equal">
      <formula>"Online"</formula>
    </cfRule>
  </conditionalFormatting>
  <conditionalFormatting sqref="R40">
    <cfRule type="cellIs" dxfId="27" priority="28" operator="equal">
      <formula>"Online"</formula>
    </cfRule>
  </conditionalFormatting>
  <conditionalFormatting sqref="R40">
    <cfRule type="cellIs" dxfId="26" priority="27" operator="equal">
      <formula>"Online"</formula>
    </cfRule>
  </conditionalFormatting>
  <conditionalFormatting sqref="R40">
    <cfRule type="cellIs" dxfId="25" priority="26" operator="equal">
      <formula>"Online"</formula>
    </cfRule>
  </conditionalFormatting>
  <conditionalFormatting sqref="R40">
    <cfRule type="cellIs" dxfId="24" priority="25" operator="equal">
      <formula>"Online"</formula>
    </cfRule>
  </conditionalFormatting>
  <conditionalFormatting sqref="R40">
    <cfRule type="cellIs" dxfId="23" priority="24" operator="equal">
      <formula>"Online"</formula>
    </cfRule>
  </conditionalFormatting>
  <conditionalFormatting sqref="R40">
    <cfRule type="cellIs" dxfId="22" priority="23" operator="equal">
      <formula>"Online"</formula>
    </cfRule>
  </conditionalFormatting>
  <conditionalFormatting sqref="R40">
    <cfRule type="cellIs" dxfId="21" priority="22" operator="equal">
      <formula>"Online"</formula>
    </cfRule>
  </conditionalFormatting>
  <conditionalFormatting sqref="R40">
    <cfRule type="cellIs" dxfId="20" priority="21" operator="equal">
      <formula>"Online"</formula>
    </cfRule>
  </conditionalFormatting>
  <conditionalFormatting sqref="R40">
    <cfRule type="cellIs" dxfId="19" priority="20" operator="equal">
      <formula>"Online"</formula>
    </cfRule>
  </conditionalFormatting>
  <conditionalFormatting sqref="R67">
    <cfRule type="cellIs" dxfId="18" priority="19" operator="equal">
      <formula>"Online"</formula>
    </cfRule>
  </conditionalFormatting>
  <conditionalFormatting sqref="R67">
    <cfRule type="cellIs" dxfId="17" priority="18" operator="equal">
      <formula>"Online"</formula>
    </cfRule>
  </conditionalFormatting>
  <conditionalFormatting sqref="R67">
    <cfRule type="cellIs" dxfId="16" priority="17" operator="equal">
      <formula>"Online"</formula>
    </cfRule>
  </conditionalFormatting>
  <conditionalFormatting sqref="R67">
    <cfRule type="cellIs" dxfId="15" priority="16" operator="equal">
      <formula>"Online"</formula>
    </cfRule>
  </conditionalFormatting>
  <conditionalFormatting sqref="R67">
    <cfRule type="cellIs" dxfId="14" priority="15" operator="equal">
      <formula>"Online"</formula>
    </cfRule>
  </conditionalFormatting>
  <conditionalFormatting sqref="R67">
    <cfRule type="cellIs" dxfId="13" priority="14" operator="equal">
      <formula>"Online"</formula>
    </cfRule>
  </conditionalFormatting>
  <conditionalFormatting sqref="R67">
    <cfRule type="cellIs" dxfId="12" priority="13" operator="equal">
      <formula>"Online"</formula>
    </cfRule>
  </conditionalFormatting>
  <conditionalFormatting sqref="R67">
    <cfRule type="cellIs" dxfId="11" priority="12" operator="equal">
      <formula>"Online"</formula>
    </cfRule>
  </conditionalFormatting>
  <conditionalFormatting sqref="R67">
    <cfRule type="cellIs" dxfId="10" priority="11" operator="equal">
      <formula>"Online"</formula>
    </cfRule>
  </conditionalFormatting>
  <conditionalFormatting sqref="R67">
    <cfRule type="cellIs" dxfId="9" priority="10" operator="equal">
      <formula>"Online"</formula>
    </cfRule>
  </conditionalFormatting>
  <conditionalFormatting sqref="R67">
    <cfRule type="cellIs" dxfId="8" priority="9" operator="equal">
      <formula>"Online"</formula>
    </cfRule>
  </conditionalFormatting>
  <conditionalFormatting sqref="R67">
    <cfRule type="cellIs" dxfId="7" priority="8" operator="equal">
      <formula>"Online"</formula>
    </cfRule>
  </conditionalFormatting>
  <conditionalFormatting sqref="R67">
    <cfRule type="cellIs" dxfId="6" priority="7" operator="equal">
      <formula>"Online"</formula>
    </cfRule>
  </conditionalFormatting>
  <conditionalFormatting sqref="R67">
    <cfRule type="cellIs" dxfId="5" priority="6" operator="equal">
      <formula>"Online"</formula>
    </cfRule>
  </conditionalFormatting>
  <conditionalFormatting sqref="R67">
    <cfRule type="cellIs" dxfId="4" priority="5" operator="equal">
      <formula>"Online"</formula>
    </cfRule>
  </conditionalFormatting>
  <conditionalFormatting sqref="R67">
    <cfRule type="cellIs" dxfId="3" priority="4" operator="equal">
      <formula>"Online"</formula>
    </cfRule>
  </conditionalFormatting>
  <conditionalFormatting sqref="R67">
    <cfRule type="cellIs" dxfId="2" priority="3" operator="equal">
      <formula>"Online"</formula>
    </cfRule>
  </conditionalFormatting>
  <conditionalFormatting sqref="R67">
    <cfRule type="cellIs" dxfId="1" priority="2" operator="equal">
      <formula>"Online"</formula>
    </cfRule>
  </conditionalFormatting>
  <conditionalFormatting sqref="R6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5" fitToHeight="0" orientation="landscape" r:id="rId1"/>
  <rowBreaks count="3" manualBreakCount="3">
    <brk id="44" max="16" man="1"/>
    <brk id="62" max="16" man="1"/>
    <brk id="9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A763" zoomScale="120" zoomScaleNormal="92" zoomScaleSheetLayoutView="120" workbookViewId="0">
      <selection activeCell="I779" sqref="I77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602" t="s">
        <v>46</v>
      </c>
      <c r="D1" s="570"/>
      <c r="E1" s="570"/>
      <c r="F1" s="570"/>
      <c r="G1" s="570"/>
      <c r="H1" s="570"/>
      <c r="I1" s="570"/>
      <c r="J1" s="84" t="s">
        <v>66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30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1009+K258+K168+K588+K123+K273+K288+K303+K1144+K198+K1159+K333+K348+K363+K378+K1039+K872+K423+K438+K453+K468+K513+K498+K318+K543+K948+K213+K573+K558+K602+K228+K617+K1084+K691+K1114+K408+K782+K393+K707+K722+K737+K1174+K752+K978+K994+K767+K647+K676+K797+K1205+K917+K1129+K887+K842+K243+K1024+K528+K932+K183+K483+K963+K1054+K1069+K857+K902+K632+K1190+K1099+K827+28000</f>
        <v>3549397.916666667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3549397.916666667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97" t="s">
        <v>50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9"/>
      <c r="M7" s="94"/>
      <c r="N7" s="95"/>
      <c r="O7" s="552" t="s">
        <v>51</v>
      </c>
      <c r="P7" s="553"/>
      <c r="Q7" s="553"/>
      <c r="R7" s="554"/>
      <c r="S7" s="96"/>
      <c r="T7" s="552" t="s">
        <v>52</v>
      </c>
      <c r="U7" s="553"/>
      <c r="V7" s="553"/>
      <c r="W7" s="553"/>
      <c r="X7" s="553"/>
      <c r="Y7" s="554"/>
      <c r="Z7" s="97"/>
      <c r="AA7" s="94"/>
      <c r="AB7" s="93"/>
      <c r="AC7" s="93"/>
    </row>
    <row r="8" spans="1:30" ht="19.149999999999999" customHeight="1" x14ac:dyDescent="0.2">
      <c r="A8" s="98"/>
      <c r="B8" s="85"/>
      <c r="C8" s="600" t="s">
        <v>199</v>
      </c>
      <c r="D8" s="570"/>
      <c r="E8" s="570"/>
      <c r="F8" s="570"/>
      <c r="G8" s="99" t="str">
        <f>$J$1</f>
        <v>April</v>
      </c>
      <c r="H8" s="601">
        <f>$K$1</f>
        <v>2025</v>
      </c>
      <c r="I8" s="570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96" t="s">
        <v>52</v>
      </c>
      <c r="G11" s="522"/>
      <c r="H11" s="85"/>
      <c r="I11" s="596" t="s">
        <v>64</v>
      </c>
      <c r="J11" s="521"/>
      <c r="K11" s="522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4" t="s">
        <v>51</v>
      </c>
      <c r="C13" s="522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30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5" t="s">
        <v>72</v>
      </c>
      <c r="J15" s="522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5" t="s">
        <v>74</v>
      </c>
      <c r="J16" s="522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96" t="s">
        <v>13</v>
      </c>
      <c r="J17" s="522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9"/>
      <c r="J18" s="570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9"/>
      <c r="J19" s="569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97" t="s">
        <v>50</v>
      </c>
      <c r="B22" s="598"/>
      <c r="C22" s="598"/>
      <c r="D22" s="598"/>
      <c r="E22" s="598"/>
      <c r="F22" s="598"/>
      <c r="G22" s="598"/>
      <c r="H22" s="598"/>
      <c r="I22" s="598"/>
      <c r="J22" s="598"/>
      <c r="K22" s="598"/>
      <c r="L22" s="599"/>
      <c r="M22" s="94"/>
      <c r="N22" s="116"/>
      <c r="O22" s="603" t="s">
        <v>51</v>
      </c>
      <c r="P22" s="521"/>
      <c r="Q22" s="521"/>
      <c r="R22" s="522"/>
      <c r="S22" s="92"/>
      <c r="T22" s="603" t="s">
        <v>52</v>
      </c>
      <c r="U22" s="521"/>
      <c r="V22" s="521"/>
      <c r="W22" s="521"/>
      <c r="X22" s="521"/>
      <c r="Y22" s="522"/>
      <c r="Z22" s="138"/>
      <c r="AA22" s="94"/>
      <c r="AB22" s="93"/>
      <c r="AC22" s="93"/>
    </row>
    <row r="23" spans="1:29" ht="22.5" x14ac:dyDescent="0.2">
      <c r="A23" s="98"/>
      <c r="B23" s="85"/>
      <c r="C23" s="600" t="s">
        <v>82</v>
      </c>
      <c r="D23" s="570"/>
      <c r="E23" s="570"/>
      <c r="F23" s="570"/>
      <c r="G23" s="99" t="str">
        <f>$J$1</f>
        <v>April</v>
      </c>
      <c r="H23" s="601">
        <f>$K$1</f>
        <v>2025</v>
      </c>
      <c r="I23" s="570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96" t="s">
        <v>52</v>
      </c>
      <c r="G26" s="522"/>
      <c r="H26" s="85"/>
      <c r="I26" s="596" t="s">
        <v>64</v>
      </c>
      <c r="J26" s="521"/>
      <c r="K26" s="522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4" t="s">
        <v>51</v>
      </c>
      <c r="C28" s="522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5" t="s">
        <v>72</v>
      </c>
      <c r="J30" s="522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5" t="s">
        <v>74</v>
      </c>
      <c r="J31" s="522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96" t="s">
        <v>13</v>
      </c>
      <c r="J32" s="522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97" t="s">
        <v>50</v>
      </c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9"/>
      <c r="M37" s="94"/>
      <c r="N37" s="95"/>
      <c r="O37" s="552" t="s">
        <v>51</v>
      </c>
      <c r="P37" s="553"/>
      <c r="Q37" s="553"/>
      <c r="R37" s="554"/>
      <c r="S37" s="96"/>
      <c r="T37" s="552" t="s">
        <v>52</v>
      </c>
      <c r="U37" s="553"/>
      <c r="V37" s="553"/>
      <c r="W37" s="553"/>
      <c r="X37" s="553"/>
      <c r="Y37" s="554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600" t="s">
        <v>83</v>
      </c>
      <c r="D38" s="570"/>
      <c r="E38" s="570"/>
      <c r="F38" s="570"/>
      <c r="G38" s="99" t="str">
        <f>$J$1</f>
        <v>April</v>
      </c>
      <c r="H38" s="601">
        <f>$K$1</f>
        <v>2025</v>
      </c>
      <c r="I38" s="570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96" t="s">
        <v>52</v>
      </c>
      <c r="G41" s="522"/>
      <c r="H41" s="85"/>
      <c r="I41" s="596" t="s">
        <v>64</v>
      </c>
      <c r="J41" s="521"/>
      <c r="K41" s="522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4" t="s">
        <v>51</v>
      </c>
      <c r="C43" s="522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30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22"/>
      <c r="I45" s="565" t="s">
        <v>72</v>
      </c>
      <c r="J45" s="522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65" t="s">
        <v>74</v>
      </c>
      <c r="J46" s="522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96" t="s">
        <v>13</v>
      </c>
      <c r="J47" s="522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9"/>
      <c r="J48" s="570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9"/>
      <c r="J49" s="569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55" t="s">
        <v>50</v>
      </c>
      <c r="B53" s="556"/>
      <c r="C53" s="556"/>
      <c r="D53" s="556"/>
      <c r="E53" s="556"/>
      <c r="F53" s="556"/>
      <c r="G53" s="556"/>
      <c r="H53" s="556"/>
      <c r="I53" s="556"/>
      <c r="J53" s="556"/>
      <c r="K53" s="556"/>
      <c r="L53" s="557"/>
      <c r="M53" s="94"/>
      <c r="N53" s="95"/>
      <c r="O53" s="552" t="s">
        <v>51</v>
      </c>
      <c r="P53" s="553"/>
      <c r="Q53" s="553"/>
      <c r="R53" s="554"/>
      <c r="S53" s="96"/>
      <c r="T53" s="552" t="s">
        <v>52</v>
      </c>
      <c r="U53" s="553"/>
      <c r="V53" s="553"/>
      <c r="W53" s="553"/>
      <c r="X53" s="553"/>
      <c r="Y53" s="554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84" t="s">
        <v>237</v>
      </c>
      <c r="D54" s="585"/>
      <c r="E54" s="585"/>
      <c r="F54" s="585"/>
      <c r="G54" s="432" t="str">
        <f>$J$1</f>
        <v>April</v>
      </c>
      <c r="H54" s="586">
        <f>$K$1</f>
        <v>2025</v>
      </c>
      <c r="I54" s="585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58" t="s">
        <v>52</v>
      </c>
      <c r="G57" s="559"/>
      <c r="H57" s="353"/>
      <c r="I57" s="558" t="s">
        <v>64</v>
      </c>
      <c r="J57" s="560"/>
      <c r="K57" s="559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595" t="s">
        <v>51</v>
      </c>
      <c r="C59" s="575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6"/>
      <c r="I59" s="468">
        <f>IF(C63&gt;0,$K$2,C61)</f>
        <v>30</v>
      </c>
      <c r="J59" s="424" t="s">
        <v>68</v>
      </c>
      <c r="K59" s="428">
        <f>K55/$K$2*I59</f>
        <v>57000</v>
      </c>
      <c r="L59" s="418"/>
      <c r="M59" s="93"/>
      <c r="N59" s="110"/>
      <c r="O59" s="111" t="s">
        <v>69</v>
      </c>
      <c r="P59" s="111"/>
      <c r="Q59" s="111"/>
      <c r="R59" s="111">
        <f t="shared" si="12"/>
        <v>11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8000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11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29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8000</v>
      </c>
      <c r="H61" s="416"/>
      <c r="I61" s="594" t="s">
        <v>72</v>
      </c>
      <c r="J61" s="575"/>
      <c r="K61" s="427">
        <f>K59+K60</f>
        <v>57000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11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5000</v>
      </c>
      <c r="H62" s="416"/>
      <c r="I62" s="594" t="s">
        <v>74</v>
      </c>
      <c r="J62" s="575"/>
      <c r="K62" s="427">
        <f>G62</f>
        <v>5000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11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11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3000</v>
      </c>
      <c r="H63" s="353"/>
      <c r="I63" s="574" t="s">
        <v>13</v>
      </c>
      <c r="J63" s="575"/>
      <c r="K63" s="430">
        <f>K61-K62</f>
        <v>52000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11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66"/>
      <c r="J64" s="567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11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11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11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5" t="s">
        <v>50</v>
      </c>
      <c r="B68" s="556"/>
      <c r="C68" s="556"/>
      <c r="D68" s="556"/>
      <c r="E68" s="556"/>
      <c r="F68" s="556"/>
      <c r="G68" s="556"/>
      <c r="H68" s="556"/>
      <c r="I68" s="556"/>
      <c r="J68" s="556"/>
      <c r="K68" s="556"/>
      <c r="L68" s="557"/>
      <c r="M68" s="94"/>
      <c r="N68" s="95"/>
      <c r="O68" s="552" t="s">
        <v>51</v>
      </c>
      <c r="P68" s="553"/>
      <c r="Q68" s="553"/>
      <c r="R68" s="554"/>
      <c r="S68" s="96"/>
      <c r="T68" s="552" t="s">
        <v>52</v>
      </c>
      <c r="U68" s="553"/>
      <c r="V68" s="553"/>
      <c r="W68" s="553"/>
      <c r="X68" s="553"/>
      <c r="Y68" s="554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84" t="s">
        <v>239</v>
      </c>
      <c r="D69" s="585"/>
      <c r="E69" s="585"/>
      <c r="F69" s="585"/>
      <c r="G69" s="432" t="str">
        <f>$J$1</f>
        <v>April</v>
      </c>
      <c r="H69" s="586">
        <f>$K$1</f>
        <v>2025</v>
      </c>
      <c r="I69" s="585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58" t="s">
        <v>52</v>
      </c>
      <c r="G72" s="559"/>
      <c r="H72" s="353"/>
      <c r="I72" s="558" t="s">
        <v>64</v>
      </c>
      <c r="J72" s="560"/>
      <c r="K72" s="559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595" t="s">
        <v>51</v>
      </c>
      <c r="C74" s="575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6"/>
      <c r="I74" s="469">
        <f>IF(C78&gt;0,$K$2,C76)</f>
        <v>30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10000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28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40000</v>
      </c>
      <c r="H76" s="416"/>
      <c r="I76" s="594" t="s">
        <v>72</v>
      </c>
      <c r="J76" s="575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594" t="s">
        <v>74</v>
      </c>
      <c r="J77" s="575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35000</v>
      </c>
      <c r="H78" s="353"/>
      <c r="I78" s="574" t="s">
        <v>13</v>
      </c>
      <c r="J78" s="575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66"/>
      <c r="J79" s="567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5" t="s">
        <v>50</v>
      </c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7"/>
      <c r="M83" s="94"/>
      <c r="N83" s="95"/>
      <c r="O83" s="552" t="s">
        <v>51</v>
      </c>
      <c r="P83" s="553"/>
      <c r="Q83" s="553"/>
      <c r="R83" s="554"/>
      <c r="S83" s="96"/>
      <c r="T83" s="552" t="s">
        <v>52</v>
      </c>
      <c r="U83" s="553"/>
      <c r="V83" s="553"/>
      <c r="W83" s="553"/>
      <c r="X83" s="553"/>
      <c r="Y83" s="554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61" t="s">
        <v>237</v>
      </c>
      <c r="D84" s="562"/>
      <c r="E84" s="562"/>
      <c r="F84" s="562"/>
      <c r="G84" s="437" t="str">
        <f>$J$1</f>
        <v>April</v>
      </c>
      <c r="H84" s="563">
        <f>$K$1</f>
        <v>2025</v>
      </c>
      <c r="I84" s="562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58" t="s">
        <v>52</v>
      </c>
      <c r="G87" s="559"/>
      <c r="H87" s="353"/>
      <c r="I87" s="558" t="s">
        <v>64</v>
      </c>
      <c r="J87" s="560"/>
      <c r="K87" s="559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4" t="s">
        <v>51</v>
      </c>
      <c r="C89" s="522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30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10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10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29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5" t="s">
        <v>72</v>
      </c>
      <c r="J91" s="522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10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5" t="s">
        <v>74</v>
      </c>
      <c r="J92" s="522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10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10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74" t="s">
        <v>13</v>
      </c>
      <c r="J93" s="575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10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9"/>
      <c r="J94" s="570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10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9"/>
      <c r="J95" s="570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10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10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5" t="s">
        <v>50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7"/>
      <c r="M98" s="94"/>
      <c r="N98" s="95"/>
      <c r="O98" s="552" t="s">
        <v>51</v>
      </c>
      <c r="P98" s="553"/>
      <c r="Q98" s="553"/>
      <c r="R98" s="554"/>
      <c r="S98" s="96"/>
      <c r="T98" s="552" t="s">
        <v>52</v>
      </c>
      <c r="U98" s="553"/>
      <c r="V98" s="553"/>
      <c r="W98" s="553"/>
      <c r="X98" s="553"/>
      <c r="Y98" s="554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61" t="s">
        <v>237</v>
      </c>
      <c r="D99" s="562"/>
      <c r="E99" s="562"/>
      <c r="F99" s="562"/>
      <c r="G99" s="437" t="str">
        <f>$J$1</f>
        <v>April</v>
      </c>
      <c r="H99" s="563">
        <f>$K$1</f>
        <v>2025</v>
      </c>
      <c r="I99" s="562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58" t="s">
        <v>52</v>
      </c>
      <c r="G102" s="559"/>
      <c r="H102" s="353"/>
      <c r="I102" s="558" t="s">
        <v>64</v>
      </c>
      <c r="J102" s="560"/>
      <c r="K102" s="559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104012.5</v>
      </c>
      <c r="AC103" s="93"/>
    </row>
    <row r="104" spans="1:29" ht="20.100000000000001" customHeight="1" x14ac:dyDescent="0.2">
      <c r="A104" s="98"/>
      <c r="B104" s="564" t="s">
        <v>51</v>
      </c>
      <c r="C104" s="522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30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9</v>
      </c>
      <c r="J105" s="127" t="s">
        <v>70</v>
      </c>
      <c r="K105" s="125">
        <f>K100/$K$2/8*I105</f>
        <v>1762.5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5" t="s">
        <v>72</v>
      </c>
      <c r="J106" s="522"/>
      <c r="K106" s="125">
        <f>K104+K105</f>
        <v>48762.5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5" t="s">
        <v>74</v>
      </c>
      <c r="J107" s="522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74" t="s">
        <v>13</v>
      </c>
      <c r="J108" s="575"/>
      <c r="K108" s="430">
        <f>K106-K107</f>
        <v>48762.5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9"/>
      <c r="J109" s="570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9"/>
      <c r="J110" s="570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5" t="s">
        <v>50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7"/>
      <c r="M113" s="94"/>
      <c r="N113" s="95"/>
      <c r="O113" s="552" t="s">
        <v>51</v>
      </c>
      <c r="P113" s="553"/>
      <c r="Q113" s="553"/>
      <c r="R113" s="554"/>
      <c r="S113" s="96"/>
      <c r="T113" s="552" t="s">
        <v>52</v>
      </c>
      <c r="U113" s="553"/>
      <c r="V113" s="553"/>
      <c r="W113" s="553"/>
      <c r="X113" s="553"/>
      <c r="Y113" s="554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61" t="s">
        <v>237</v>
      </c>
      <c r="D114" s="562"/>
      <c r="E114" s="562"/>
      <c r="F114" s="562"/>
      <c r="G114" s="437" t="str">
        <f>$J$1</f>
        <v>April</v>
      </c>
      <c r="H114" s="563">
        <f>$K$1</f>
        <v>2025</v>
      </c>
      <c r="I114" s="562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58" t="s">
        <v>52</v>
      </c>
      <c r="G117" s="559"/>
      <c r="H117" s="353"/>
      <c r="I117" s="558" t="s">
        <v>64</v>
      </c>
      <c r="J117" s="560"/>
      <c r="K117" s="559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4" t="s">
        <v>51</v>
      </c>
      <c r="C119" s="522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30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8000</v>
      </c>
      <c r="H120" s="122"/>
      <c r="I120" s="126"/>
      <c r="J120" s="127" t="s">
        <v>70</v>
      </c>
      <c r="K120" s="125">
        <f>K115/$K$2/8*I120</f>
        <v>0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65" t="s">
        <v>72</v>
      </c>
      <c r="J121" s="522"/>
      <c r="K121" s="125">
        <f>K119+K120</f>
        <v>30000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8000</v>
      </c>
      <c r="H122" s="122"/>
      <c r="I122" s="565" t="s">
        <v>74</v>
      </c>
      <c r="J122" s="522"/>
      <c r="K122" s="125">
        <f>G122</f>
        <v>8000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3"/>
      <c r="I123" s="574" t="s">
        <v>13</v>
      </c>
      <c r="J123" s="575"/>
      <c r="K123" s="430">
        <f>K121-K122</f>
        <v>22000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9"/>
      <c r="J124" s="570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9"/>
      <c r="J125" s="570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5" t="s">
        <v>50</v>
      </c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7"/>
      <c r="M128" s="94"/>
      <c r="N128" s="95"/>
      <c r="O128" s="552" t="s">
        <v>51</v>
      </c>
      <c r="P128" s="553"/>
      <c r="Q128" s="553"/>
      <c r="R128" s="554"/>
      <c r="S128" s="96"/>
      <c r="T128" s="552" t="s">
        <v>52</v>
      </c>
      <c r="U128" s="553"/>
      <c r="V128" s="553"/>
      <c r="W128" s="553"/>
      <c r="X128" s="553"/>
      <c r="Y128" s="554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61" t="s">
        <v>237</v>
      </c>
      <c r="D129" s="562"/>
      <c r="E129" s="562"/>
      <c r="F129" s="562"/>
      <c r="G129" s="437" t="str">
        <f>$J$1</f>
        <v>April</v>
      </c>
      <c r="H129" s="563">
        <f>$K$1</f>
        <v>2025</v>
      </c>
      <c r="I129" s="562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58" t="s">
        <v>52</v>
      </c>
      <c r="G132" s="559"/>
      <c r="H132" s="353"/>
      <c r="I132" s="558" t="s">
        <v>64</v>
      </c>
      <c r="J132" s="560"/>
      <c r="K132" s="559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4" t="s">
        <v>51</v>
      </c>
      <c r="C134" s="522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84500</v>
      </c>
      <c r="H134" s="122"/>
      <c r="I134" s="126">
        <f>IF(C138&gt;0,$K$2,C136)</f>
        <v>30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9</v>
      </c>
      <c r="S134" s="92"/>
      <c r="T134" s="111" t="s">
        <v>69</v>
      </c>
      <c r="U134" s="519">
        <f>Y133-15000</f>
        <v>94500</v>
      </c>
      <c r="V134" s="113"/>
      <c r="W134" s="117">
        <f t="shared" si="30"/>
        <v>94500</v>
      </c>
      <c r="X134" s="113">
        <v>15000</v>
      </c>
      <c r="Y134" s="117">
        <f t="shared" si="31"/>
        <v>79500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>
        <v>1</v>
      </c>
      <c r="J135" s="127" t="s">
        <v>70</v>
      </c>
      <c r="K135" s="125">
        <f>K130/$K$2/8*I135</f>
        <v>250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114500</v>
      </c>
      <c r="H136" s="122"/>
      <c r="I136" s="565" t="s">
        <v>72</v>
      </c>
      <c r="J136" s="522"/>
      <c r="K136" s="125">
        <f>K134+K135</f>
        <v>60250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4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65" t="s">
        <v>74</v>
      </c>
      <c r="J137" s="522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109500</v>
      </c>
      <c r="H138" s="353"/>
      <c r="I138" s="574" t="s">
        <v>13</v>
      </c>
      <c r="J138" s="575"/>
      <c r="K138" s="430">
        <f>K136-K137</f>
        <v>55250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9"/>
      <c r="J139" s="570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9"/>
      <c r="J140" s="570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5" t="s">
        <v>50</v>
      </c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7"/>
      <c r="M143" s="94"/>
      <c r="N143" s="95"/>
      <c r="O143" s="552" t="s">
        <v>51</v>
      </c>
      <c r="P143" s="553"/>
      <c r="Q143" s="553"/>
      <c r="R143" s="554"/>
      <c r="S143" s="96"/>
      <c r="T143" s="552" t="s">
        <v>52</v>
      </c>
      <c r="U143" s="553"/>
      <c r="V143" s="553"/>
      <c r="W143" s="553"/>
      <c r="X143" s="553"/>
      <c r="Y143" s="554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84" t="s">
        <v>239</v>
      </c>
      <c r="D144" s="585"/>
      <c r="E144" s="585"/>
      <c r="F144" s="585"/>
      <c r="G144" s="432" t="str">
        <f>$J$1</f>
        <v>April</v>
      </c>
      <c r="H144" s="586">
        <f>$K$1</f>
        <v>2025</v>
      </c>
      <c r="I144" s="585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58" t="s">
        <v>52</v>
      </c>
      <c r="G147" s="559"/>
      <c r="H147" s="353"/>
      <c r="I147" s="558" t="s">
        <v>64</v>
      </c>
      <c r="J147" s="560"/>
      <c r="K147" s="559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4" t="s">
        <v>51</v>
      </c>
      <c r="C149" s="522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IF(C153&gt;0,$K$2,C151)+8</f>
        <v>25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/>
      <c r="J150" s="127" t="s">
        <v>70</v>
      </c>
      <c r="K150" s="125">
        <f>K145/$K$2/8*I150</f>
        <v>0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17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65" t="s">
        <v>72</v>
      </c>
      <c r="J151" s="522"/>
      <c r="K151" s="125">
        <f>K149+K150</f>
        <v>75000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13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5" t="s">
        <v>74</v>
      </c>
      <c r="J152" s="522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74" t="s">
        <v>13</v>
      </c>
      <c r="J153" s="575"/>
      <c r="K153" s="430">
        <f>K151-K152</f>
        <v>75000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9"/>
      <c r="J154" s="570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9"/>
      <c r="J155" s="570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5" t="s">
        <v>50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7"/>
      <c r="M158" s="94"/>
      <c r="N158" s="95"/>
      <c r="O158" s="552" t="s">
        <v>51</v>
      </c>
      <c r="P158" s="553"/>
      <c r="Q158" s="553"/>
      <c r="R158" s="554"/>
      <c r="S158" s="96"/>
      <c r="T158" s="552" t="s">
        <v>52</v>
      </c>
      <c r="U158" s="553"/>
      <c r="V158" s="553"/>
      <c r="W158" s="553"/>
      <c r="X158" s="553"/>
      <c r="Y158" s="554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592" t="s">
        <v>237</v>
      </c>
      <c r="D159" s="562"/>
      <c r="E159" s="562"/>
      <c r="F159" s="562"/>
      <c r="G159" s="441" t="str">
        <f>$J$1</f>
        <v>April</v>
      </c>
      <c r="H159" s="593">
        <f>$K$1</f>
        <v>2025</v>
      </c>
      <c r="I159" s="562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</f>
        <v>55000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58" t="s">
        <v>52</v>
      </c>
      <c r="G162" s="559"/>
      <c r="H162" s="353"/>
      <c r="I162" s="558" t="s">
        <v>64</v>
      </c>
      <c r="J162" s="560"/>
      <c r="K162" s="559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591" t="s">
        <v>51</v>
      </c>
      <c r="C164" s="522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30</v>
      </c>
      <c r="J164" s="328" t="s">
        <v>68</v>
      </c>
      <c r="K164" s="329">
        <f>K160/$K$2*I164</f>
        <v>55000</v>
      </c>
      <c r="L164" s="330"/>
      <c r="M164" s="93"/>
      <c r="N164" s="110"/>
      <c r="O164" s="111" t="s">
        <v>69</v>
      </c>
      <c r="P164" s="111"/>
      <c r="Q164" s="111"/>
      <c r="R164" s="111">
        <f t="shared" si="36"/>
        <v>14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27</v>
      </c>
      <c r="J165" s="328" t="s">
        <v>70</v>
      </c>
      <c r="K165" s="326">
        <f>K160/$K$2/8*I165</f>
        <v>6187.5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14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582" t="s">
        <v>72</v>
      </c>
      <c r="J166" s="522"/>
      <c r="K166" s="326">
        <f>K164+K165</f>
        <v>61187.5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14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323"/>
      <c r="I167" s="582" t="s">
        <v>74</v>
      </c>
      <c r="J167" s="522"/>
      <c r="K167" s="326">
        <f>G167</f>
        <v>5000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14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14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74000</v>
      </c>
      <c r="H168" s="353"/>
      <c r="I168" s="574" t="s">
        <v>13</v>
      </c>
      <c r="J168" s="575"/>
      <c r="K168" s="430">
        <f>K166-K167</f>
        <v>56187.5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14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583"/>
      <c r="J169" s="570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14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583"/>
      <c r="J170" s="570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14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14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5" t="s">
        <v>50</v>
      </c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7"/>
      <c r="M173" s="94"/>
      <c r="N173" s="95"/>
      <c r="O173" s="552" t="s">
        <v>51</v>
      </c>
      <c r="P173" s="553"/>
      <c r="Q173" s="553"/>
      <c r="R173" s="554"/>
      <c r="S173" s="96"/>
      <c r="T173" s="552" t="s">
        <v>52</v>
      </c>
      <c r="U173" s="553"/>
      <c r="V173" s="553"/>
      <c r="W173" s="553"/>
      <c r="X173" s="553"/>
      <c r="Y173" s="554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61" t="s">
        <v>237</v>
      </c>
      <c r="D174" s="562"/>
      <c r="E174" s="562"/>
      <c r="F174" s="562"/>
      <c r="G174" s="437" t="str">
        <f>$J$1</f>
        <v>April</v>
      </c>
      <c r="H174" s="563">
        <f>$K$1</f>
        <v>2025</v>
      </c>
      <c r="I174" s="562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58" t="s">
        <v>52</v>
      </c>
      <c r="G177" s="559"/>
      <c r="H177" s="353"/>
      <c r="I177" s="558" t="s">
        <v>64</v>
      </c>
      <c r="J177" s="560"/>
      <c r="K177" s="559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77" t="s">
        <v>51</v>
      </c>
      <c r="C179" s="522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30</v>
      </c>
      <c r="J179" s="127" t="s">
        <v>68</v>
      </c>
      <c r="K179" s="128">
        <f>K175/$K$2*I179</f>
        <v>55000</v>
      </c>
      <c r="L179" s="418"/>
      <c r="M179" s="93"/>
      <c r="N179" s="110"/>
      <c r="O179" s="111" t="s">
        <v>69</v>
      </c>
      <c r="P179" s="111"/>
      <c r="Q179" s="111"/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27</v>
      </c>
      <c r="J180" s="127" t="s">
        <v>70</v>
      </c>
      <c r="K180" s="125">
        <f>K175/$K$2/8*I180</f>
        <v>6187.5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76" t="s">
        <v>72</v>
      </c>
      <c r="J181" s="522"/>
      <c r="K181" s="125">
        <f>K179+K180</f>
        <v>61187.5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76" t="s">
        <v>74</v>
      </c>
      <c r="J182" s="522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74" t="s">
        <v>13</v>
      </c>
      <c r="J183" s="575"/>
      <c r="K183" s="430">
        <f>K181-K182</f>
        <v>61187.5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66"/>
      <c r="J184" s="567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66"/>
      <c r="J185" s="567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5" t="s">
        <v>50</v>
      </c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7"/>
      <c r="M188" s="94"/>
      <c r="N188" s="95"/>
      <c r="O188" s="552" t="s">
        <v>51</v>
      </c>
      <c r="P188" s="553"/>
      <c r="Q188" s="553"/>
      <c r="R188" s="554"/>
      <c r="S188" s="96"/>
      <c r="T188" s="552" t="s">
        <v>52</v>
      </c>
      <c r="U188" s="553"/>
      <c r="V188" s="553"/>
      <c r="W188" s="553"/>
      <c r="X188" s="553"/>
      <c r="Y188" s="554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61" t="s">
        <v>237</v>
      </c>
      <c r="D189" s="562"/>
      <c r="E189" s="562"/>
      <c r="F189" s="562"/>
      <c r="G189" s="437" t="str">
        <f>$J$1</f>
        <v>April</v>
      </c>
      <c r="H189" s="563">
        <f>$K$1</f>
        <v>2025</v>
      </c>
      <c r="I189" s="562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58" t="s">
        <v>52</v>
      </c>
      <c r="G192" s="559"/>
      <c r="H192" s="353"/>
      <c r="I192" s="558" t="s">
        <v>64</v>
      </c>
      <c r="J192" s="560"/>
      <c r="K192" s="559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4" t="s">
        <v>51</v>
      </c>
      <c r="C194" s="522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12460</v>
      </c>
      <c r="H194" s="122"/>
      <c r="I194" s="126">
        <f>IF(C198&gt;=C197,$K$2,C196+C198)</f>
        <v>30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/>
      <c r="Q194" s="111"/>
      <c r="R194" s="111">
        <f t="shared" si="46"/>
        <v>5</v>
      </c>
      <c r="S194" s="92"/>
      <c r="T194" s="111" t="s">
        <v>69</v>
      </c>
      <c r="U194" s="117"/>
      <c r="V194" s="113"/>
      <c r="W194" s="117" t="str">
        <f t="shared" si="47"/>
        <v/>
      </c>
      <c r="X194" s="113"/>
      <c r="Y194" s="117" t="str">
        <f t="shared" si="48"/>
        <v/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10500</v>
      </c>
      <c r="H195" s="122"/>
      <c r="I195" s="126">
        <v>30</v>
      </c>
      <c r="J195" s="127" t="s">
        <v>70</v>
      </c>
      <c r="K195" s="125">
        <f>K190/$K$2/8*I195</f>
        <v>4375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5</v>
      </c>
      <c r="S195" s="92"/>
      <c r="T195" s="111" t="s">
        <v>47</v>
      </c>
      <c r="U195" s="117"/>
      <c r="V195" s="113"/>
      <c r="W195" s="117" t="str">
        <f t="shared" si="47"/>
        <v/>
      </c>
      <c r="X195" s="113"/>
      <c r="Y195" s="117" t="str">
        <f t="shared" si="48"/>
        <v/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28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65" t="s">
        <v>72</v>
      </c>
      <c r="J196" s="522"/>
      <c r="K196" s="125">
        <f>K194+K195</f>
        <v>39375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5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2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3000</v>
      </c>
      <c r="H197" s="122"/>
      <c r="I197" s="565" t="s">
        <v>74</v>
      </c>
      <c r="J197" s="522"/>
      <c r="K197" s="125">
        <f>G197</f>
        <v>3000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5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5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19960</v>
      </c>
      <c r="H198" s="353"/>
      <c r="I198" s="574" t="s">
        <v>13</v>
      </c>
      <c r="J198" s="575"/>
      <c r="K198" s="430">
        <f>K196-K197</f>
        <v>36375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5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69"/>
      <c r="J199" s="570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5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69"/>
      <c r="J200" s="570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5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5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55" t="s">
        <v>50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7"/>
      <c r="M203" s="94"/>
      <c r="N203" s="95"/>
      <c r="O203" s="552" t="s">
        <v>51</v>
      </c>
      <c r="P203" s="553"/>
      <c r="Q203" s="553"/>
      <c r="R203" s="554"/>
      <c r="S203" s="96"/>
      <c r="T203" s="552" t="s">
        <v>52</v>
      </c>
      <c r="U203" s="553"/>
      <c r="V203" s="553"/>
      <c r="W203" s="553"/>
      <c r="X203" s="553"/>
      <c r="Y203" s="554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61" t="s">
        <v>237</v>
      </c>
      <c r="D204" s="562"/>
      <c r="E204" s="562"/>
      <c r="F204" s="562"/>
      <c r="G204" s="437" t="str">
        <f>$J$1</f>
        <v>April</v>
      </c>
      <c r="H204" s="563">
        <f>$K$1</f>
        <v>2025</v>
      </c>
      <c r="I204" s="562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58" t="s">
        <v>52</v>
      </c>
      <c r="G207" s="559"/>
      <c r="H207" s="353"/>
      <c r="I207" s="558" t="s">
        <v>64</v>
      </c>
      <c r="J207" s="560"/>
      <c r="K207" s="559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4" t="s">
        <v>51</v>
      </c>
      <c r="C209" s="522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IF(C213&gt;=C212,$K$2,C211+C213)</f>
        <v>28</v>
      </c>
      <c r="J209" s="127" t="s">
        <v>68</v>
      </c>
      <c r="K209" s="128">
        <f>K205/$K$2*I209</f>
        <v>32666.666666666668</v>
      </c>
      <c r="L209" s="129"/>
      <c r="M209" s="93"/>
      <c r="N209" s="110"/>
      <c r="O209" s="111" t="s">
        <v>69</v>
      </c>
      <c r="P209" s="111"/>
      <c r="Q209" s="111"/>
      <c r="R209" s="111">
        <v>0</v>
      </c>
      <c r="S209" s="92"/>
      <c r="T209" s="111" t="s">
        <v>69</v>
      </c>
      <c r="U209" s="117" t="str">
        <f>IF($J$1="April","",Y208)</f>
        <v/>
      </c>
      <c r="V209" s="113"/>
      <c r="W209" s="117" t="str">
        <f t="shared" si="49"/>
        <v/>
      </c>
      <c r="X209" s="113"/>
      <c r="Y209" s="117" t="str">
        <f t="shared" si="50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2000</v>
      </c>
      <c r="H210" s="122"/>
      <c r="I210" s="126">
        <v>20</v>
      </c>
      <c r="J210" s="127" t="s">
        <v>70</v>
      </c>
      <c r="K210" s="125">
        <f>K205/$K$2/8*I210</f>
        <v>2916.666666666667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28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65" t="s">
        <v>72</v>
      </c>
      <c r="J211" s="522"/>
      <c r="K211" s="125">
        <f>K209+K210</f>
        <v>35583.333333333336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65" t="s">
        <v>74</v>
      </c>
      <c r="J212" s="522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2000</v>
      </c>
      <c r="H213" s="353"/>
      <c r="I213" s="574" t="s">
        <v>13</v>
      </c>
      <c r="J213" s="575"/>
      <c r="K213" s="430">
        <f>K211-K212</f>
        <v>35583.333333333336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9"/>
      <c r="J214" s="570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9"/>
      <c r="J215" s="570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5" t="s">
        <v>50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7"/>
      <c r="M218" s="94"/>
      <c r="N218" s="95"/>
      <c r="O218" s="552" t="s">
        <v>51</v>
      </c>
      <c r="P218" s="553"/>
      <c r="Q218" s="553"/>
      <c r="R218" s="554"/>
      <c r="S218" s="96"/>
      <c r="T218" s="552" t="s">
        <v>52</v>
      </c>
      <c r="U218" s="553"/>
      <c r="V218" s="553"/>
      <c r="W218" s="553"/>
      <c r="X218" s="553"/>
      <c r="Y218" s="554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61" t="s">
        <v>237</v>
      </c>
      <c r="D219" s="562"/>
      <c r="E219" s="562"/>
      <c r="F219" s="562"/>
      <c r="G219" s="437" t="str">
        <f>$J$1</f>
        <v>April</v>
      </c>
      <c r="H219" s="563">
        <f>$K$1</f>
        <v>2025</v>
      </c>
      <c r="I219" s="562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58" t="s">
        <v>52</v>
      </c>
      <c r="G222" s="559"/>
      <c r="H222" s="353"/>
      <c r="I222" s="558" t="s">
        <v>64</v>
      </c>
      <c r="J222" s="560"/>
      <c r="K222" s="559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77" t="s">
        <v>51</v>
      </c>
      <c r="C224" s="522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30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/>
      <c r="Q224" s="111"/>
      <c r="R224" s="111"/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39</v>
      </c>
      <c r="J225" s="127" t="s">
        <v>70</v>
      </c>
      <c r="K225" s="125">
        <f>K220/$K$2/8*I225</f>
        <v>4062.5</v>
      </c>
      <c r="L225" s="420"/>
      <c r="M225" s="93"/>
      <c r="N225" s="110"/>
      <c r="O225" s="111" t="s">
        <v>47</v>
      </c>
      <c r="P225" s="111"/>
      <c r="Q225" s="111"/>
      <c r="R225" s="111"/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76" t="s">
        <v>72</v>
      </c>
      <c r="J226" s="522"/>
      <c r="K226" s="125">
        <f>K224+K225</f>
        <v>29062.5</v>
      </c>
      <c r="L226" s="420"/>
      <c r="M226" s="93"/>
      <c r="N226" s="110"/>
      <c r="O226" s="111" t="s">
        <v>73</v>
      </c>
      <c r="P226" s="111"/>
      <c r="Q226" s="111"/>
      <c r="R226" s="111"/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76" t="s">
        <v>74</v>
      </c>
      <c r="J227" s="522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/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12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74" t="s">
        <v>13</v>
      </c>
      <c r="J228" s="575"/>
      <c r="K228" s="430">
        <f>K226-K227</f>
        <v>29062.5</v>
      </c>
      <c r="L228" s="412"/>
      <c r="M228" s="93"/>
      <c r="N228" s="110"/>
      <c r="O228" s="111" t="s">
        <v>78</v>
      </c>
      <c r="P228" s="111"/>
      <c r="Q228" s="111"/>
      <c r="R228" s="111"/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66"/>
      <c r="J229" s="567"/>
      <c r="K229" s="408"/>
      <c r="L229" s="415"/>
      <c r="M229" s="93"/>
      <c r="N229" s="110"/>
      <c r="O229" s="111" t="s">
        <v>79</v>
      </c>
      <c r="P229" s="111"/>
      <c r="Q229" s="111"/>
      <c r="R229" s="111"/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66"/>
      <c r="J230" s="567"/>
      <c r="K230" s="408"/>
      <c r="L230" s="415"/>
      <c r="M230" s="93"/>
      <c r="N230" s="110"/>
      <c r="O230" s="111" t="s">
        <v>80</v>
      </c>
      <c r="P230" s="111"/>
      <c r="Q230" s="111"/>
      <c r="R230" s="111"/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1">IF(U230="","",U230+V230)</f>
        <v>0</v>
      </c>
      <c r="X230" s="113"/>
      <c r="Y230" s="117">
        <f t="shared" ref="Y230:Y231" si="52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/>
      <c r="S231" s="92"/>
      <c r="T231" s="111" t="s">
        <v>81</v>
      </c>
      <c r="U231" s="117">
        <f>IF($J$1="November","",Y230)</f>
        <v>0</v>
      </c>
      <c r="V231" s="113"/>
      <c r="W231" s="117">
        <f t="shared" si="51"/>
        <v>0</v>
      </c>
      <c r="X231" s="113"/>
      <c r="Y231" s="117">
        <f t="shared" si="52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55" t="s">
        <v>50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7"/>
      <c r="M233" s="94"/>
      <c r="N233" s="95"/>
      <c r="O233" s="552" t="s">
        <v>51</v>
      </c>
      <c r="P233" s="553"/>
      <c r="Q233" s="553"/>
      <c r="R233" s="554"/>
      <c r="S233" s="96"/>
      <c r="T233" s="552" t="s">
        <v>52</v>
      </c>
      <c r="U233" s="553"/>
      <c r="V233" s="553"/>
      <c r="W233" s="553"/>
      <c r="X233" s="553"/>
      <c r="Y233" s="554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61" t="s">
        <v>237</v>
      </c>
      <c r="D234" s="562"/>
      <c r="E234" s="562"/>
      <c r="F234" s="562"/>
      <c r="G234" s="437" t="str">
        <f>$J$1</f>
        <v>April</v>
      </c>
      <c r="H234" s="563">
        <f>$K$1</f>
        <v>2025</v>
      </c>
      <c r="I234" s="562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3">Y235</f>
        <v>0</v>
      </c>
      <c r="V236" s="113">
        <v>10000</v>
      </c>
      <c r="W236" s="117">
        <f t="shared" ref="W236:W246" si="54">IF(U236="","",U236+V236)</f>
        <v>10000</v>
      </c>
      <c r="X236" s="113">
        <v>5000</v>
      </c>
      <c r="Y236" s="117">
        <f t="shared" ref="Y236:Y246" si="55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58" t="s">
        <v>52</v>
      </c>
      <c r="G237" s="559"/>
      <c r="H237" s="353"/>
      <c r="I237" s="558" t="s">
        <v>64</v>
      </c>
      <c r="J237" s="560"/>
      <c r="K237" s="559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4"/>
        <v>5000</v>
      </c>
      <c r="X237" s="113">
        <v>5000</v>
      </c>
      <c r="Y237" s="117">
        <f t="shared" si="55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4"/>
        <v>5000</v>
      </c>
      <c r="X238" s="113">
        <v>5000</v>
      </c>
      <c r="Y238" s="117">
        <f t="shared" si="55"/>
        <v>0</v>
      </c>
      <c r="Z238" s="118"/>
      <c r="AA238" s="93"/>
      <c r="AB238" s="141">
        <f>K243+K842</f>
        <v>113375</v>
      </c>
      <c r="AC238" s="93"/>
    </row>
    <row r="239" spans="1:29" ht="20.100000000000001" customHeight="1" x14ac:dyDescent="0.2">
      <c r="A239" s="98"/>
      <c r="B239" s="564" t="s">
        <v>51</v>
      </c>
      <c r="C239" s="522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30</v>
      </c>
      <c r="J239" s="127" t="s">
        <v>68</v>
      </c>
      <c r="K239" s="128">
        <f>K235/$K$2*I239</f>
        <v>45000</v>
      </c>
      <c r="L239" s="12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 t="str">
        <f t="shared" si="54"/>
        <v/>
      </c>
      <c r="X239" s="113"/>
      <c r="Y239" s="117" t="str">
        <f t="shared" si="55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5000</v>
      </c>
      <c r="H240" s="122"/>
      <c r="I240" s="126">
        <v>18</v>
      </c>
      <c r="J240" s="127" t="s">
        <v>70</v>
      </c>
      <c r="K240" s="125">
        <f>K235/$K$2/8*I240</f>
        <v>3375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 t="str">
        <f t="shared" si="53"/>
        <v/>
      </c>
      <c r="V240" s="113"/>
      <c r="W240" s="117" t="str">
        <f t="shared" si="54"/>
        <v/>
      </c>
      <c r="X240" s="113"/>
      <c r="Y240" s="117" t="str">
        <f t="shared" si="55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5000</v>
      </c>
      <c r="H241" s="122"/>
      <c r="I241" s="565" t="s">
        <v>72</v>
      </c>
      <c r="J241" s="522"/>
      <c r="K241" s="125">
        <f>K239+K240</f>
        <v>48375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 t="str">
        <f t="shared" si="53"/>
        <v/>
      </c>
      <c r="V241" s="113"/>
      <c r="W241" s="117" t="str">
        <f t="shared" si="54"/>
        <v/>
      </c>
      <c r="X241" s="113"/>
      <c r="Y241" s="117" t="str">
        <f t="shared" si="55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65" t="s">
        <v>74</v>
      </c>
      <c r="J242" s="522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 t="str">
        <f t="shared" si="53"/>
        <v/>
      </c>
      <c r="V242" s="113"/>
      <c r="W242" s="117" t="str">
        <f t="shared" si="54"/>
        <v/>
      </c>
      <c r="X242" s="113"/>
      <c r="Y242" s="117" t="str">
        <f t="shared" si="55"/>
        <v/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74" t="s">
        <v>13</v>
      </c>
      <c r="J243" s="575"/>
      <c r="K243" s="430">
        <f>K241-K242</f>
        <v>43375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 t="str">
        <f t="shared" si="53"/>
        <v/>
      </c>
      <c r="V243" s="113"/>
      <c r="W243" s="117" t="str">
        <f t="shared" si="54"/>
        <v/>
      </c>
      <c r="X243" s="113"/>
      <c r="Y243" s="117" t="str">
        <f t="shared" si="55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69"/>
      <c r="J244" s="570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4"/>
        <v/>
      </c>
      <c r="X244" s="113"/>
      <c r="Y244" s="117" t="str">
        <f t="shared" si="55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69"/>
      <c r="J245" s="570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4"/>
        <v/>
      </c>
      <c r="X245" s="113"/>
      <c r="Y245" s="117" t="str">
        <f t="shared" si="55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4"/>
        <v/>
      </c>
      <c r="X246" s="113"/>
      <c r="Y246" s="117" t="str">
        <f t="shared" si="55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5" t="s">
        <v>50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7"/>
      <c r="M248" s="94"/>
      <c r="N248" s="95"/>
      <c r="O248" s="552" t="s">
        <v>51</v>
      </c>
      <c r="P248" s="553"/>
      <c r="Q248" s="553"/>
      <c r="R248" s="554"/>
      <c r="S248" s="96"/>
      <c r="T248" s="552" t="s">
        <v>52</v>
      </c>
      <c r="U248" s="553"/>
      <c r="V248" s="553"/>
      <c r="W248" s="553"/>
      <c r="X248" s="553"/>
      <c r="Y248" s="554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61" t="s">
        <v>237</v>
      </c>
      <c r="D249" s="562"/>
      <c r="E249" s="562"/>
      <c r="F249" s="562"/>
      <c r="G249" s="437" t="str">
        <f>$J$1</f>
        <v>April</v>
      </c>
      <c r="H249" s="563">
        <f>$K$1</f>
        <v>2025</v>
      </c>
      <c r="I249" s="562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6">R250-Q251</f>
        <v>24</v>
      </c>
      <c r="S251" s="92"/>
      <c r="T251" s="111" t="s">
        <v>62</v>
      </c>
      <c r="U251" s="117"/>
      <c r="V251" s="113"/>
      <c r="W251" s="117" t="str">
        <f t="shared" ref="W251:W261" si="57">IF(U251="","",U251+V251)</f>
        <v/>
      </c>
      <c r="X251" s="113"/>
      <c r="Y251" s="117" t="str">
        <f t="shared" ref="Y251:Y261" si="58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58" t="s">
        <v>52</v>
      </c>
      <c r="G252" s="559"/>
      <c r="H252" s="353"/>
      <c r="I252" s="558" t="s">
        <v>64</v>
      </c>
      <c r="J252" s="560"/>
      <c r="K252" s="559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6"/>
        <v>24</v>
      </c>
      <c r="S252" s="92"/>
      <c r="T252" s="111" t="s">
        <v>65</v>
      </c>
      <c r="U252" s="117"/>
      <c r="V252" s="113"/>
      <c r="W252" s="117" t="str">
        <f t="shared" si="57"/>
        <v/>
      </c>
      <c r="X252" s="113"/>
      <c r="Y252" s="117" t="str">
        <f t="shared" si="58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6"/>
        <v>22</v>
      </c>
      <c r="S253" s="92"/>
      <c r="T253" s="111" t="s">
        <v>66</v>
      </c>
      <c r="U253" s="117"/>
      <c r="V253" s="113"/>
      <c r="W253" s="117" t="str">
        <f t="shared" si="57"/>
        <v/>
      </c>
      <c r="X253" s="113"/>
      <c r="Y253" s="117" t="str">
        <f t="shared" si="58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4" t="s">
        <v>51</v>
      </c>
      <c r="C254" s="522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30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/>
      <c r="Q254" s="111"/>
      <c r="R254" s="111">
        <f t="shared" si="56"/>
        <v>22</v>
      </c>
      <c r="S254" s="92"/>
      <c r="T254" s="111" t="s">
        <v>69</v>
      </c>
      <c r="U254" s="117"/>
      <c r="V254" s="113"/>
      <c r="W254" s="117" t="str">
        <f t="shared" si="57"/>
        <v/>
      </c>
      <c r="X254" s="113"/>
      <c r="Y254" s="117" t="str">
        <f t="shared" si="58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45</v>
      </c>
      <c r="J255" s="127" t="s">
        <v>70</v>
      </c>
      <c r="K255" s="125">
        <f>K250/$K$2/8*I255</f>
        <v>15000</v>
      </c>
      <c r="L255" s="131"/>
      <c r="M255" s="93"/>
      <c r="N255" s="110"/>
      <c r="O255" s="111" t="s">
        <v>47</v>
      </c>
      <c r="P255" s="111"/>
      <c r="Q255" s="111"/>
      <c r="R255" s="111">
        <f t="shared" si="56"/>
        <v>22</v>
      </c>
      <c r="S255" s="92"/>
      <c r="T255" s="111" t="s">
        <v>47</v>
      </c>
      <c r="U255" s="117"/>
      <c r="V255" s="113"/>
      <c r="W255" s="117" t="str">
        <f t="shared" si="57"/>
        <v/>
      </c>
      <c r="X255" s="113"/>
      <c r="Y255" s="117" t="str">
        <f t="shared" si="58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28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65" t="s">
        <v>72</v>
      </c>
      <c r="J256" s="522"/>
      <c r="K256" s="125">
        <f>K254+K255</f>
        <v>95000</v>
      </c>
      <c r="L256" s="131"/>
      <c r="M256" s="93"/>
      <c r="N256" s="110"/>
      <c r="O256" s="111" t="s">
        <v>73</v>
      </c>
      <c r="P256" s="111"/>
      <c r="Q256" s="111"/>
      <c r="R256" s="111">
        <f t="shared" si="56"/>
        <v>22</v>
      </c>
      <c r="S256" s="92"/>
      <c r="T256" s="111" t="s">
        <v>73</v>
      </c>
      <c r="U256" s="117"/>
      <c r="V256" s="113"/>
      <c r="W256" s="117" t="str">
        <f t="shared" si="57"/>
        <v/>
      </c>
      <c r="X256" s="113"/>
      <c r="Y256" s="117" t="str">
        <f t="shared" si="58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2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65" t="s">
        <v>74</v>
      </c>
      <c r="J257" s="522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6"/>
        <v>22</v>
      </c>
      <c r="S257" s="92"/>
      <c r="T257" s="111" t="s">
        <v>75</v>
      </c>
      <c r="U257" s="117"/>
      <c r="V257" s="113"/>
      <c r="W257" s="117" t="str">
        <f t="shared" si="57"/>
        <v/>
      </c>
      <c r="X257" s="113"/>
      <c r="Y257" s="117" t="str">
        <f t="shared" si="58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74" t="s">
        <v>13</v>
      </c>
      <c r="J258" s="575"/>
      <c r="K258" s="430">
        <f>K256-K257</f>
        <v>95000</v>
      </c>
      <c r="L258" s="412"/>
      <c r="M258" s="93"/>
      <c r="N258" s="110"/>
      <c r="O258" s="111" t="s">
        <v>78</v>
      </c>
      <c r="P258" s="111"/>
      <c r="Q258" s="111"/>
      <c r="R258" s="111">
        <f t="shared" si="56"/>
        <v>22</v>
      </c>
      <c r="S258" s="92"/>
      <c r="T258" s="111" t="s">
        <v>78</v>
      </c>
      <c r="U258" s="117"/>
      <c r="V258" s="113"/>
      <c r="W258" s="117" t="str">
        <f t="shared" si="57"/>
        <v/>
      </c>
      <c r="X258" s="113"/>
      <c r="Y258" s="117" t="str">
        <f t="shared" si="58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9"/>
      <c r="J259" s="570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6"/>
        <v>22</v>
      </c>
      <c r="S259" s="92"/>
      <c r="T259" s="111" t="s">
        <v>79</v>
      </c>
      <c r="U259" s="117"/>
      <c r="V259" s="113"/>
      <c r="W259" s="117" t="str">
        <f t="shared" si="57"/>
        <v/>
      </c>
      <c r="X259" s="113"/>
      <c r="Y259" s="117" t="str">
        <f t="shared" si="58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9"/>
      <c r="J260" s="570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6"/>
        <v>22</v>
      </c>
      <c r="S260" s="92"/>
      <c r="T260" s="111" t="s">
        <v>80</v>
      </c>
      <c r="U260" s="117"/>
      <c r="V260" s="113"/>
      <c r="W260" s="117" t="str">
        <f t="shared" si="57"/>
        <v/>
      </c>
      <c r="X260" s="113"/>
      <c r="Y260" s="117" t="str">
        <f t="shared" si="58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6"/>
        <v>22</v>
      </c>
      <c r="S261" s="92"/>
      <c r="T261" s="111" t="s">
        <v>81</v>
      </c>
      <c r="U261" s="117"/>
      <c r="V261" s="113"/>
      <c r="W261" s="117" t="str">
        <f t="shared" si="57"/>
        <v/>
      </c>
      <c r="X261" s="113"/>
      <c r="Y261" s="117" t="str">
        <f t="shared" si="58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5" t="s">
        <v>50</v>
      </c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7"/>
      <c r="M263" s="94"/>
      <c r="N263" s="95"/>
      <c r="O263" s="552" t="s">
        <v>51</v>
      </c>
      <c r="P263" s="604"/>
      <c r="Q263" s="604"/>
      <c r="R263" s="605"/>
      <c r="S263" s="96"/>
      <c r="T263" s="552" t="s">
        <v>52</v>
      </c>
      <c r="U263" s="604"/>
      <c r="V263" s="604"/>
      <c r="W263" s="604"/>
      <c r="X263" s="604"/>
      <c r="Y263" s="605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61" t="s">
        <v>237</v>
      </c>
      <c r="D264" s="561"/>
      <c r="E264" s="561"/>
      <c r="F264" s="561"/>
      <c r="G264" s="437" t="str">
        <f>$J$1</f>
        <v>April</v>
      </c>
      <c r="H264" s="563">
        <f>$K$1</f>
        <v>2025</v>
      </c>
      <c r="I264" s="563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58" t="s">
        <v>52</v>
      </c>
      <c r="G267" s="559"/>
      <c r="H267" s="353"/>
      <c r="I267" s="558" t="s">
        <v>64</v>
      </c>
      <c r="J267" s="560"/>
      <c r="K267" s="559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77" t="s">
        <v>51</v>
      </c>
      <c r="C269" s="587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12</v>
      </c>
      <c r="J269" s="127" t="s">
        <v>68</v>
      </c>
      <c r="K269" s="128">
        <f>K265*I269</f>
        <v>14400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12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76" t="s">
        <v>72</v>
      </c>
      <c r="J271" s="578"/>
      <c r="K271" s="125">
        <f>K269+K270</f>
        <v>14400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76" t="s">
        <v>74</v>
      </c>
      <c r="J272" s="578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74" t="s">
        <v>13</v>
      </c>
      <c r="J273" s="575"/>
      <c r="K273" s="430">
        <f>K271-K272</f>
        <v>14400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9">IF(U273="","",U273+V273)</f>
        <v/>
      </c>
      <c r="X273" s="113"/>
      <c r="Y273" s="117" t="str">
        <f t="shared" ref="Y273:Y274" si="60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1"/>
      <c r="J274" s="581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9"/>
        <v/>
      </c>
      <c r="X274" s="113"/>
      <c r="Y274" s="117" t="str">
        <f t="shared" si="60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9"/>
      <c r="J275" s="569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55" t="s">
        <v>50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7"/>
      <c r="M278" s="94"/>
      <c r="N278" s="95"/>
      <c r="O278" s="552" t="s">
        <v>51</v>
      </c>
      <c r="P278" s="553"/>
      <c r="Q278" s="553"/>
      <c r="R278" s="554"/>
      <c r="S278" s="96"/>
      <c r="T278" s="552" t="s">
        <v>52</v>
      </c>
      <c r="U278" s="553"/>
      <c r="V278" s="553"/>
      <c r="W278" s="553"/>
      <c r="X278" s="553"/>
      <c r="Y278" s="554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61" t="s">
        <v>237</v>
      </c>
      <c r="D279" s="562"/>
      <c r="E279" s="562"/>
      <c r="F279" s="562"/>
      <c r="G279" s="437" t="str">
        <f>$J$1</f>
        <v>April</v>
      </c>
      <c r="H279" s="563">
        <f>$K$1</f>
        <v>2025</v>
      </c>
      <c r="I279" s="562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1">R280-Q281</f>
        <v>10</v>
      </c>
      <c r="S281" s="92"/>
      <c r="T281" s="111" t="s">
        <v>62</v>
      </c>
      <c r="U281" s="117">
        <f t="shared" ref="U281:U283" si="62">Y280</f>
        <v>0</v>
      </c>
      <c r="V281" s="113"/>
      <c r="W281" s="117">
        <f t="shared" ref="W281:W291" si="63">IF(U281="","",U281+V281)</f>
        <v>0</v>
      </c>
      <c r="X281" s="113"/>
      <c r="Y281" s="117">
        <f t="shared" ref="Y281:Y291" si="64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58" t="s">
        <v>52</v>
      </c>
      <c r="G282" s="559"/>
      <c r="H282" s="353"/>
      <c r="I282" s="558" t="s">
        <v>64</v>
      </c>
      <c r="J282" s="560"/>
      <c r="K282" s="559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1"/>
        <v>9</v>
      </c>
      <c r="S282" s="92"/>
      <c r="T282" s="111" t="s">
        <v>65</v>
      </c>
      <c r="U282" s="117">
        <f t="shared" si="62"/>
        <v>0</v>
      </c>
      <c r="V282" s="113"/>
      <c r="W282" s="117">
        <f t="shared" si="63"/>
        <v>0</v>
      </c>
      <c r="X282" s="113"/>
      <c r="Y282" s="117">
        <f t="shared" si="64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1"/>
        <v>4</v>
      </c>
      <c r="S283" s="92"/>
      <c r="T283" s="111" t="s">
        <v>66</v>
      </c>
      <c r="U283" s="117">
        <f t="shared" si="62"/>
        <v>0</v>
      </c>
      <c r="V283" s="113"/>
      <c r="W283" s="117">
        <f t="shared" si="63"/>
        <v>0</v>
      </c>
      <c r="X283" s="113"/>
      <c r="Y283" s="117">
        <f t="shared" si="64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4" t="s">
        <v>51</v>
      </c>
      <c r="C284" s="522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29</v>
      </c>
      <c r="J284" s="127" t="s">
        <v>68</v>
      </c>
      <c r="K284" s="128">
        <f>K280/$K$2*I284</f>
        <v>33833.333333333336</v>
      </c>
      <c r="L284" s="129"/>
      <c r="M284" s="93"/>
      <c r="N284" s="110"/>
      <c r="O284" s="111" t="s">
        <v>69</v>
      </c>
      <c r="P284" s="111"/>
      <c r="Q284" s="111"/>
      <c r="R284" s="111">
        <f t="shared" si="61"/>
        <v>4</v>
      </c>
      <c r="S284" s="92"/>
      <c r="T284" s="111" t="s">
        <v>69</v>
      </c>
      <c r="U284" s="117">
        <v>0</v>
      </c>
      <c r="V284" s="113"/>
      <c r="W284" s="117">
        <f t="shared" si="63"/>
        <v>0</v>
      </c>
      <c r="X284" s="113"/>
      <c r="Y284" s="117">
        <f t="shared" si="64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46</v>
      </c>
      <c r="J285" s="127" t="s">
        <v>70</v>
      </c>
      <c r="K285" s="125">
        <f>K280/$K$2/8*I285</f>
        <v>6708.3333333333339</v>
      </c>
      <c r="L285" s="131"/>
      <c r="M285" s="93"/>
      <c r="N285" s="110"/>
      <c r="O285" s="111" t="s">
        <v>47</v>
      </c>
      <c r="P285" s="140"/>
      <c r="Q285" s="140"/>
      <c r="R285" s="111">
        <f t="shared" si="61"/>
        <v>4</v>
      </c>
      <c r="S285" s="92"/>
      <c r="T285" s="111" t="s">
        <v>47</v>
      </c>
      <c r="U285" s="117">
        <f t="shared" ref="U285:U291" si="65">Y284</f>
        <v>0</v>
      </c>
      <c r="V285" s="113"/>
      <c r="W285" s="117">
        <f t="shared" si="63"/>
        <v>0</v>
      </c>
      <c r="X285" s="113"/>
      <c r="Y285" s="117">
        <f t="shared" si="64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25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5" t="s">
        <v>72</v>
      </c>
      <c r="J286" s="522"/>
      <c r="K286" s="125">
        <f>K284+K285</f>
        <v>40541.666666666672</v>
      </c>
      <c r="L286" s="131"/>
      <c r="M286" s="93"/>
      <c r="N286" s="110"/>
      <c r="O286" s="111" t="s">
        <v>73</v>
      </c>
      <c r="P286" s="111"/>
      <c r="Q286" s="111"/>
      <c r="R286" s="111">
        <f t="shared" si="61"/>
        <v>4</v>
      </c>
      <c r="S286" s="92"/>
      <c r="T286" s="111" t="s">
        <v>73</v>
      </c>
      <c r="U286" s="117">
        <f t="shared" si="65"/>
        <v>0</v>
      </c>
      <c r="V286" s="113"/>
      <c r="W286" s="117">
        <f t="shared" si="63"/>
        <v>0</v>
      </c>
      <c r="X286" s="113"/>
      <c r="Y286" s="117">
        <f t="shared" si="64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5" t="s">
        <v>74</v>
      </c>
      <c r="J287" s="522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1"/>
        <v>4</v>
      </c>
      <c r="S287" s="92"/>
      <c r="T287" s="111" t="s">
        <v>75</v>
      </c>
      <c r="U287" s="117">
        <f t="shared" si="65"/>
        <v>0</v>
      </c>
      <c r="V287" s="113"/>
      <c r="W287" s="117">
        <f t="shared" si="63"/>
        <v>0</v>
      </c>
      <c r="X287" s="113"/>
      <c r="Y287" s="117">
        <f t="shared" si="64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4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74" t="s">
        <v>13</v>
      </c>
      <c r="J288" s="575"/>
      <c r="K288" s="430">
        <f>K286-K287</f>
        <v>40541.666666666672</v>
      </c>
      <c r="L288" s="412"/>
      <c r="M288" s="93"/>
      <c r="N288" s="110"/>
      <c r="O288" s="111" t="s">
        <v>78</v>
      </c>
      <c r="P288" s="111"/>
      <c r="Q288" s="111"/>
      <c r="R288" s="111">
        <f t="shared" si="61"/>
        <v>4</v>
      </c>
      <c r="S288" s="92"/>
      <c r="T288" s="111" t="s">
        <v>78</v>
      </c>
      <c r="U288" s="117">
        <f t="shared" si="65"/>
        <v>0</v>
      </c>
      <c r="V288" s="113"/>
      <c r="W288" s="117">
        <f t="shared" si="63"/>
        <v>0</v>
      </c>
      <c r="X288" s="113"/>
      <c r="Y288" s="117">
        <f t="shared" si="64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69"/>
      <c r="J289" s="570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1"/>
        <v>4</v>
      </c>
      <c r="S289" s="92"/>
      <c r="T289" s="111" t="s">
        <v>79</v>
      </c>
      <c r="U289" s="117">
        <f t="shared" si="65"/>
        <v>0</v>
      </c>
      <c r="V289" s="113"/>
      <c r="W289" s="117">
        <f t="shared" si="63"/>
        <v>0</v>
      </c>
      <c r="X289" s="113"/>
      <c r="Y289" s="117">
        <f t="shared" si="64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9"/>
      <c r="J290" s="570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1"/>
        <v>4</v>
      </c>
      <c r="S290" s="92"/>
      <c r="T290" s="111" t="s">
        <v>80</v>
      </c>
      <c r="U290" s="117">
        <f t="shared" si="65"/>
        <v>0</v>
      </c>
      <c r="V290" s="113"/>
      <c r="W290" s="117">
        <f t="shared" si="63"/>
        <v>0</v>
      </c>
      <c r="X290" s="113"/>
      <c r="Y290" s="117">
        <f t="shared" si="64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1"/>
        <v>4</v>
      </c>
      <c r="S291" s="92"/>
      <c r="T291" s="111" t="s">
        <v>81</v>
      </c>
      <c r="U291" s="117">
        <f t="shared" si="65"/>
        <v>0</v>
      </c>
      <c r="V291" s="113"/>
      <c r="W291" s="117">
        <f t="shared" si="63"/>
        <v>0</v>
      </c>
      <c r="X291" s="113"/>
      <c r="Y291" s="117">
        <f t="shared" si="64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55" t="s">
        <v>50</v>
      </c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7"/>
      <c r="M293" s="94"/>
      <c r="N293" s="95"/>
      <c r="O293" s="552" t="s">
        <v>51</v>
      </c>
      <c r="P293" s="553"/>
      <c r="Q293" s="553"/>
      <c r="R293" s="554"/>
      <c r="S293" s="96"/>
      <c r="T293" s="552" t="s">
        <v>52</v>
      </c>
      <c r="U293" s="553"/>
      <c r="V293" s="553"/>
      <c r="W293" s="553"/>
      <c r="X293" s="553"/>
      <c r="Y293" s="554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61" t="s">
        <v>237</v>
      </c>
      <c r="D294" s="562"/>
      <c r="E294" s="562"/>
      <c r="F294" s="562"/>
      <c r="G294" s="437" t="str">
        <f>$J$1</f>
        <v>April</v>
      </c>
      <c r="H294" s="563">
        <f>$K$1</f>
        <v>2025</v>
      </c>
      <c r="I294" s="562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6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7">IF(U296="","",U296+V296)</f>
        <v>123240</v>
      </c>
      <c r="X296" s="113">
        <v>7000</v>
      </c>
      <c r="Y296" s="117">
        <f t="shared" ref="Y296:Y306" si="68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58" t="s">
        <v>52</v>
      </c>
      <c r="G297" s="559"/>
      <c r="H297" s="353"/>
      <c r="I297" s="558" t="s">
        <v>64</v>
      </c>
      <c r="J297" s="560"/>
      <c r="K297" s="559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6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7"/>
        <v>116240</v>
      </c>
      <c r="X297" s="113"/>
      <c r="Y297" s="117">
        <f t="shared" si="68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6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7"/>
        <v>119240</v>
      </c>
      <c r="X298" s="113">
        <v>8000</v>
      </c>
      <c r="Y298" s="117">
        <f t="shared" si="68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77" t="s">
        <v>51</v>
      </c>
      <c r="C299" s="522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116240</v>
      </c>
      <c r="H299" s="416"/>
      <c r="I299" s="419">
        <f>IF(C303&gt;=C302,$K$2,C301+C303)</f>
        <v>30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/>
      <c r="Q299" s="111"/>
      <c r="R299" s="111">
        <f t="shared" si="66"/>
        <v>13</v>
      </c>
      <c r="S299" s="92"/>
      <c r="T299" s="111" t="s">
        <v>69</v>
      </c>
      <c r="U299" s="117"/>
      <c r="V299" s="113"/>
      <c r="W299" s="117" t="str">
        <f t="shared" si="67"/>
        <v/>
      </c>
      <c r="X299" s="113"/>
      <c r="Y299" s="117" t="str">
        <f t="shared" si="68"/>
        <v/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3000</v>
      </c>
      <c r="H300" s="416"/>
      <c r="I300" s="485"/>
      <c r="J300" s="127" t="s">
        <v>70</v>
      </c>
      <c r="K300" s="125">
        <f>K295/$K$2/8*I300</f>
        <v>0</v>
      </c>
      <c r="L300" s="420"/>
      <c r="M300" s="93"/>
      <c r="N300" s="110"/>
      <c r="O300" s="111" t="s">
        <v>47</v>
      </c>
      <c r="P300" s="111"/>
      <c r="Q300" s="111"/>
      <c r="R300" s="111">
        <f t="shared" si="66"/>
        <v>13</v>
      </c>
      <c r="S300" s="92"/>
      <c r="T300" s="111" t="s">
        <v>47</v>
      </c>
      <c r="U300" s="117"/>
      <c r="V300" s="113"/>
      <c r="W300" s="117" t="str">
        <f t="shared" si="67"/>
        <v/>
      </c>
      <c r="X300" s="113"/>
      <c r="Y300" s="117" t="str">
        <f t="shared" si="68"/>
        <v/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29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119240</v>
      </c>
      <c r="H301" s="416"/>
      <c r="I301" s="576" t="s">
        <v>72</v>
      </c>
      <c r="J301" s="522"/>
      <c r="K301" s="125">
        <f>K299+K300</f>
        <v>50000</v>
      </c>
      <c r="L301" s="420"/>
      <c r="M301" s="93"/>
      <c r="N301" s="110"/>
      <c r="O301" s="111" t="s">
        <v>73</v>
      </c>
      <c r="P301" s="111"/>
      <c r="Q301" s="111"/>
      <c r="R301" s="111">
        <f t="shared" si="66"/>
        <v>13</v>
      </c>
      <c r="S301" s="92"/>
      <c r="T301" s="111" t="s">
        <v>73</v>
      </c>
      <c r="U301" s="117"/>
      <c r="V301" s="113"/>
      <c r="W301" s="117" t="str">
        <f t="shared" si="67"/>
        <v/>
      </c>
      <c r="X301" s="113"/>
      <c r="Y301" s="117" t="str">
        <f t="shared" si="68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8000</v>
      </c>
      <c r="H302" s="416"/>
      <c r="I302" s="576" t="s">
        <v>74</v>
      </c>
      <c r="J302" s="522"/>
      <c r="K302" s="125">
        <f>G302</f>
        <v>8000</v>
      </c>
      <c r="L302" s="420"/>
      <c r="M302" s="93"/>
      <c r="N302" s="110"/>
      <c r="O302" s="111" t="s">
        <v>75</v>
      </c>
      <c r="P302" s="111"/>
      <c r="Q302" s="111"/>
      <c r="R302" s="111">
        <f t="shared" si="66"/>
        <v>13</v>
      </c>
      <c r="S302" s="92"/>
      <c r="T302" s="111" t="s">
        <v>75</v>
      </c>
      <c r="U302" s="117"/>
      <c r="V302" s="113"/>
      <c r="W302" s="117" t="str">
        <f t="shared" si="67"/>
        <v/>
      </c>
      <c r="X302" s="113"/>
      <c r="Y302" s="117" t="str">
        <f t="shared" si="68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74" t="s">
        <v>13</v>
      </c>
      <c r="J303" s="575"/>
      <c r="K303" s="430">
        <f>K301-K302</f>
        <v>42000</v>
      </c>
      <c r="L303" s="412"/>
      <c r="M303" s="93"/>
      <c r="N303" s="110"/>
      <c r="O303" s="111" t="s">
        <v>78</v>
      </c>
      <c r="P303" s="111"/>
      <c r="Q303" s="111"/>
      <c r="R303" s="111">
        <f t="shared" si="66"/>
        <v>13</v>
      </c>
      <c r="S303" s="92"/>
      <c r="T303" s="111" t="s">
        <v>78</v>
      </c>
      <c r="U303" s="117"/>
      <c r="V303" s="113"/>
      <c r="W303" s="117" t="str">
        <f t="shared" si="67"/>
        <v/>
      </c>
      <c r="X303" s="113"/>
      <c r="Y303" s="117" t="str">
        <f t="shared" si="68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66"/>
      <c r="J304" s="567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6"/>
        <v>13</v>
      </c>
      <c r="S304" s="92"/>
      <c r="T304" s="111" t="s">
        <v>79</v>
      </c>
      <c r="U304" s="117"/>
      <c r="V304" s="113"/>
      <c r="W304" s="117" t="str">
        <f t="shared" si="67"/>
        <v/>
      </c>
      <c r="X304" s="113"/>
      <c r="Y304" s="117" t="str">
        <f t="shared" si="68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66"/>
      <c r="J305" s="567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6"/>
        <v>13</v>
      </c>
      <c r="S305" s="92"/>
      <c r="T305" s="111" t="s">
        <v>80</v>
      </c>
      <c r="U305" s="117"/>
      <c r="V305" s="113"/>
      <c r="W305" s="117" t="str">
        <f t="shared" si="67"/>
        <v/>
      </c>
      <c r="X305" s="113"/>
      <c r="Y305" s="117" t="str">
        <f t="shared" si="68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579"/>
      <c r="J306" s="580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6"/>
        <v>13</v>
      </c>
      <c r="S306" s="92"/>
      <c r="T306" s="111" t="s">
        <v>81</v>
      </c>
      <c r="U306" s="117"/>
      <c r="V306" s="113"/>
      <c r="W306" s="117" t="str">
        <f t="shared" si="67"/>
        <v/>
      </c>
      <c r="X306" s="113"/>
      <c r="Y306" s="117" t="str">
        <f t="shared" si="68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55" t="s">
        <v>50</v>
      </c>
      <c r="B308" s="556"/>
      <c r="C308" s="556"/>
      <c r="D308" s="556"/>
      <c r="E308" s="556"/>
      <c r="F308" s="556"/>
      <c r="G308" s="556"/>
      <c r="H308" s="556"/>
      <c r="I308" s="556"/>
      <c r="J308" s="556"/>
      <c r="K308" s="556"/>
      <c r="L308" s="557"/>
      <c r="M308" s="94"/>
      <c r="N308" s="95"/>
      <c r="O308" s="552" t="s">
        <v>51</v>
      </c>
      <c r="P308" s="553"/>
      <c r="Q308" s="553"/>
      <c r="R308" s="554"/>
      <c r="S308" s="96"/>
      <c r="T308" s="552" t="s">
        <v>52</v>
      </c>
      <c r="U308" s="553"/>
      <c r="V308" s="553"/>
      <c r="W308" s="553"/>
      <c r="X308" s="553"/>
      <c r="Y308" s="554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61" t="s">
        <v>237</v>
      </c>
      <c r="D309" s="562"/>
      <c r="E309" s="562"/>
      <c r="F309" s="562"/>
      <c r="G309" s="437" t="str">
        <f>$J$1</f>
        <v>April</v>
      </c>
      <c r="H309" s="563">
        <f>$K$1</f>
        <v>2025</v>
      </c>
      <c r="I309" s="562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69">IF(U311="","",U311+V311)</f>
        <v/>
      </c>
      <c r="X311" s="113"/>
      <c r="Y311" s="117" t="str">
        <f t="shared" ref="Y311:Y321" si="70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58" t="s">
        <v>52</v>
      </c>
      <c r="G312" s="559"/>
      <c r="H312" s="353"/>
      <c r="I312" s="558" t="s">
        <v>64</v>
      </c>
      <c r="J312" s="560"/>
      <c r="K312" s="559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69"/>
        <v/>
      </c>
      <c r="X312" s="113"/>
      <c r="Y312" s="117" t="str">
        <f t="shared" si="70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69"/>
        <v/>
      </c>
      <c r="X313" s="113"/>
      <c r="Y313" s="117" t="str">
        <f t="shared" si="70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4" t="s">
        <v>51</v>
      </c>
      <c r="C314" s="522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30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/>
      <c r="Q314" s="111"/>
      <c r="R314" s="111">
        <v>0</v>
      </c>
      <c r="S314" s="92"/>
      <c r="T314" s="111" t="s">
        <v>69</v>
      </c>
      <c r="U314" s="117" t="str">
        <f t="shared" ref="U314:U315" si="71">Y313</f>
        <v/>
      </c>
      <c r="V314" s="113"/>
      <c r="W314" s="117" t="str">
        <f t="shared" si="69"/>
        <v/>
      </c>
      <c r="X314" s="113"/>
      <c r="Y314" s="117" t="str">
        <f t="shared" si="70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1"/>
        <v/>
      </c>
      <c r="V315" s="113"/>
      <c r="W315" s="117">
        <f>V315</f>
        <v>0</v>
      </c>
      <c r="X315" s="113"/>
      <c r="Y315" s="117">
        <f t="shared" si="70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30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65" t="s">
        <v>72</v>
      </c>
      <c r="J316" s="522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0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65" t="s">
        <v>74</v>
      </c>
      <c r="J317" s="522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2">IF(U317="","",U317+V317)</f>
        <v>0</v>
      </c>
      <c r="X317" s="113"/>
      <c r="Y317" s="117">
        <f t="shared" si="70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74" t="s">
        <v>13</v>
      </c>
      <c r="J318" s="575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2"/>
        <v/>
      </c>
      <c r="X318" s="113"/>
      <c r="Y318" s="117" t="str">
        <f t="shared" si="70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69"/>
      <c r="J319" s="570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2"/>
        <v/>
      </c>
      <c r="X319" s="113"/>
      <c r="Y319" s="117" t="str">
        <f t="shared" si="70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69"/>
      <c r="J320" s="570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3">Y319</f>
        <v/>
      </c>
      <c r="V320" s="113"/>
      <c r="W320" s="117" t="str">
        <f t="shared" si="72"/>
        <v/>
      </c>
      <c r="X320" s="113"/>
      <c r="Y320" s="117" t="str">
        <f t="shared" si="70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3"/>
        <v/>
      </c>
      <c r="V321" s="113"/>
      <c r="W321" s="117" t="str">
        <f t="shared" si="72"/>
        <v/>
      </c>
      <c r="X321" s="113"/>
      <c r="Y321" s="117" t="str">
        <f t="shared" si="70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55" t="s">
        <v>50</v>
      </c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7"/>
      <c r="M323" s="94"/>
      <c r="N323" s="95"/>
      <c r="O323" s="552" t="s">
        <v>51</v>
      </c>
      <c r="P323" s="553"/>
      <c r="Q323" s="553"/>
      <c r="R323" s="554"/>
      <c r="S323" s="96"/>
      <c r="T323" s="552" t="s">
        <v>52</v>
      </c>
      <c r="U323" s="553"/>
      <c r="V323" s="553"/>
      <c r="W323" s="553"/>
      <c r="X323" s="553"/>
      <c r="Y323" s="554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61" t="s">
        <v>237</v>
      </c>
      <c r="D324" s="562"/>
      <c r="E324" s="562"/>
      <c r="F324" s="562"/>
      <c r="G324" s="437" t="str">
        <f>$J$1</f>
        <v>April</v>
      </c>
      <c r="H324" s="563">
        <f>$K$1</f>
        <v>2025</v>
      </c>
      <c r="I324" s="562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4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5">IF(U326="","",U326+V326)</f>
        <v>18000</v>
      </c>
      <c r="X326" s="113">
        <v>2000</v>
      </c>
      <c r="Y326" s="117">
        <f t="shared" ref="Y326:Y336" si="76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58" t="s">
        <v>52</v>
      </c>
      <c r="G327" s="559"/>
      <c r="H327" s="353"/>
      <c r="I327" s="558" t="s">
        <v>64</v>
      </c>
      <c r="J327" s="560"/>
      <c r="K327" s="559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4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5"/>
        <v>16000</v>
      </c>
      <c r="X327" s="113">
        <v>2000</v>
      </c>
      <c r="Y327" s="117">
        <f t="shared" si="76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4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5"/>
        <v>14000</v>
      </c>
      <c r="X328" s="113">
        <v>2000</v>
      </c>
      <c r="Y328" s="117">
        <f t="shared" si="76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4" t="s">
        <v>51</v>
      </c>
      <c r="C329" s="522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14000</v>
      </c>
      <c r="H329" s="122"/>
      <c r="I329" s="126">
        <f>IF(C333&gt;0,$K$2,C331)</f>
        <v>30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/>
      <c r="Q329" s="111"/>
      <c r="R329" s="111">
        <f t="shared" si="74"/>
        <v>10</v>
      </c>
      <c r="S329" s="92"/>
      <c r="T329" s="111" t="s">
        <v>69</v>
      </c>
      <c r="U329" s="117"/>
      <c r="V329" s="113"/>
      <c r="W329" s="117" t="str">
        <f t="shared" si="75"/>
        <v/>
      </c>
      <c r="X329" s="113"/>
      <c r="Y329" s="117" t="str">
        <f t="shared" si="76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51</v>
      </c>
      <c r="J330" s="127" t="s">
        <v>70</v>
      </c>
      <c r="K330" s="125">
        <f>K325/$K$2/8*I330</f>
        <v>7968.75</v>
      </c>
      <c r="L330" s="131"/>
      <c r="M330" s="93"/>
      <c r="N330" s="110"/>
      <c r="O330" s="111" t="s">
        <v>47</v>
      </c>
      <c r="P330" s="111"/>
      <c r="Q330" s="111"/>
      <c r="R330" s="111">
        <f t="shared" si="74"/>
        <v>10</v>
      </c>
      <c r="S330" s="92"/>
      <c r="T330" s="111" t="s">
        <v>47</v>
      </c>
      <c r="U330" s="117" t="str">
        <f>Y329</f>
        <v/>
      </c>
      <c r="V330" s="113"/>
      <c r="W330" s="117" t="str">
        <f t="shared" si="75"/>
        <v/>
      </c>
      <c r="X330" s="113"/>
      <c r="Y330" s="117" t="str">
        <f t="shared" si="76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14000</v>
      </c>
      <c r="H331" s="122"/>
      <c r="I331" s="565" t="s">
        <v>72</v>
      </c>
      <c r="J331" s="522"/>
      <c r="K331" s="125">
        <f>K329+K330</f>
        <v>45468.75</v>
      </c>
      <c r="L331" s="131"/>
      <c r="M331" s="93"/>
      <c r="N331" s="110"/>
      <c r="O331" s="111" t="s">
        <v>73</v>
      </c>
      <c r="P331" s="111"/>
      <c r="Q331" s="111"/>
      <c r="R331" s="111">
        <f t="shared" si="74"/>
        <v>10</v>
      </c>
      <c r="S331" s="92"/>
      <c r="T331" s="111" t="s">
        <v>73</v>
      </c>
      <c r="U331" s="117" t="str">
        <f>IF($J$1="June","",Y330)</f>
        <v/>
      </c>
      <c r="V331" s="113"/>
      <c r="W331" s="117" t="str">
        <f t="shared" si="75"/>
        <v/>
      </c>
      <c r="X331" s="113"/>
      <c r="Y331" s="117" t="str">
        <f t="shared" si="76"/>
        <v/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65" t="s">
        <v>74</v>
      </c>
      <c r="J332" s="522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4"/>
        <v>10</v>
      </c>
      <c r="S332" s="92"/>
      <c r="T332" s="111" t="s">
        <v>75</v>
      </c>
      <c r="U332" s="117"/>
      <c r="V332" s="113"/>
      <c r="W332" s="117" t="str">
        <f t="shared" si="75"/>
        <v/>
      </c>
      <c r="X332" s="113"/>
      <c r="Y332" s="117" t="str">
        <f t="shared" si="76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12000</v>
      </c>
      <c r="H333" s="353"/>
      <c r="I333" s="574" t="s">
        <v>13</v>
      </c>
      <c r="J333" s="575"/>
      <c r="K333" s="430">
        <f>K331-K332</f>
        <v>43468.75</v>
      </c>
      <c r="L333" s="412"/>
      <c r="M333" s="93"/>
      <c r="N333" s="110"/>
      <c r="O333" s="111" t="s">
        <v>78</v>
      </c>
      <c r="P333" s="111"/>
      <c r="Q333" s="111"/>
      <c r="R333" s="111">
        <f t="shared" si="74"/>
        <v>10</v>
      </c>
      <c r="S333" s="92"/>
      <c r="T333" s="111" t="s">
        <v>78</v>
      </c>
      <c r="U333" s="117"/>
      <c r="V333" s="113"/>
      <c r="W333" s="117" t="str">
        <f t="shared" si="75"/>
        <v/>
      </c>
      <c r="X333" s="113"/>
      <c r="Y333" s="117" t="str">
        <f t="shared" si="76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9"/>
      <c r="J334" s="570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4"/>
        <v>10</v>
      </c>
      <c r="S334" s="92"/>
      <c r="T334" s="111" t="s">
        <v>79</v>
      </c>
      <c r="U334" s="117"/>
      <c r="V334" s="113"/>
      <c r="W334" s="117" t="str">
        <f t="shared" si="75"/>
        <v/>
      </c>
      <c r="X334" s="113"/>
      <c r="Y334" s="117" t="str">
        <f t="shared" si="76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9"/>
      <c r="J335" s="570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4"/>
        <v>10</v>
      </c>
      <c r="S335" s="92"/>
      <c r="T335" s="111" t="s">
        <v>80</v>
      </c>
      <c r="U335" s="117"/>
      <c r="V335" s="113"/>
      <c r="W335" s="117" t="str">
        <f t="shared" si="75"/>
        <v/>
      </c>
      <c r="X335" s="113"/>
      <c r="Y335" s="117" t="str">
        <f t="shared" si="76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4"/>
        <v>10</v>
      </c>
      <c r="S336" s="92"/>
      <c r="T336" s="111" t="s">
        <v>81</v>
      </c>
      <c r="U336" s="117"/>
      <c r="V336" s="113"/>
      <c r="W336" s="117" t="str">
        <f t="shared" si="75"/>
        <v/>
      </c>
      <c r="X336" s="113"/>
      <c r="Y336" s="117" t="str">
        <f t="shared" si="76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55" t="s">
        <v>50</v>
      </c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7"/>
      <c r="M338" s="94"/>
      <c r="N338" s="95"/>
      <c r="O338" s="552" t="s">
        <v>51</v>
      </c>
      <c r="P338" s="553"/>
      <c r="Q338" s="553"/>
      <c r="R338" s="554"/>
      <c r="S338" s="96"/>
      <c r="T338" s="552" t="s">
        <v>52</v>
      </c>
      <c r="U338" s="553"/>
      <c r="V338" s="553"/>
      <c r="W338" s="553"/>
      <c r="X338" s="553"/>
      <c r="Y338" s="554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61" t="s">
        <v>237</v>
      </c>
      <c r="D339" s="562"/>
      <c r="E339" s="562"/>
      <c r="F339" s="562"/>
      <c r="G339" s="437" t="str">
        <f>$J$1</f>
        <v>April</v>
      </c>
      <c r="H339" s="563">
        <f>$K$1</f>
        <v>2025</v>
      </c>
      <c r="I339" s="562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7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8">IF(U341="","",U341+V341)</f>
        <v>29000</v>
      </c>
      <c r="X341" s="113">
        <v>2000</v>
      </c>
      <c r="Y341" s="117">
        <f t="shared" ref="Y341:Y351" si="79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58" t="s">
        <v>52</v>
      </c>
      <c r="G342" s="559"/>
      <c r="H342" s="353"/>
      <c r="I342" s="558" t="s">
        <v>64</v>
      </c>
      <c r="J342" s="560"/>
      <c r="K342" s="559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7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8"/>
        <v>27000</v>
      </c>
      <c r="X342" s="113">
        <v>2000</v>
      </c>
      <c r="Y342" s="117">
        <f t="shared" si="79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7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8"/>
        <v>25000</v>
      </c>
      <c r="X343" s="113">
        <v>2000</v>
      </c>
      <c r="Y343" s="117">
        <f t="shared" si="79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4" t="s">
        <v>51</v>
      </c>
      <c r="C344" s="522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25000</v>
      </c>
      <c r="H344" s="122"/>
      <c r="I344" s="126">
        <f>IF(C348&gt;0,$K$2,C346)</f>
        <v>30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/>
      <c r="Q344" s="111"/>
      <c r="R344" s="111">
        <f t="shared" si="77"/>
        <v>13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8"/>
        <v/>
      </c>
      <c r="X344" s="113"/>
      <c r="Y344" s="117" t="str">
        <f t="shared" si="79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46</v>
      </c>
      <c r="J345" s="127" t="s">
        <v>70</v>
      </c>
      <c r="K345" s="125">
        <f>K340/$K$2/8*I345</f>
        <v>5750</v>
      </c>
      <c r="L345" s="131"/>
      <c r="M345" s="93"/>
      <c r="N345" s="110"/>
      <c r="O345" s="111" t="s">
        <v>47</v>
      </c>
      <c r="P345" s="111"/>
      <c r="Q345" s="111"/>
      <c r="R345" s="111">
        <f t="shared" si="77"/>
        <v>13</v>
      </c>
      <c r="S345" s="92"/>
      <c r="T345" s="111" t="s">
        <v>47</v>
      </c>
      <c r="U345" s="117" t="str">
        <f t="shared" ref="U345:U350" si="80">Y344</f>
        <v/>
      </c>
      <c r="V345" s="113"/>
      <c r="W345" s="117" t="str">
        <f t="shared" si="78"/>
        <v/>
      </c>
      <c r="X345" s="113"/>
      <c r="Y345" s="117" t="str">
        <f t="shared" si="79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25000</v>
      </c>
      <c r="H346" s="122"/>
      <c r="I346" s="565" t="s">
        <v>72</v>
      </c>
      <c r="J346" s="522"/>
      <c r="K346" s="125">
        <f>K344+K345</f>
        <v>35750</v>
      </c>
      <c r="L346" s="131"/>
      <c r="M346" s="93"/>
      <c r="N346" s="110"/>
      <c r="O346" s="111" t="s">
        <v>73</v>
      </c>
      <c r="P346" s="111"/>
      <c r="Q346" s="111"/>
      <c r="R346" s="111">
        <f t="shared" si="77"/>
        <v>13</v>
      </c>
      <c r="S346" s="92"/>
      <c r="T346" s="111" t="s">
        <v>73</v>
      </c>
      <c r="U346" s="117" t="str">
        <f t="shared" si="80"/>
        <v/>
      </c>
      <c r="V346" s="113"/>
      <c r="W346" s="117" t="str">
        <f t="shared" si="78"/>
        <v/>
      </c>
      <c r="X346" s="113"/>
      <c r="Y346" s="117" t="str">
        <f t="shared" si="79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5" t="s">
        <v>74</v>
      </c>
      <c r="J347" s="522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7"/>
        <v>13</v>
      </c>
      <c r="S347" s="92"/>
      <c r="T347" s="111" t="s">
        <v>75</v>
      </c>
      <c r="U347" s="117" t="str">
        <f t="shared" si="80"/>
        <v/>
      </c>
      <c r="V347" s="113"/>
      <c r="W347" s="117" t="str">
        <f t="shared" si="78"/>
        <v/>
      </c>
      <c r="X347" s="113"/>
      <c r="Y347" s="117" t="str">
        <f t="shared" si="79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13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23000</v>
      </c>
      <c r="H348" s="353"/>
      <c r="I348" s="574" t="s">
        <v>13</v>
      </c>
      <c r="J348" s="575"/>
      <c r="K348" s="430">
        <f>K346-K347</f>
        <v>33750</v>
      </c>
      <c r="L348" s="412"/>
      <c r="M348" s="93"/>
      <c r="N348" s="110"/>
      <c r="O348" s="111" t="s">
        <v>78</v>
      </c>
      <c r="P348" s="111"/>
      <c r="Q348" s="111"/>
      <c r="R348" s="111">
        <f t="shared" si="77"/>
        <v>13</v>
      </c>
      <c r="S348" s="92"/>
      <c r="T348" s="111" t="s">
        <v>78</v>
      </c>
      <c r="U348" s="117" t="str">
        <f t="shared" si="80"/>
        <v/>
      </c>
      <c r="V348" s="113"/>
      <c r="W348" s="117" t="str">
        <f t="shared" si="78"/>
        <v/>
      </c>
      <c r="X348" s="113"/>
      <c r="Y348" s="117" t="str">
        <f t="shared" si="79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9"/>
      <c r="J349" s="570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7"/>
        <v>13</v>
      </c>
      <c r="S349" s="92"/>
      <c r="T349" s="111" t="s">
        <v>79</v>
      </c>
      <c r="U349" s="117" t="str">
        <f t="shared" si="80"/>
        <v/>
      </c>
      <c r="V349" s="113"/>
      <c r="W349" s="117" t="str">
        <f t="shared" si="78"/>
        <v/>
      </c>
      <c r="X349" s="113"/>
      <c r="Y349" s="117" t="str">
        <f t="shared" si="79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9"/>
      <c r="J350" s="570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7"/>
        <v>13</v>
      </c>
      <c r="S350" s="92"/>
      <c r="T350" s="111" t="s">
        <v>80</v>
      </c>
      <c r="U350" s="117" t="str">
        <f t="shared" si="80"/>
        <v/>
      </c>
      <c r="V350" s="113"/>
      <c r="W350" s="117" t="str">
        <f t="shared" si="78"/>
        <v/>
      </c>
      <c r="X350" s="113"/>
      <c r="Y350" s="117" t="str">
        <f t="shared" si="79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7"/>
        <v>13</v>
      </c>
      <c r="S351" s="92"/>
      <c r="T351" s="111" t="s">
        <v>81</v>
      </c>
      <c r="U351" s="117" t="str">
        <f>Y350</f>
        <v/>
      </c>
      <c r="V351" s="113"/>
      <c r="W351" s="117" t="str">
        <f t="shared" si="78"/>
        <v/>
      </c>
      <c r="X351" s="113"/>
      <c r="Y351" s="117" t="str">
        <f t="shared" si="79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55" t="s">
        <v>50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7"/>
      <c r="M353" s="94"/>
      <c r="N353" s="95"/>
      <c r="O353" s="552" t="s">
        <v>51</v>
      </c>
      <c r="P353" s="553"/>
      <c r="Q353" s="553"/>
      <c r="R353" s="554"/>
      <c r="S353" s="96"/>
      <c r="T353" s="552" t="s">
        <v>52</v>
      </c>
      <c r="U353" s="553"/>
      <c r="V353" s="553"/>
      <c r="W353" s="553"/>
      <c r="X353" s="553"/>
      <c r="Y353" s="554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61" t="s">
        <v>237</v>
      </c>
      <c r="D354" s="562"/>
      <c r="E354" s="562"/>
      <c r="F354" s="562"/>
      <c r="G354" s="437" t="str">
        <f>$J$1</f>
        <v>April</v>
      </c>
      <c r="H354" s="563">
        <f>$K$1</f>
        <v>2025</v>
      </c>
      <c r="I354" s="562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1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2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3">IF(U356="","",U356+V356)</f>
        <v>24000</v>
      </c>
      <c r="X356" s="113">
        <v>2000</v>
      </c>
      <c r="Y356" s="113">
        <f t="shared" si="81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58" t="s">
        <v>52</v>
      </c>
      <c r="G357" s="559"/>
      <c r="H357" s="353"/>
      <c r="I357" s="558" t="s">
        <v>64</v>
      </c>
      <c r="J357" s="560"/>
      <c r="K357" s="559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2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3"/>
        <v>22000</v>
      </c>
      <c r="X357" s="113">
        <v>2000</v>
      </c>
      <c r="Y357" s="117">
        <f t="shared" ref="Y357:Y366" si="84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2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3"/>
        <v>20000</v>
      </c>
      <c r="X358" s="113">
        <v>2000</v>
      </c>
      <c r="Y358" s="117">
        <f t="shared" si="84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4" t="s">
        <v>51</v>
      </c>
      <c r="C359" s="522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22"/>
      <c r="I359" s="404">
        <f>IF(C363&gt;0,$K$2,C361)</f>
        <v>30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/>
      <c r="Q359" s="111"/>
      <c r="R359" s="111">
        <f t="shared" si="82"/>
        <v>4</v>
      </c>
      <c r="S359" s="92"/>
      <c r="T359" s="111" t="s">
        <v>69</v>
      </c>
      <c r="U359" s="117"/>
      <c r="V359" s="113"/>
      <c r="W359" s="117" t="str">
        <f t="shared" si="83"/>
        <v/>
      </c>
      <c r="X359" s="113"/>
      <c r="Y359" s="117" t="str">
        <f t="shared" si="84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40</v>
      </c>
      <c r="J360" s="127" t="s">
        <v>70</v>
      </c>
      <c r="K360" s="125">
        <f>K355/$K$2/8*I360</f>
        <v>4500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4</v>
      </c>
      <c r="S360" s="92"/>
      <c r="T360" s="111" t="s">
        <v>47</v>
      </c>
      <c r="U360" s="117"/>
      <c r="V360" s="113"/>
      <c r="W360" s="117" t="str">
        <f t="shared" si="83"/>
        <v/>
      </c>
      <c r="X360" s="113"/>
      <c r="Y360" s="117" t="str">
        <f t="shared" si="84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24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22"/>
      <c r="I361" s="565" t="s">
        <v>72</v>
      </c>
      <c r="J361" s="522"/>
      <c r="K361" s="125">
        <f>K359+K360</f>
        <v>31500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4</v>
      </c>
      <c r="S361" s="92"/>
      <c r="T361" s="111" t="s">
        <v>73</v>
      </c>
      <c r="U361" s="117"/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6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5" t="s">
        <v>74</v>
      </c>
      <c r="J362" s="522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4</v>
      </c>
      <c r="S362" s="92"/>
      <c r="T362" s="111" t="s">
        <v>75</v>
      </c>
      <c r="U362" s="117"/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353"/>
      <c r="I363" s="574" t="s">
        <v>13</v>
      </c>
      <c r="J363" s="575"/>
      <c r="K363" s="430">
        <f>K361-K362</f>
        <v>29500</v>
      </c>
      <c r="L363" s="412"/>
      <c r="M363" s="93"/>
      <c r="N363" s="110"/>
      <c r="O363" s="111" t="s">
        <v>78</v>
      </c>
      <c r="P363" s="111"/>
      <c r="Q363" s="111"/>
      <c r="R363" s="111">
        <f t="shared" si="82"/>
        <v>4</v>
      </c>
      <c r="S363" s="92"/>
      <c r="T363" s="111" t="s">
        <v>78</v>
      </c>
      <c r="U363" s="117"/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9"/>
      <c r="J364" s="570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4</v>
      </c>
      <c r="S364" s="92"/>
      <c r="T364" s="111" t="s">
        <v>79</v>
      </c>
      <c r="U364" s="117"/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9"/>
      <c r="J365" s="570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4</v>
      </c>
      <c r="S365" s="92"/>
      <c r="T365" s="111" t="s">
        <v>80</v>
      </c>
      <c r="U365" s="117"/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4</v>
      </c>
      <c r="S366" s="92"/>
      <c r="T366" s="111" t="s">
        <v>81</v>
      </c>
      <c r="U366" s="117"/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55" t="s">
        <v>50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7"/>
      <c r="M368" s="94"/>
      <c r="N368" s="95"/>
      <c r="O368" s="552" t="s">
        <v>51</v>
      </c>
      <c r="P368" s="553"/>
      <c r="Q368" s="553"/>
      <c r="R368" s="554"/>
      <c r="S368" s="96"/>
      <c r="T368" s="552" t="s">
        <v>52</v>
      </c>
      <c r="U368" s="553"/>
      <c r="V368" s="553"/>
      <c r="W368" s="553"/>
      <c r="X368" s="553"/>
      <c r="Y368" s="554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61" t="s">
        <v>237</v>
      </c>
      <c r="D369" s="568"/>
      <c r="E369" s="568"/>
      <c r="F369" s="568"/>
      <c r="G369" s="437" t="str">
        <f>$J$1</f>
        <v>April</v>
      </c>
      <c r="H369" s="563">
        <f>$K$1</f>
        <v>2025</v>
      </c>
      <c r="I369" s="568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5">IF(U371="","",U371+V371)</f>
        <v>0</v>
      </c>
      <c r="X371" s="113"/>
      <c r="Y371" s="117">
        <f t="shared" ref="Y371:Y381" si="86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58" t="s">
        <v>52</v>
      </c>
      <c r="G372" s="559"/>
      <c r="H372" s="353"/>
      <c r="I372" s="558" t="s">
        <v>64</v>
      </c>
      <c r="J372" s="560"/>
      <c r="K372" s="559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7">IF($J$1="April",Y371,Y371)</f>
        <v>0</v>
      </c>
      <c r="V372" s="113"/>
      <c r="W372" s="117">
        <f t="shared" si="85"/>
        <v>0</v>
      </c>
      <c r="X372" s="113"/>
      <c r="Y372" s="117">
        <f t="shared" si="86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7"/>
        <v>0</v>
      </c>
      <c r="V373" s="113"/>
      <c r="W373" s="117">
        <f t="shared" si="85"/>
        <v>0</v>
      </c>
      <c r="X373" s="113"/>
      <c r="Y373" s="117">
        <f t="shared" si="86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77" t="s">
        <v>51</v>
      </c>
      <c r="C374" s="522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30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/>
      <c r="Q374" s="111"/>
      <c r="R374" s="111">
        <v>0</v>
      </c>
      <c r="S374" s="92"/>
      <c r="T374" s="111" t="s">
        <v>69</v>
      </c>
      <c r="U374" s="117">
        <f t="shared" ref="U374:U375" si="88">IF($J$1="May",Y373,Y373)</f>
        <v>0</v>
      </c>
      <c r="V374" s="113"/>
      <c r="W374" s="117">
        <f t="shared" si="85"/>
        <v>0</v>
      </c>
      <c r="X374" s="113"/>
      <c r="Y374" s="117">
        <f t="shared" si="86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47</v>
      </c>
      <c r="J375" s="127" t="s">
        <v>70</v>
      </c>
      <c r="K375" s="125">
        <f>K370/$K$2/8*I375</f>
        <v>5287.5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8"/>
        <v>0</v>
      </c>
      <c r="V375" s="113"/>
      <c r="W375" s="117">
        <f t="shared" si="85"/>
        <v>0</v>
      </c>
      <c r="X375" s="113"/>
      <c r="Y375" s="117">
        <f t="shared" si="86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76" t="s">
        <v>72</v>
      </c>
      <c r="J376" s="522"/>
      <c r="K376" s="125">
        <f>K374+K375</f>
        <v>32287.5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5"/>
        <v/>
      </c>
      <c r="X376" s="113"/>
      <c r="Y376" s="117" t="str">
        <f t="shared" si="86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76" t="s">
        <v>74</v>
      </c>
      <c r="J377" s="522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5"/>
        <v/>
      </c>
      <c r="X377" s="113"/>
      <c r="Y377" s="117" t="str">
        <f t="shared" si="86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74" t="s">
        <v>13</v>
      </c>
      <c r="J378" s="575"/>
      <c r="K378" s="430">
        <f>K376-K377</f>
        <v>32287.5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5"/>
        <v/>
      </c>
      <c r="X378" s="113"/>
      <c r="Y378" s="117" t="str">
        <f t="shared" si="86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66"/>
      <c r="J379" s="567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5"/>
        <v/>
      </c>
      <c r="X379" s="113"/>
      <c r="Y379" s="117" t="str">
        <f t="shared" si="86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66"/>
      <c r="J380" s="567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5"/>
        <v/>
      </c>
      <c r="X380" s="113"/>
      <c r="Y380" s="117" t="str">
        <f t="shared" si="86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5"/>
        <v/>
      </c>
      <c r="X381" s="113"/>
      <c r="Y381" s="117" t="str">
        <f t="shared" si="86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55" t="s">
        <v>50</v>
      </c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7"/>
      <c r="M383" s="184"/>
      <c r="N383" s="185"/>
      <c r="O383" s="588" t="s">
        <v>51</v>
      </c>
      <c r="P383" s="589"/>
      <c r="Q383" s="589"/>
      <c r="R383" s="590"/>
      <c r="S383" s="186"/>
      <c r="T383" s="588" t="s">
        <v>52</v>
      </c>
      <c r="U383" s="589"/>
      <c r="V383" s="589"/>
      <c r="W383" s="589"/>
      <c r="X383" s="589"/>
      <c r="Y383" s="590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61" t="s">
        <v>237</v>
      </c>
      <c r="D384" s="561"/>
      <c r="E384" s="561"/>
      <c r="F384" s="561"/>
      <c r="G384" s="437" t="str">
        <f>$J$1</f>
        <v>April</v>
      </c>
      <c r="H384" s="563">
        <f>$K$1</f>
        <v>2025</v>
      </c>
      <c r="I384" s="563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9">IF(U386="","",U386+V386)</f>
        <v/>
      </c>
      <c r="X386" s="213"/>
      <c r="Y386" s="212" t="str">
        <f t="shared" ref="Y386:Y396" si="90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58" t="s">
        <v>52</v>
      </c>
      <c r="G387" s="559"/>
      <c r="H387" s="353"/>
      <c r="I387" s="558" t="s">
        <v>64</v>
      </c>
      <c r="J387" s="560"/>
      <c r="K387" s="559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9"/>
        <v/>
      </c>
      <c r="X387" s="113"/>
      <c r="Y387" s="117" t="str">
        <f t="shared" si="90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9"/>
        <v/>
      </c>
      <c r="X388" s="113"/>
      <c r="Y388" s="117" t="str">
        <f t="shared" si="90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77" t="s">
        <v>51</v>
      </c>
      <c r="C389" s="587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29</v>
      </c>
      <c r="J389" s="127" t="s">
        <v>68</v>
      </c>
      <c r="K389" s="128">
        <f>K385/$K$2*I389</f>
        <v>35766.666666666664</v>
      </c>
      <c r="L389" s="12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/>
      <c r="V389" s="113"/>
      <c r="W389" s="117" t="str">
        <f t="shared" si="89"/>
        <v/>
      </c>
      <c r="X389" s="113"/>
      <c r="Y389" s="117" t="str">
        <f t="shared" si="90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40</v>
      </c>
      <c r="J390" s="127" t="s">
        <v>70</v>
      </c>
      <c r="K390" s="125">
        <f>K385/$K$2/8*I390</f>
        <v>6166.6666666666661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9"/>
        <v/>
      </c>
      <c r="X390" s="113"/>
      <c r="Y390" s="117" t="str">
        <f t="shared" si="90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29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76" t="s">
        <v>72</v>
      </c>
      <c r="J391" s="578"/>
      <c r="K391" s="125">
        <f>K389+K390</f>
        <v>41933.333333333328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9"/>
        <v/>
      </c>
      <c r="X391" s="113"/>
      <c r="Y391" s="117" t="str">
        <f t="shared" si="90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76" t="s">
        <v>74</v>
      </c>
      <c r="J392" s="578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74" t="s">
        <v>13</v>
      </c>
      <c r="J393" s="575"/>
      <c r="K393" s="430">
        <f>K391-K392</f>
        <v>41933.333333333328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1"/>
      <c r="J394" s="581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69"/>
      <c r="J395" s="569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55" t="s">
        <v>50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7"/>
      <c r="M398" s="94"/>
      <c r="N398" s="95"/>
      <c r="O398" s="552" t="s">
        <v>51</v>
      </c>
      <c r="P398" s="553"/>
      <c r="Q398" s="553"/>
      <c r="R398" s="554"/>
      <c r="S398" s="96"/>
      <c r="T398" s="552" t="s">
        <v>52</v>
      </c>
      <c r="U398" s="553"/>
      <c r="V398" s="553"/>
      <c r="W398" s="553"/>
      <c r="X398" s="553"/>
      <c r="Y398" s="554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61" t="s">
        <v>237</v>
      </c>
      <c r="D399" s="562"/>
      <c r="E399" s="562"/>
      <c r="F399" s="562"/>
      <c r="G399" s="437" t="str">
        <f>$J$1</f>
        <v>April</v>
      </c>
      <c r="H399" s="563">
        <f>$K$1</f>
        <v>2025</v>
      </c>
      <c r="I399" s="562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1">R400-Q401</f>
        <v>13</v>
      </c>
      <c r="S401" s="92"/>
      <c r="T401" s="111" t="s">
        <v>62</v>
      </c>
      <c r="U401" s="117">
        <f t="shared" ref="U401:U402" si="92">Y400</f>
        <v>0</v>
      </c>
      <c r="V401" s="113"/>
      <c r="W401" s="117">
        <f t="shared" ref="W401:W411" si="93">IF(U401="","",U401+V401)</f>
        <v>0</v>
      </c>
      <c r="X401" s="113"/>
      <c r="Y401" s="117">
        <f t="shared" ref="Y401:Y411" si="94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58" t="s">
        <v>52</v>
      </c>
      <c r="G402" s="559"/>
      <c r="H402" s="353"/>
      <c r="I402" s="558" t="s">
        <v>64</v>
      </c>
      <c r="J402" s="560"/>
      <c r="K402" s="559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1"/>
        <v>13</v>
      </c>
      <c r="S402" s="92"/>
      <c r="T402" s="111" t="s">
        <v>65</v>
      </c>
      <c r="U402" s="117">
        <f t="shared" si="92"/>
        <v>0</v>
      </c>
      <c r="V402" s="113"/>
      <c r="W402" s="117">
        <f t="shared" si="93"/>
        <v>0</v>
      </c>
      <c r="X402" s="113"/>
      <c r="Y402" s="117">
        <f t="shared" si="94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1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3"/>
        <v>20000</v>
      </c>
      <c r="X403" s="113">
        <v>5000</v>
      </c>
      <c r="Y403" s="117">
        <f t="shared" si="94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4" t="s">
        <v>51</v>
      </c>
      <c r="C404" s="522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30</v>
      </c>
      <c r="J404" s="127" t="s">
        <v>68</v>
      </c>
      <c r="K404" s="128">
        <f>K400/$K$2*I404</f>
        <v>32499.999999999996</v>
      </c>
      <c r="L404" s="129"/>
      <c r="M404" s="93"/>
      <c r="N404" s="110"/>
      <c r="O404" s="111" t="s">
        <v>69</v>
      </c>
      <c r="P404" s="111"/>
      <c r="Q404" s="111"/>
      <c r="R404" s="111">
        <f t="shared" si="91"/>
        <v>13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20000</v>
      </c>
      <c r="H405" s="122"/>
      <c r="I405" s="126">
        <v>89</v>
      </c>
      <c r="J405" s="127" t="s">
        <v>70</v>
      </c>
      <c r="K405" s="125">
        <f>K400/$K$2/8*I405</f>
        <v>12052.083333333332</v>
      </c>
      <c r="L405" s="131"/>
      <c r="M405" s="93"/>
      <c r="N405" s="110"/>
      <c r="O405" s="111" t="s">
        <v>47</v>
      </c>
      <c r="P405" s="111"/>
      <c r="Q405" s="111"/>
      <c r="R405" s="111">
        <f t="shared" si="91"/>
        <v>13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20000</v>
      </c>
      <c r="H406" s="122"/>
      <c r="I406" s="565" t="s">
        <v>72</v>
      </c>
      <c r="J406" s="522"/>
      <c r="K406" s="125">
        <f>K404+K405</f>
        <v>44552.083333333328</v>
      </c>
      <c r="L406" s="131"/>
      <c r="M406" s="93"/>
      <c r="N406" s="110"/>
      <c r="O406" s="111" t="s">
        <v>73</v>
      </c>
      <c r="P406" s="111"/>
      <c r="Q406" s="111"/>
      <c r="R406" s="111">
        <f t="shared" si="91"/>
        <v>13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5000</v>
      </c>
      <c r="H407" s="122"/>
      <c r="I407" s="565" t="s">
        <v>74</v>
      </c>
      <c r="J407" s="522"/>
      <c r="K407" s="125">
        <f>G407</f>
        <v>5000</v>
      </c>
      <c r="L407" s="131"/>
      <c r="M407" s="93"/>
      <c r="N407" s="110"/>
      <c r="O407" s="111" t="s">
        <v>75</v>
      </c>
      <c r="P407" s="111"/>
      <c r="Q407" s="111"/>
      <c r="R407" s="111">
        <f t="shared" si="91"/>
        <v>13</v>
      </c>
      <c r="S407" s="92"/>
      <c r="T407" s="111" t="s">
        <v>75</v>
      </c>
      <c r="U407" s="117"/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13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353"/>
      <c r="I408" s="574" t="s">
        <v>13</v>
      </c>
      <c r="J408" s="575"/>
      <c r="K408" s="430">
        <f>K406-K407</f>
        <v>39552.083333333328</v>
      </c>
      <c r="L408" s="412"/>
      <c r="M408" s="93"/>
      <c r="N408" s="110"/>
      <c r="O408" s="111" t="s">
        <v>78</v>
      </c>
      <c r="P408" s="111"/>
      <c r="Q408" s="111"/>
      <c r="R408" s="111">
        <f t="shared" si="91"/>
        <v>13</v>
      </c>
      <c r="S408" s="92"/>
      <c r="T408" s="111" t="s">
        <v>78</v>
      </c>
      <c r="U408" s="117"/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69"/>
      <c r="J409" s="570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1"/>
        <v>13</v>
      </c>
      <c r="S409" s="92"/>
      <c r="T409" s="111" t="s">
        <v>79</v>
      </c>
      <c r="U409" s="117"/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9"/>
      <c r="J410" s="570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1"/>
        <v>13</v>
      </c>
      <c r="S410" s="92"/>
      <c r="T410" s="111" t="s">
        <v>80</v>
      </c>
      <c r="U410" s="117"/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1"/>
        <v>13</v>
      </c>
      <c r="S411" s="92"/>
      <c r="T411" s="111" t="s">
        <v>81</v>
      </c>
      <c r="U411" s="117"/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55" t="s">
        <v>50</v>
      </c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7"/>
      <c r="M413" s="94"/>
      <c r="N413" s="95"/>
      <c r="O413" s="552" t="s">
        <v>51</v>
      </c>
      <c r="P413" s="553"/>
      <c r="Q413" s="553"/>
      <c r="R413" s="554"/>
      <c r="S413" s="96"/>
      <c r="T413" s="552" t="s">
        <v>52</v>
      </c>
      <c r="U413" s="553"/>
      <c r="V413" s="553"/>
      <c r="W413" s="553"/>
      <c r="X413" s="553"/>
      <c r="Y413" s="554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61" t="s">
        <v>237</v>
      </c>
      <c r="D414" s="562"/>
      <c r="E414" s="562"/>
      <c r="F414" s="562"/>
      <c r="G414" s="437" t="str">
        <f>$J$1</f>
        <v>April</v>
      </c>
      <c r="H414" s="563">
        <f>$K$1</f>
        <v>2025</v>
      </c>
      <c r="I414" s="562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5">IF(U416="","",U416+V416)</f>
        <v>0</v>
      </c>
      <c r="X416" s="113"/>
      <c r="Y416" s="117">
        <f t="shared" ref="Y416:Y426" si="96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58" t="s">
        <v>52</v>
      </c>
      <c r="G417" s="559"/>
      <c r="H417" s="353"/>
      <c r="I417" s="558" t="s">
        <v>64</v>
      </c>
      <c r="J417" s="560"/>
      <c r="K417" s="559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5"/>
        <v>0</v>
      </c>
      <c r="X417" s="113"/>
      <c r="Y417" s="117">
        <f t="shared" si="96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5"/>
        <v>0</v>
      </c>
      <c r="X418" s="113"/>
      <c r="Y418" s="117">
        <f t="shared" si="96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4" t="s">
        <v>51</v>
      </c>
      <c r="C419" s="522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30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/>
      <c r="Q419" s="111"/>
      <c r="R419" s="111">
        <v>0</v>
      </c>
      <c r="S419" s="92"/>
      <c r="T419" s="111" t="s">
        <v>69</v>
      </c>
      <c r="U419" s="117" t="str">
        <f>IF($J$1="April","",Y418)</f>
        <v/>
      </c>
      <c r="V419" s="113"/>
      <c r="W419" s="117" t="str">
        <f t="shared" si="95"/>
        <v/>
      </c>
      <c r="X419" s="113"/>
      <c r="Y419" s="117" t="str">
        <f t="shared" si="96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5"/>
        <v/>
      </c>
      <c r="X420" s="113"/>
      <c r="Y420" s="117" t="str">
        <f t="shared" si="96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5" t="s">
        <v>72</v>
      </c>
      <c r="J421" s="522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5"/>
        <v/>
      </c>
      <c r="X421" s="113"/>
      <c r="Y421" s="117" t="str">
        <f t="shared" si="96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5" t="s">
        <v>74</v>
      </c>
      <c r="J422" s="522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5"/>
        <v/>
      </c>
      <c r="X422" s="113"/>
      <c r="Y422" s="117" t="str">
        <f t="shared" si="96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74" t="s">
        <v>13</v>
      </c>
      <c r="J423" s="575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5"/>
        <v/>
      </c>
      <c r="X423" s="113"/>
      <c r="Y423" s="117" t="str">
        <f t="shared" si="96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69"/>
      <c r="J424" s="570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7">Y423</f>
        <v/>
      </c>
      <c r="V424" s="113"/>
      <c r="W424" s="117" t="str">
        <f t="shared" si="95"/>
        <v/>
      </c>
      <c r="X424" s="113"/>
      <c r="Y424" s="117" t="str">
        <f t="shared" si="96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9"/>
      <c r="J425" s="570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8">IF(Q425="","",R424-Q425)</f>
        <v/>
      </c>
      <c r="S425" s="92"/>
      <c r="T425" s="111" t="s">
        <v>80</v>
      </c>
      <c r="U425" s="117" t="str">
        <f t="shared" si="97"/>
        <v/>
      </c>
      <c r="V425" s="113"/>
      <c r="W425" s="117" t="str">
        <f t="shared" si="95"/>
        <v/>
      </c>
      <c r="X425" s="113"/>
      <c r="Y425" s="117" t="str">
        <f t="shared" si="96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8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5"/>
        <v/>
      </c>
      <c r="X426" s="113"/>
      <c r="Y426" s="117" t="str">
        <f t="shared" si="96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55" t="s">
        <v>50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7"/>
      <c r="M428" s="94"/>
      <c r="N428" s="95"/>
      <c r="O428" s="552" t="s">
        <v>51</v>
      </c>
      <c r="P428" s="553"/>
      <c r="Q428" s="553"/>
      <c r="R428" s="554"/>
      <c r="S428" s="96"/>
      <c r="T428" s="552" t="s">
        <v>52</v>
      </c>
      <c r="U428" s="553"/>
      <c r="V428" s="553"/>
      <c r="W428" s="553"/>
      <c r="X428" s="553"/>
      <c r="Y428" s="554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61" t="s">
        <v>237</v>
      </c>
      <c r="D429" s="562"/>
      <c r="E429" s="562"/>
      <c r="F429" s="562"/>
      <c r="G429" s="437" t="str">
        <f>$J$1</f>
        <v>April</v>
      </c>
      <c r="H429" s="563">
        <f>$K$1</f>
        <v>2025</v>
      </c>
      <c r="I429" s="562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9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58" t="s">
        <v>52</v>
      </c>
      <c r="G432" s="559"/>
      <c r="H432" s="353"/>
      <c r="I432" s="558" t="s">
        <v>64</v>
      </c>
      <c r="J432" s="560"/>
      <c r="K432" s="559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9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9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100"/>
        <v>0</v>
      </c>
      <c r="X433" s="113"/>
      <c r="Y433" s="117">
        <f t="shared" si="101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4" t="s">
        <v>51</v>
      </c>
      <c r="C434" s="522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30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/>
      <c r="Q434" s="111"/>
      <c r="R434" s="111">
        <f t="shared" si="99"/>
        <v>6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71</v>
      </c>
      <c r="J435" s="127" t="s">
        <v>70</v>
      </c>
      <c r="K435" s="125">
        <f>K430/$K$2/8*I435</f>
        <v>10354.166666666668</v>
      </c>
      <c r="L435" s="131"/>
      <c r="M435" s="93"/>
      <c r="N435" s="110"/>
      <c r="O435" s="111" t="s">
        <v>47</v>
      </c>
      <c r="P435" s="111"/>
      <c r="Q435" s="111"/>
      <c r="R435" s="111">
        <f t="shared" si="99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30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5" t="s">
        <v>72</v>
      </c>
      <c r="J436" s="522"/>
      <c r="K436" s="125">
        <f>K434+K435</f>
        <v>45354.166666666672</v>
      </c>
      <c r="L436" s="131"/>
      <c r="M436" s="93"/>
      <c r="N436" s="110"/>
      <c r="O436" s="111" t="s">
        <v>73</v>
      </c>
      <c r="P436" s="111"/>
      <c r="Q436" s="111"/>
      <c r="R436" s="111">
        <f t="shared" si="99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5" t="s">
        <v>74</v>
      </c>
      <c r="J437" s="522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9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74" t="s">
        <v>13</v>
      </c>
      <c r="J438" s="575"/>
      <c r="K438" s="430">
        <f>K436-K437</f>
        <v>45354.166666666672</v>
      </c>
      <c r="L438" s="412"/>
      <c r="M438" s="93"/>
      <c r="N438" s="110"/>
      <c r="O438" s="111" t="s">
        <v>78</v>
      </c>
      <c r="P438" s="111"/>
      <c r="Q438" s="111"/>
      <c r="R438" s="111">
        <f t="shared" si="99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9"/>
      <c r="J439" s="570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9"/>
        <v>6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9"/>
      <c r="J440" s="570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9"/>
        <v>6</v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9"/>
        <v>6</v>
      </c>
      <c r="S441" s="92"/>
      <c r="T441" s="111" t="s">
        <v>81</v>
      </c>
      <c r="U441" s="117">
        <v>0</v>
      </c>
      <c r="V441" s="113"/>
      <c r="W441" s="117">
        <f t="shared" si="100"/>
        <v>0</v>
      </c>
      <c r="X441" s="113"/>
      <c r="Y441" s="117">
        <f t="shared" si="101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55" t="s">
        <v>50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7"/>
      <c r="M443" s="94"/>
      <c r="N443" s="95"/>
      <c r="O443" s="552" t="s">
        <v>51</v>
      </c>
      <c r="P443" s="553"/>
      <c r="Q443" s="553"/>
      <c r="R443" s="554"/>
      <c r="S443" s="96"/>
      <c r="T443" s="552" t="s">
        <v>52</v>
      </c>
      <c r="U443" s="553"/>
      <c r="V443" s="553"/>
      <c r="W443" s="553"/>
      <c r="X443" s="553"/>
      <c r="Y443" s="554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61" t="s">
        <v>237</v>
      </c>
      <c r="D444" s="562"/>
      <c r="E444" s="562"/>
      <c r="F444" s="562"/>
      <c r="G444" s="437" t="str">
        <f>$J$1</f>
        <v>April</v>
      </c>
      <c r="H444" s="563">
        <f>$K$1</f>
        <v>2025</v>
      </c>
      <c r="I444" s="562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58" t="s">
        <v>52</v>
      </c>
      <c r="G447" s="559"/>
      <c r="H447" s="353"/>
      <c r="I447" s="558" t="s">
        <v>64</v>
      </c>
      <c r="J447" s="560"/>
      <c r="K447" s="559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3"/>
        <v>15</v>
      </c>
      <c r="S448" s="92"/>
      <c r="T448" s="111" t="s">
        <v>66</v>
      </c>
      <c r="U448" s="117">
        <f t="shared" ref="U448:U450" si="106">Y447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4" t="s">
        <v>51</v>
      </c>
      <c r="C449" s="522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30</v>
      </c>
      <c r="J449" s="127" t="s">
        <v>68</v>
      </c>
      <c r="K449" s="128">
        <f>K445/$K$2*I449</f>
        <v>32000.000000000004</v>
      </c>
      <c r="L449" s="129"/>
      <c r="M449" s="93"/>
      <c r="N449" s="110"/>
      <c r="O449" s="111" t="s">
        <v>69</v>
      </c>
      <c r="P449" s="111"/>
      <c r="Q449" s="111"/>
      <c r="R449" s="111">
        <f t="shared" si="103"/>
        <v>15</v>
      </c>
      <c r="S449" s="92"/>
      <c r="T449" s="111" t="s">
        <v>69</v>
      </c>
      <c r="U449" s="117">
        <f t="shared" si="106"/>
        <v>0</v>
      </c>
      <c r="V449" s="113"/>
      <c r="W449" s="117">
        <f t="shared" si="104"/>
        <v>0</v>
      </c>
      <c r="X449" s="113"/>
      <c r="Y449" s="117">
        <f t="shared" si="105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57</v>
      </c>
      <c r="J450" s="127" t="s">
        <v>70</v>
      </c>
      <c r="K450" s="125">
        <f>K445/$K$2/8*I450</f>
        <v>7600.0000000000009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15</v>
      </c>
      <c r="S450" s="92"/>
      <c r="T450" s="111" t="s">
        <v>47</v>
      </c>
      <c r="U450" s="117">
        <f t="shared" si="106"/>
        <v>0</v>
      </c>
      <c r="V450" s="113"/>
      <c r="W450" s="117">
        <f t="shared" si="104"/>
        <v>0</v>
      </c>
      <c r="X450" s="113"/>
      <c r="Y450" s="117">
        <f t="shared" si="105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5" t="s">
        <v>72</v>
      </c>
      <c r="J451" s="522"/>
      <c r="K451" s="125">
        <f>K449+K450</f>
        <v>39600.000000000007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4"/>
        <v>0</v>
      </c>
      <c r="X451" s="113"/>
      <c r="Y451" s="117">
        <f t="shared" si="105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5" t="s">
        <v>74</v>
      </c>
      <c r="J452" s="522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4"/>
        <v>0</v>
      </c>
      <c r="X452" s="113"/>
      <c r="Y452" s="117">
        <f t="shared" si="105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74" t="s">
        <v>13</v>
      </c>
      <c r="J453" s="575"/>
      <c r="K453" s="430">
        <f>K451-K452</f>
        <v>39600.000000000007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4"/>
        <v>0</v>
      </c>
      <c r="X453" s="113"/>
      <c r="Y453" s="117">
        <f t="shared" si="105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9"/>
      <c r="J454" s="570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4"/>
        <v>0</v>
      </c>
      <c r="X454" s="113"/>
      <c r="Y454" s="117">
        <f t="shared" si="105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9"/>
      <c r="J455" s="570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15</v>
      </c>
      <c r="S455" s="92"/>
      <c r="T455" s="111" t="s">
        <v>80</v>
      </c>
      <c r="U455" s="117"/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3"/>
        <v>15</v>
      </c>
      <c r="S456" s="92"/>
      <c r="T456" s="111" t="s">
        <v>81</v>
      </c>
      <c r="U456" s="117"/>
      <c r="V456" s="113"/>
      <c r="W456" s="117" t="str">
        <f t="shared" si="104"/>
        <v/>
      </c>
      <c r="X456" s="113"/>
      <c r="Y456" s="117" t="str">
        <f t="shared" si="105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55" t="s">
        <v>50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7"/>
      <c r="M458" s="94"/>
      <c r="N458" s="95"/>
      <c r="O458" s="552" t="s">
        <v>51</v>
      </c>
      <c r="P458" s="553"/>
      <c r="Q458" s="553"/>
      <c r="R458" s="554"/>
      <c r="S458" s="96"/>
      <c r="T458" s="552" t="s">
        <v>52</v>
      </c>
      <c r="U458" s="553"/>
      <c r="V458" s="553"/>
      <c r="W458" s="553"/>
      <c r="X458" s="553"/>
      <c r="Y458" s="554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61" t="s">
        <v>237</v>
      </c>
      <c r="D459" s="562"/>
      <c r="E459" s="562"/>
      <c r="F459" s="562"/>
      <c r="G459" s="437" t="str">
        <f>$J$1</f>
        <v>April</v>
      </c>
      <c r="H459" s="563">
        <f>$K$1</f>
        <v>2025</v>
      </c>
      <c r="I459" s="562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7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58" t="s">
        <v>52</v>
      </c>
      <c r="G462" s="559"/>
      <c r="H462" s="353"/>
      <c r="I462" s="558" t="s">
        <v>64</v>
      </c>
      <c r="J462" s="560"/>
      <c r="K462" s="559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7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4" t="s">
        <v>51</v>
      </c>
      <c r="C464" s="522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30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/>
      <c r="Q464" s="111"/>
      <c r="R464" s="111">
        <f t="shared" si="107"/>
        <v>13</v>
      </c>
      <c r="S464" s="92"/>
      <c r="T464" s="111" t="s">
        <v>69</v>
      </c>
      <c r="U464" s="117" t="str">
        <f>IF($J$1="April","",Y463)</f>
        <v/>
      </c>
      <c r="V464" s="113"/>
      <c r="W464" s="117" t="str">
        <f t="shared" si="108"/>
        <v/>
      </c>
      <c r="X464" s="113"/>
      <c r="Y464" s="117" t="str">
        <f t="shared" si="109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49</v>
      </c>
      <c r="J465" s="127" t="s">
        <v>70</v>
      </c>
      <c r="K465" s="125">
        <f>K460/$K$2/8*I465</f>
        <v>7043.75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8"/>
        <v/>
      </c>
      <c r="X465" s="113"/>
      <c r="Y465" s="117" t="str">
        <f t="shared" si="109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5" t="s">
        <v>72</v>
      </c>
      <c r="J466" s="522"/>
      <c r="K466" s="125">
        <f>K464+K465</f>
        <v>41543.75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8"/>
        <v/>
      </c>
      <c r="X466" s="113"/>
      <c r="Y466" s="117" t="str">
        <f t="shared" si="109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5" t="s">
        <v>74</v>
      </c>
      <c r="J467" s="522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8"/>
        <v/>
      </c>
      <c r="X467" s="113"/>
      <c r="Y467" s="117" t="str">
        <f t="shared" si="109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74" t="s">
        <v>13</v>
      </c>
      <c r="J468" s="575"/>
      <c r="K468" s="430">
        <f>K466-K467</f>
        <v>41543.75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8"/>
        <v/>
      </c>
      <c r="X468" s="113"/>
      <c r="Y468" s="117" t="str">
        <f t="shared" si="109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9"/>
      <c r="J469" s="570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8"/>
        <v/>
      </c>
      <c r="X469" s="113"/>
      <c r="Y469" s="117" t="str">
        <f t="shared" si="109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9"/>
      <c r="J470" s="570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13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13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55" t="s">
        <v>50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7"/>
      <c r="M473" s="94"/>
      <c r="N473" s="95"/>
      <c r="O473" s="552" t="s">
        <v>51</v>
      </c>
      <c r="P473" s="553"/>
      <c r="Q473" s="553"/>
      <c r="R473" s="554"/>
      <c r="S473" s="96"/>
      <c r="T473" s="552" t="s">
        <v>52</v>
      </c>
      <c r="U473" s="553"/>
      <c r="V473" s="553"/>
      <c r="W473" s="553"/>
      <c r="X473" s="553"/>
      <c r="Y473" s="554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61" t="s">
        <v>237</v>
      </c>
      <c r="D474" s="562"/>
      <c r="E474" s="562"/>
      <c r="F474" s="562"/>
      <c r="G474" s="437" t="str">
        <f>$J$1</f>
        <v>April</v>
      </c>
      <c r="H474" s="563">
        <f>$K$1</f>
        <v>2025</v>
      </c>
      <c r="I474" s="562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10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1">IF(U476="","",U476+V476)</f>
        <v>80000</v>
      </c>
      <c r="X476" s="113">
        <v>5000</v>
      </c>
      <c r="Y476" s="117">
        <f t="shared" ref="Y476:Y486" si="112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58" t="s">
        <v>52</v>
      </c>
      <c r="G477" s="559"/>
      <c r="H477" s="353"/>
      <c r="I477" s="558" t="s">
        <v>64</v>
      </c>
      <c r="J477" s="560"/>
      <c r="K477" s="559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0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1"/>
        <v>75000</v>
      </c>
      <c r="X477" s="113">
        <v>5000</v>
      </c>
      <c r="Y477" s="117">
        <f t="shared" si="112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10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1"/>
        <v>70000</v>
      </c>
      <c r="X478" s="113">
        <v>5000</v>
      </c>
      <c r="Y478" s="117">
        <f t="shared" si="112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4" t="s">
        <v>51</v>
      </c>
      <c r="C479" s="522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70000</v>
      </c>
      <c r="H479" s="122"/>
      <c r="I479" s="404">
        <f>IF(C483&gt;=C482,$K$2,C481+C483)</f>
        <v>30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/>
      <c r="Q479" s="111"/>
      <c r="R479" s="111">
        <f t="shared" si="110"/>
        <v>8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1"/>
        <v/>
      </c>
      <c r="X479" s="113"/>
      <c r="Y479" s="117" t="str">
        <f t="shared" si="112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5145.833333333333</v>
      </c>
      <c r="L480" s="131"/>
      <c r="M480" s="93"/>
      <c r="N480" s="110"/>
      <c r="O480" s="111" t="s">
        <v>47</v>
      </c>
      <c r="P480" s="111"/>
      <c r="Q480" s="111"/>
      <c r="R480" s="111">
        <f t="shared" si="110"/>
        <v>8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1"/>
        <v/>
      </c>
      <c r="X480" s="113"/>
      <c r="Y480" s="117" t="str">
        <f t="shared" si="112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28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70000</v>
      </c>
      <c r="H481" s="122"/>
      <c r="I481" s="565" t="s">
        <v>72</v>
      </c>
      <c r="J481" s="522"/>
      <c r="K481" s="125">
        <f>K479+K480</f>
        <v>52645.833333333336</v>
      </c>
      <c r="L481" s="131"/>
      <c r="M481" s="93"/>
      <c r="N481" s="110"/>
      <c r="O481" s="111" t="s">
        <v>73</v>
      </c>
      <c r="P481" s="111"/>
      <c r="Q481" s="111"/>
      <c r="R481" s="111">
        <f t="shared" si="110"/>
        <v>8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1"/>
        <v/>
      </c>
      <c r="X481" s="113"/>
      <c r="Y481" s="117" t="str">
        <f t="shared" si="112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122"/>
      <c r="I482" s="565" t="s">
        <v>74</v>
      </c>
      <c r="J482" s="522"/>
      <c r="K482" s="125">
        <f>G482</f>
        <v>5000</v>
      </c>
      <c r="L482" s="131"/>
      <c r="M482" s="93"/>
      <c r="N482" s="110"/>
      <c r="O482" s="111" t="s">
        <v>75</v>
      </c>
      <c r="P482" s="111"/>
      <c r="Q482" s="111"/>
      <c r="R482" s="111">
        <f t="shared" si="110"/>
        <v>8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1"/>
        <v/>
      </c>
      <c r="X482" s="113"/>
      <c r="Y482" s="117" t="str">
        <f t="shared" si="112"/>
        <v/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8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65000</v>
      </c>
      <c r="H483" s="353"/>
      <c r="I483" s="574" t="s">
        <v>13</v>
      </c>
      <c r="J483" s="575"/>
      <c r="K483" s="430">
        <f>K481-K482</f>
        <v>47645.833333333336</v>
      </c>
      <c r="L483" s="412"/>
      <c r="M483" s="93"/>
      <c r="N483" s="110"/>
      <c r="O483" s="111" t="s">
        <v>78</v>
      </c>
      <c r="P483" s="111"/>
      <c r="Q483" s="111"/>
      <c r="R483" s="111">
        <f t="shared" si="110"/>
        <v>8</v>
      </c>
      <c r="S483" s="92"/>
      <c r="T483" s="111" t="s">
        <v>78</v>
      </c>
      <c r="U483" s="117" t="str">
        <f>Y482</f>
        <v/>
      </c>
      <c r="V483" s="113"/>
      <c r="W483" s="117" t="str">
        <f t="shared" si="111"/>
        <v/>
      </c>
      <c r="X483" s="113"/>
      <c r="Y483" s="117" t="str">
        <f t="shared" si="112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9"/>
      <c r="J484" s="570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0"/>
        <v>8</v>
      </c>
      <c r="S484" s="92"/>
      <c r="T484" s="111" t="s">
        <v>79</v>
      </c>
      <c r="U484" s="117" t="str">
        <f>Y483</f>
        <v/>
      </c>
      <c r="V484" s="113"/>
      <c r="W484" s="117" t="str">
        <f t="shared" si="111"/>
        <v/>
      </c>
      <c r="X484" s="113"/>
      <c r="Y484" s="117" t="str">
        <f t="shared" si="112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9"/>
      <c r="J485" s="570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0"/>
        <v>8</v>
      </c>
      <c r="S485" s="92"/>
      <c r="T485" s="111" t="s">
        <v>80</v>
      </c>
      <c r="U485" s="117" t="str">
        <f>IF($J$1="October","",Y484)</f>
        <v/>
      </c>
      <c r="V485" s="113"/>
      <c r="W485" s="117" t="str">
        <f t="shared" si="111"/>
        <v/>
      </c>
      <c r="X485" s="113"/>
      <c r="Y485" s="117" t="str">
        <f t="shared" si="112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0"/>
        <v>8</v>
      </c>
      <c r="S486" s="92"/>
      <c r="T486" s="111" t="s">
        <v>81</v>
      </c>
      <c r="U486" s="117" t="str">
        <f>IF($J$1="November","",Y485)</f>
        <v/>
      </c>
      <c r="V486" s="113"/>
      <c r="W486" s="117" t="str">
        <f t="shared" si="111"/>
        <v/>
      </c>
      <c r="X486" s="113"/>
      <c r="Y486" s="117" t="str">
        <f t="shared" si="112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55" t="s">
        <v>50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7"/>
      <c r="M488" s="94"/>
      <c r="N488" s="95"/>
      <c r="O488" s="552" t="s">
        <v>51</v>
      </c>
      <c r="P488" s="553"/>
      <c r="Q488" s="553"/>
      <c r="R488" s="554"/>
      <c r="S488" s="96"/>
      <c r="T488" s="552" t="s">
        <v>52</v>
      </c>
      <c r="U488" s="553"/>
      <c r="V488" s="553"/>
      <c r="W488" s="553"/>
      <c r="X488" s="553"/>
      <c r="Y488" s="554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61" t="s">
        <v>237</v>
      </c>
      <c r="D489" s="562"/>
      <c r="E489" s="562"/>
      <c r="F489" s="562"/>
      <c r="G489" s="437" t="str">
        <f>$J$1</f>
        <v>April</v>
      </c>
      <c r="H489" s="563">
        <f>$K$1</f>
        <v>2025</v>
      </c>
      <c r="I489" s="562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3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4">IF(U491="","",U491+V491)</f>
        <v>7000</v>
      </c>
      <c r="X491" s="113">
        <v>2000</v>
      </c>
      <c r="Y491" s="117">
        <f t="shared" ref="Y491:Y501" si="115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58" t="s">
        <v>52</v>
      </c>
      <c r="G492" s="559"/>
      <c r="H492" s="353"/>
      <c r="I492" s="558" t="s">
        <v>64</v>
      </c>
      <c r="J492" s="560"/>
      <c r="K492" s="559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3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4"/>
        <v>5000</v>
      </c>
      <c r="X492" s="113">
        <v>2000</v>
      </c>
      <c r="Y492" s="117">
        <f t="shared" si="115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3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4"/>
        <v>8000</v>
      </c>
      <c r="X493" s="113">
        <v>7000</v>
      </c>
      <c r="Y493" s="117">
        <f t="shared" si="115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4" t="s">
        <v>51</v>
      </c>
      <c r="C494" s="522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3000</v>
      </c>
      <c r="H494" s="122"/>
      <c r="I494" s="126">
        <f>IF(C498&gt;=C497,$K$2,C496+C498)</f>
        <v>30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/>
      <c r="Q494" s="111"/>
      <c r="R494" s="111">
        <f t="shared" si="113"/>
        <v>14</v>
      </c>
      <c r="S494" s="92"/>
      <c r="T494" s="111" t="s">
        <v>69</v>
      </c>
      <c r="U494" s="117"/>
      <c r="V494" s="113"/>
      <c r="W494" s="117" t="str">
        <f t="shared" si="114"/>
        <v/>
      </c>
      <c r="X494" s="113"/>
      <c r="Y494" s="117" t="str">
        <f t="shared" si="115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5000</v>
      </c>
      <c r="H495" s="122"/>
      <c r="I495" s="126">
        <v>52</v>
      </c>
      <c r="J495" s="127" t="s">
        <v>70</v>
      </c>
      <c r="K495" s="125">
        <f>K490/$K$2/8*I495</f>
        <v>6825</v>
      </c>
      <c r="L495" s="131"/>
      <c r="M495" s="93"/>
      <c r="N495" s="110"/>
      <c r="O495" s="111" t="s">
        <v>47</v>
      </c>
      <c r="P495" s="111"/>
      <c r="Q495" s="111"/>
      <c r="R495" s="111">
        <f t="shared" si="113"/>
        <v>14</v>
      </c>
      <c r="S495" s="92"/>
      <c r="T495" s="111" t="s">
        <v>47</v>
      </c>
      <c r="U495" s="117"/>
      <c r="V495" s="113"/>
      <c r="W495" s="117" t="str">
        <f t="shared" si="114"/>
        <v/>
      </c>
      <c r="X495" s="113"/>
      <c r="Y495" s="117" t="str">
        <f t="shared" si="115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8000</v>
      </c>
      <c r="H496" s="122"/>
      <c r="I496" s="565" t="s">
        <v>72</v>
      </c>
      <c r="J496" s="522"/>
      <c r="K496" s="125">
        <f>K494+K495</f>
        <v>38325</v>
      </c>
      <c r="L496" s="131"/>
      <c r="M496" s="93"/>
      <c r="N496" s="110"/>
      <c r="O496" s="111" t="s">
        <v>73</v>
      </c>
      <c r="P496" s="111"/>
      <c r="Q496" s="111"/>
      <c r="R496" s="111">
        <f t="shared" si="113"/>
        <v>14</v>
      </c>
      <c r="S496" s="92"/>
      <c r="T496" s="111" t="s">
        <v>73</v>
      </c>
      <c r="U496" s="117"/>
      <c r="V496" s="113"/>
      <c r="W496" s="117" t="str">
        <f t="shared" si="114"/>
        <v/>
      </c>
      <c r="X496" s="113"/>
      <c r="Y496" s="117" t="str">
        <f t="shared" si="115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1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7000</v>
      </c>
      <c r="H497" s="122"/>
      <c r="I497" s="565" t="s">
        <v>74</v>
      </c>
      <c r="J497" s="522"/>
      <c r="K497" s="125">
        <f>G497</f>
        <v>7000</v>
      </c>
      <c r="L497" s="131"/>
      <c r="M497" s="93"/>
      <c r="N497" s="110"/>
      <c r="O497" s="111" t="s">
        <v>75</v>
      </c>
      <c r="P497" s="111"/>
      <c r="Q497" s="111"/>
      <c r="R497" s="111">
        <f t="shared" si="113"/>
        <v>14</v>
      </c>
      <c r="S497" s="92"/>
      <c r="T497" s="111" t="s">
        <v>75</v>
      </c>
      <c r="U497" s="117"/>
      <c r="V497" s="113"/>
      <c r="W497" s="117" t="str">
        <f t="shared" si="114"/>
        <v/>
      </c>
      <c r="X497" s="113"/>
      <c r="Y497" s="117" t="str">
        <f t="shared" si="115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14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1000</v>
      </c>
      <c r="H498" s="353"/>
      <c r="I498" s="574" t="s">
        <v>13</v>
      </c>
      <c r="J498" s="575"/>
      <c r="K498" s="430">
        <f>K496-K497</f>
        <v>31325</v>
      </c>
      <c r="L498" s="412"/>
      <c r="M498" s="93"/>
      <c r="N498" s="110"/>
      <c r="O498" s="111" t="s">
        <v>78</v>
      </c>
      <c r="P498" s="111"/>
      <c r="Q498" s="111"/>
      <c r="R498" s="111">
        <f t="shared" si="113"/>
        <v>14</v>
      </c>
      <c r="S498" s="92"/>
      <c r="T498" s="111" t="s">
        <v>78</v>
      </c>
      <c r="U498" s="117"/>
      <c r="V498" s="113"/>
      <c r="W498" s="117" t="str">
        <f t="shared" si="114"/>
        <v/>
      </c>
      <c r="X498" s="113"/>
      <c r="Y498" s="117" t="str">
        <f t="shared" si="115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9"/>
      <c r="J499" s="570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3"/>
        <v>14</v>
      </c>
      <c r="S499" s="92"/>
      <c r="T499" s="111" t="s">
        <v>79</v>
      </c>
      <c r="U499" s="117"/>
      <c r="V499" s="113"/>
      <c r="W499" s="117" t="str">
        <f t="shared" si="114"/>
        <v/>
      </c>
      <c r="X499" s="113"/>
      <c r="Y499" s="117" t="str">
        <f t="shared" si="115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9"/>
      <c r="J500" s="570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3"/>
        <v>14</v>
      </c>
      <c r="S500" s="92"/>
      <c r="T500" s="111" t="s">
        <v>80</v>
      </c>
      <c r="U500" s="117"/>
      <c r="V500" s="113"/>
      <c r="W500" s="117" t="str">
        <f t="shared" si="114"/>
        <v/>
      </c>
      <c r="X500" s="113"/>
      <c r="Y500" s="117" t="str">
        <f t="shared" si="115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3"/>
        <v>14</v>
      </c>
      <c r="S501" s="92"/>
      <c r="T501" s="111" t="s">
        <v>81</v>
      </c>
      <c r="U501" s="117"/>
      <c r="V501" s="113"/>
      <c r="W501" s="117" t="str">
        <f t="shared" si="114"/>
        <v/>
      </c>
      <c r="X501" s="113"/>
      <c r="Y501" s="117" t="str">
        <f t="shared" si="115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55" t="s">
        <v>50</v>
      </c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7"/>
      <c r="M503" s="94"/>
      <c r="N503" s="95"/>
      <c r="O503" s="552" t="s">
        <v>51</v>
      </c>
      <c r="P503" s="553"/>
      <c r="Q503" s="553"/>
      <c r="R503" s="554"/>
      <c r="S503" s="96"/>
      <c r="T503" s="552" t="s">
        <v>52</v>
      </c>
      <c r="U503" s="553"/>
      <c r="V503" s="553"/>
      <c r="W503" s="553"/>
      <c r="X503" s="553"/>
      <c r="Y503" s="554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61" t="s">
        <v>237</v>
      </c>
      <c r="D504" s="562"/>
      <c r="E504" s="562"/>
      <c r="F504" s="562"/>
      <c r="G504" s="437" t="str">
        <f>$J$1</f>
        <v>April</v>
      </c>
      <c r="H504" s="563">
        <f>$K$1</f>
        <v>2025</v>
      </c>
      <c r="I504" s="562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6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7">IF(U506="","",U506+V506)</f>
        <v>10000</v>
      </c>
      <c r="X506" s="113">
        <v>2000</v>
      </c>
      <c r="Y506" s="117">
        <f t="shared" ref="Y506:Y516" si="118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58" t="s">
        <v>52</v>
      </c>
      <c r="G507" s="559"/>
      <c r="H507" s="353"/>
      <c r="I507" s="558" t="s">
        <v>64</v>
      </c>
      <c r="J507" s="560"/>
      <c r="K507" s="559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6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7"/>
        <v>8000</v>
      </c>
      <c r="X507" s="113">
        <v>2000</v>
      </c>
      <c r="Y507" s="117">
        <f t="shared" si="118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6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7"/>
        <v>8000</v>
      </c>
      <c r="X508" s="113">
        <v>3000</v>
      </c>
      <c r="Y508" s="117">
        <f t="shared" si="118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4" t="s">
        <v>51</v>
      </c>
      <c r="C509" s="522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6000</v>
      </c>
      <c r="H509" s="122"/>
      <c r="I509" s="126">
        <f>IF(C513&gt;=C512,$K$2,C511+C513)</f>
        <v>30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6"/>
        <v>10</v>
      </c>
      <c r="S509" s="92"/>
      <c r="T509" s="111" t="s">
        <v>69</v>
      </c>
      <c r="U509" s="117"/>
      <c r="V509" s="113"/>
      <c r="W509" s="117" t="str">
        <f t="shared" si="117"/>
        <v/>
      </c>
      <c r="X509" s="113"/>
      <c r="Y509" s="117" t="str">
        <f t="shared" si="118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2000</v>
      </c>
      <c r="H510" s="122"/>
      <c r="I510" s="126">
        <v>101</v>
      </c>
      <c r="J510" s="127" t="s">
        <v>70</v>
      </c>
      <c r="K510" s="125">
        <f>K505/$K$2/8*I510</f>
        <v>12625</v>
      </c>
      <c r="L510" s="131"/>
      <c r="M510" s="93"/>
      <c r="N510" s="110"/>
      <c r="O510" s="111" t="s">
        <v>47</v>
      </c>
      <c r="P510" s="111"/>
      <c r="Q510" s="111"/>
      <c r="R510" s="111">
        <f t="shared" si="116"/>
        <v>10</v>
      </c>
      <c r="S510" s="92"/>
      <c r="T510" s="111" t="s">
        <v>47</v>
      </c>
      <c r="U510" s="117"/>
      <c r="V510" s="113"/>
      <c r="W510" s="117" t="str">
        <f t="shared" si="117"/>
        <v/>
      </c>
      <c r="X510" s="113"/>
      <c r="Y510" s="117" t="str">
        <f t="shared" si="118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28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5" t="s">
        <v>72</v>
      </c>
      <c r="J511" s="522"/>
      <c r="K511" s="125">
        <f>K509+K510</f>
        <v>42625</v>
      </c>
      <c r="L511" s="131"/>
      <c r="M511" s="93"/>
      <c r="N511" s="110"/>
      <c r="O511" s="111" t="s">
        <v>73</v>
      </c>
      <c r="P511" s="111"/>
      <c r="Q511" s="111"/>
      <c r="R511" s="111">
        <f t="shared" si="116"/>
        <v>10</v>
      </c>
      <c r="S511" s="92"/>
      <c r="T511" s="111" t="s">
        <v>73</v>
      </c>
      <c r="U511" s="117"/>
      <c r="V511" s="113"/>
      <c r="W511" s="117" t="str">
        <f t="shared" si="117"/>
        <v/>
      </c>
      <c r="X511" s="113"/>
      <c r="Y511" s="117" t="str">
        <f t="shared" si="118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2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3000</v>
      </c>
      <c r="H512" s="122"/>
      <c r="I512" s="565" t="s">
        <v>74</v>
      </c>
      <c r="J512" s="522"/>
      <c r="K512" s="125">
        <f>G512</f>
        <v>3000</v>
      </c>
      <c r="L512" s="131"/>
      <c r="M512" s="93"/>
      <c r="N512" s="110"/>
      <c r="O512" s="111" t="s">
        <v>75</v>
      </c>
      <c r="P512" s="111"/>
      <c r="Q512" s="111"/>
      <c r="R512" s="111">
        <f t="shared" si="116"/>
        <v>10</v>
      </c>
      <c r="S512" s="92"/>
      <c r="T512" s="111" t="s">
        <v>75</v>
      </c>
      <c r="U512" s="117"/>
      <c r="V512" s="113"/>
      <c r="W512" s="117" t="str">
        <f t="shared" si="117"/>
        <v/>
      </c>
      <c r="X512" s="113"/>
      <c r="Y512" s="117" t="str">
        <f t="shared" si="118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10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</v>
      </c>
      <c r="H513" s="353"/>
      <c r="I513" s="574" t="s">
        <v>13</v>
      </c>
      <c r="J513" s="575"/>
      <c r="K513" s="430">
        <f>K511-K512</f>
        <v>39625</v>
      </c>
      <c r="L513" s="412"/>
      <c r="M513" s="93"/>
      <c r="N513" s="110"/>
      <c r="O513" s="111" t="s">
        <v>78</v>
      </c>
      <c r="P513" s="111"/>
      <c r="Q513" s="111"/>
      <c r="R513" s="111">
        <f t="shared" si="116"/>
        <v>10</v>
      </c>
      <c r="S513" s="92"/>
      <c r="T513" s="111" t="s">
        <v>78</v>
      </c>
      <c r="U513" s="117"/>
      <c r="V513" s="113"/>
      <c r="W513" s="117" t="str">
        <f t="shared" si="117"/>
        <v/>
      </c>
      <c r="X513" s="113"/>
      <c r="Y513" s="117" t="str">
        <f t="shared" si="118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9"/>
      <c r="J514" s="570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6"/>
        <v>10</v>
      </c>
      <c r="S514" s="92"/>
      <c r="T514" s="111" t="s">
        <v>79</v>
      </c>
      <c r="U514" s="117"/>
      <c r="V514" s="113"/>
      <c r="W514" s="117" t="str">
        <f t="shared" si="117"/>
        <v/>
      </c>
      <c r="X514" s="113"/>
      <c r="Y514" s="117" t="str">
        <f t="shared" si="118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9"/>
      <c r="J515" s="570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6"/>
        <v>10</v>
      </c>
      <c r="S515" s="92"/>
      <c r="T515" s="111" t="s">
        <v>80</v>
      </c>
      <c r="U515" s="117"/>
      <c r="V515" s="113"/>
      <c r="W515" s="117" t="str">
        <f t="shared" si="117"/>
        <v/>
      </c>
      <c r="X515" s="113"/>
      <c r="Y515" s="117" t="str">
        <f t="shared" si="118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6"/>
        <v>10</v>
      </c>
      <c r="S516" s="92"/>
      <c r="T516" s="111" t="s">
        <v>81</v>
      </c>
      <c r="U516" s="117"/>
      <c r="V516" s="113"/>
      <c r="W516" s="117" t="str">
        <f t="shared" si="117"/>
        <v/>
      </c>
      <c r="X516" s="113"/>
      <c r="Y516" s="117" t="str">
        <f t="shared" si="118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55" t="s">
        <v>50</v>
      </c>
      <c r="B518" s="556"/>
      <c r="C518" s="556"/>
      <c r="D518" s="556"/>
      <c r="E518" s="556"/>
      <c r="F518" s="556"/>
      <c r="G518" s="556"/>
      <c r="H518" s="556"/>
      <c r="I518" s="556"/>
      <c r="J518" s="556"/>
      <c r="K518" s="556"/>
      <c r="L518" s="557"/>
      <c r="M518" s="94"/>
      <c r="N518" s="95"/>
      <c r="O518" s="552" t="s">
        <v>51</v>
      </c>
      <c r="P518" s="553"/>
      <c r="Q518" s="553"/>
      <c r="R518" s="554"/>
      <c r="S518" s="96"/>
      <c r="T518" s="552" t="s">
        <v>52</v>
      </c>
      <c r="U518" s="553"/>
      <c r="V518" s="553"/>
      <c r="W518" s="553"/>
      <c r="X518" s="553"/>
      <c r="Y518" s="554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61" t="s">
        <v>237</v>
      </c>
      <c r="D519" s="562"/>
      <c r="E519" s="562"/>
      <c r="F519" s="562"/>
      <c r="G519" s="437" t="str">
        <f>$J$1</f>
        <v>April</v>
      </c>
      <c r="H519" s="563">
        <f>$K$1</f>
        <v>2025</v>
      </c>
      <c r="I519" s="562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9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20">IF(U521="","",U521+V521)</f>
        <v>36000</v>
      </c>
      <c r="X521" s="113">
        <v>3000</v>
      </c>
      <c r="Y521" s="117">
        <f t="shared" ref="Y521:Y531" si="121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58" t="s">
        <v>52</v>
      </c>
      <c r="G522" s="559"/>
      <c r="H522" s="353"/>
      <c r="I522" s="558" t="s">
        <v>64</v>
      </c>
      <c r="J522" s="560"/>
      <c r="K522" s="559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9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20"/>
        <v>33000</v>
      </c>
      <c r="X522" s="113">
        <v>3000</v>
      </c>
      <c r="Y522" s="117">
        <f t="shared" si="121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9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20"/>
        <v>32000</v>
      </c>
      <c r="X523" s="113"/>
      <c r="Y523" s="117">
        <f t="shared" si="121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4" t="s">
        <v>51</v>
      </c>
      <c r="C524" s="522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30000</v>
      </c>
      <c r="H524" s="122"/>
      <c r="I524" s="126">
        <f>IF(C528&gt;=C527,$K$2,C526+C528)</f>
        <v>30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/>
      <c r="Q524" s="111"/>
      <c r="R524" s="111">
        <f t="shared" si="119"/>
        <v>13</v>
      </c>
      <c r="S524" s="92"/>
      <c r="T524" s="111" t="s">
        <v>69</v>
      </c>
      <c r="U524" s="117"/>
      <c r="V524" s="113"/>
      <c r="W524" s="117" t="str">
        <f t="shared" si="120"/>
        <v/>
      </c>
      <c r="X524" s="113"/>
      <c r="Y524" s="117" t="str">
        <f t="shared" si="121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2000</v>
      </c>
      <c r="H525" s="122"/>
      <c r="I525" s="126">
        <v>83</v>
      </c>
      <c r="J525" s="127" t="s">
        <v>70</v>
      </c>
      <c r="K525" s="125">
        <f>K520/$K$2/8*I525</f>
        <v>9683.3333333333339</v>
      </c>
      <c r="L525" s="131"/>
      <c r="M525" s="93"/>
      <c r="N525" s="110"/>
      <c r="O525" s="111" t="s">
        <v>47</v>
      </c>
      <c r="P525" s="111"/>
      <c r="Q525" s="111"/>
      <c r="R525" s="111">
        <f t="shared" si="119"/>
        <v>13</v>
      </c>
      <c r="S525" s="92"/>
      <c r="T525" s="111" t="s">
        <v>47</v>
      </c>
      <c r="U525" s="117"/>
      <c r="V525" s="113"/>
      <c r="W525" s="117" t="str">
        <f t="shared" si="120"/>
        <v/>
      </c>
      <c r="X525" s="113"/>
      <c r="Y525" s="117" t="str">
        <f t="shared" si="121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65" t="s">
        <v>72</v>
      </c>
      <c r="J526" s="522"/>
      <c r="K526" s="125">
        <f>K524+K525</f>
        <v>37683.333333333336</v>
      </c>
      <c r="L526" s="131"/>
      <c r="M526" s="93"/>
      <c r="N526" s="110"/>
      <c r="O526" s="111" t="s">
        <v>73</v>
      </c>
      <c r="P526" s="111"/>
      <c r="Q526" s="111"/>
      <c r="R526" s="111">
        <f t="shared" si="119"/>
        <v>13</v>
      </c>
      <c r="S526" s="92"/>
      <c r="T526" s="111" t="s">
        <v>73</v>
      </c>
      <c r="U526" s="117"/>
      <c r="V526" s="113"/>
      <c r="W526" s="117" t="str">
        <f t="shared" si="120"/>
        <v/>
      </c>
      <c r="X526" s="113"/>
      <c r="Y526" s="117" t="str">
        <f t="shared" si="121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122"/>
      <c r="I527" s="565" t="s">
        <v>74</v>
      </c>
      <c r="J527" s="522"/>
      <c r="K527" s="125">
        <f>G527</f>
        <v>0</v>
      </c>
      <c r="L527" s="131"/>
      <c r="M527" s="93"/>
      <c r="N527" s="110"/>
      <c r="O527" s="111" t="s">
        <v>75</v>
      </c>
      <c r="P527" s="111"/>
      <c r="Q527" s="111"/>
      <c r="R527" s="111">
        <f t="shared" si="119"/>
        <v>13</v>
      </c>
      <c r="S527" s="92"/>
      <c r="T527" s="111" t="s">
        <v>75</v>
      </c>
      <c r="U527" s="117"/>
      <c r="V527" s="113"/>
      <c r="W527" s="117" t="str">
        <f t="shared" si="120"/>
        <v/>
      </c>
      <c r="X527" s="113"/>
      <c r="Y527" s="117" t="str">
        <f t="shared" si="121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13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32000</v>
      </c>
      <c r="H528" s="353"/>
      <c r="I528" s="574" t="s">
        <v>13</v>
      </c>
      <c r="J528" s="575"/>
      <c r="K528" s="430">
        <f>K526-K527</f>
        <v>37683.333333333336</v>
      </c>
      <c r="L528" s="412"/>
      <c r="M528" s="93"/>
      <c r="N528" s="110"/>
      <c r="O528" s="111" t="s">
        <v>78</v>
      </c>
      <c r="P528" s="111"/>
      <c r="Q528" s="111"/>
      <c r="R528" s="111">
        <f t="shared" si="119"/>
        <v>13</v>
      </c>
      <c r="S528" s="92"/>
      <c r="T528" s="111" t="s">
        <v>78</v>
      </c>
      <c r="U528" s="117"/>
      <c r="V528" s="113"/>
      <c r="W528" s="117" t="str">
        <f t="shared" si="120"/>
        <v/>
      </c>
      <c r="X528" s="113"/>
      <c r="Y528" s="117" t="str">
        <f t="shared" si="121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9"/>
      <c r="J529" s="570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9"/>
        <v>13</v>
      </c>
      <c r="S529" s="92"/>
      <c r="T529" s="111" t="s">
        <v>79</v>
      </c>
      <c r="U529" s="117"/>
      <c r="V529" s="113"/>
      <c r="W529" s="117" t="str">
        <f t="shared" si="120"/>
        <v/>
      </c>
      <c r="X529" s="113"/>
      <c r="Y529" s="117" t="str">
        <f t="shared" si="121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9"/>
      <c r="J530" s="570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9"/>
        <v>13</v>
      </c>
      <c r="S530" s="92"/>
      <c r="T530" s="111" t="s">
        <v>80</v>
      </c>
      <c r="U530" s="117"/>
      <c r="V530" s="113"/>
      <c r="W530" s="117" t="str">
        <f t="shared" si="120"/>
        <v/>
      </c>
      <c r="X530" s="113"/>
      <c r="Y530" s="117" t="str">
        <f t="shared" si="121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9"/>
        <v>13</v>
      </c>
      <c r="S531" s="92"/>
      <c r="T531" s="111" t="s">
        <v>81</v>
      </c>
      <c r="U531" s="117"/>
      <c r="V531" s="113"/>
      <c r="W531" s="117" t="str">
        <f t="shared" si="120"/>
        <v/>
      </c>
      <c r="X531" s="113"/>
      <c r="Y531" s="117" t="str">
        <f t="shared" si="121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55" t="s">
        <v>50</v>
      </c>
      <c r="B533" s="556"/>
      <c r="C533" s="556"/>
      <c r="D533" s="556"/>
      <c r="E533" s="556"/>
      <c r="F533" s="556"/>
      <c r="G533" s="556"/>
      <c r="H533" s="556"/>
      <c r="I533" s="556"/>
      <c r="J533" s="556"/>
      <c r="K533" s="556"/>
      <c r="L533" s="557"/>
      <c r="M533" s="94"/>
      <c r="N533" s="95"/>
      <c r="O533" s="552" t="s">
        <v>51</v>
      </c>
      <c r="P533" s="553"/>
      <c r="Q533" s="553"/>
      <c r="R533" s="554"/>
      <c r="S533" s="96"/>
      <c r="T533" s="552" t="s">
        <v>52</v>
      </c>
      <c r="U533" s="553"/>
      <c r="V533" s="553"/>
      <c r="W533" s="553"/>
      <c r="X533" s="553"/>
      <c r="Y533" s="554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61" t="s">
        <v>237</v>
      </c>
      <c r="D534" s="562"/>
      <c r="E534" s="562"/>
      <c r="F534" s="562"/>
      <c r="G534" s="437" t="str">
        <f>$J$1</f>
        <v>April</v>
      </c>
      <c r="H534" s="563">
        <f>$K$1</f>
        <v>2025</v>
      </c>
      <c r="I534" s="562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</f>
        <v>45000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2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3">IF(U536="","",U536+V536)</f>
        <v>21500</v>
      </c>
      <c r="X536" s="113">
        <v>5000</v>
      </c>
      <c r="Y536" s="117">
        <f t="shared" ref="Y536:Y546" si="124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58" t="s">
        <v>52</v>
      </c>
      <c r="G537" s="559"/>
      <c r="H537" s="353"/>
      <c r="I537" s="558" t="s">
        <v>64</v>
      </c>
      <c r="J537" s="560"/>
      <c r="K537" s="559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2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3"/>
        <v>16500</v>
      </c>
      <c r="X537" s="113">
        <v>5000</v>
      </c>
      <c r="Y537" s="117">
        <f t="shared" si="124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2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3"/>
        <v>31500</v>
      </c>
      <c r="X538" s="113">
        <v>3000</v>
      </c>
      <c r="Y538" s="117">
        <f t="shared" si="124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4" t="s">
        <v>51</v>
      </c>
      <c r="C539" s="522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11500</v>
      </c>
      <c r="H539" s="122"/>
      <c r="I539" s="126">
        <f>IF(C543&gt;=C542,$K$2,C541+C543)</f>
        <v>30</v>
      </c>
      <c r="J539" s="127" t="s">
        <v>68</v>
      </c>
      <c r="K539" s="128">
        <f>K535/$K$2*I539</f>
        <v>45000</v>
      </c>
      <c r="L539" s="129"/>
      <c r="M539" s="93"/>
      <c r="N539" s="110"/>
      <c r="O539" s="111" t="s">
        <v>69</v>
      </c>
      <c r="P539" s="111"/>
      <c r="Q539" s="111"/>
      <c r="R539" s="111">
        <f t="shared" si="122"/>
        <v>37</v>
      </c>
      <c r="S539" s="92"/>
      <c r="T539" s="111" t="s">
        <v>69</v>
      </c>
      <c r="U539" s="117"/>
      <c r="V539" s="113"/>
      <c r="W539" s="117" t="str">
        <f t="shared" si="123"/>
        <v/>
      </c>
      <c r="X539" s="113"/>
      <c r="Y539" s="117" t="str">
        <f t="shared" si="124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20000</v>
      </c>
      <c r="H540" s="122"/>
      <c r="I540" s="126">
        <v>158</v>
      </c>
      <c r="J540" s="127" t="s">
        <v>70</v>
      </c>
      <c r="K540" s="125">
        <f>K535/$K$2/8*I540</f>
        <v>29625</v>
      </c>
      <c r="L540" s="131"/>
      <c r="M540" s="93"/>
      <c r="N540" s="110"/>
      <c r="O540" s="111" t="s">
        <v>47</v>
      </c>
      <c r="P540" s="111"/>
      <c r="Q540" s="111"/>
      <c r="R540" s="111">
        <f t="shared" si="122"/>
        <v>37</v>
      </c>
      <c r="S540" s="92"/>
      <c r="T540" s="111" t="s">
        <v>47</v>
      </c>
      <c r="U540" s="117"/>
      <c r="V540" s="113"/>
      <c r="W540" s="117" t="str">
        <f t="shared" si="123"/>
        <v/>
      </c>
      <c r="X540" s="113"/>
      <c r="Y540" s="117" t="str">
        <f t="shared" si="124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31500</v>
      </c>
      <c r="H541" s="122"/>
      <c r="I541" s="565" t="s">
        <v>72</v>
      </c>
      <c r="J541" s="522"/>
      <c r="K541" s="125">
        <f>K539+K540</f>
        <v>74625</v>
      </c>
      <c r="L541" s="131"/>
      <c r="M541" s="93"/>
      <c r="N541" s="110"/>
      <c r="O541" s="111" t="s">
        <v>73</v>
      </c>
      <c r="P541" s="111"/>
      <c r="Q541" s="111"/>
      <c r="R541" s="111">
        <f t="shared" si="122"/>
        <v>37</v>
      </c>
      <c r="S541" s="92"/>
      <c r="T541" s="111" t="s">
        <v>73</v>
      </c>
      <c r="U541" s="117"/>
      <c r="V541" s="113"/>
      <c r="W541" s="117" t="str">
        <f t="shared" si="123"/>
        <v/>
      </c>
      <c r="X541" s="113"/>
      <c r="Y541" s="117" t="str">
        <f t="shared" si="124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5" t="s">
        <v>74</v>
      </c>
      <c r="J542" s="522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2"/>
        <v>37</v>
      </c>
      <c r="S542" s="92"/>
      <c r="T542" s="111" t="s">
        <v>75</v>
      </c>
      <c r="U542" s="117"/>
      <c r="V542" s="113"/>
      <c r="W542" s="117" t="str">
        <f t="shared" si="123"/>
        <v/>
      </c>
      <c r="X542" s="113"/>
      <c r="Y542" s="117" t="str">
        <f t="shared" si="124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28500</v>
      </c>
      <c r="H543" s="353"/>
      <c r="I543" s="574" t="s">
        <v>13</v>
      </c>
      <c r="J543" s="575"/>
      <c r="K543" s="430">
        <f>K541-K542</f>
        <v>71625</v>
      </c>
      <c r="L543" s="412"/>
      <c r="M543" s="93"/>
      <c r="N543" s="110"/>
      <c r="O543" s="111" t="s">
        <v>78</v>
      </c>
      <c r="P543" s="111"/>
      <c r="Q543" s="111"/>
      <c r="R543" s="111">
        <f t="shared" si="122"/>
        <v>37</v>
      </c>
      <c r="S543" s="92"/>
      <c r="T543" s="111" t="s">
        <v>78</v>
      </c>
      <c r="U543" s="117"/>
      <c r="V543" s="113"/>
      <c r="W543" s="117" t="str">
        <f t="shared" si="123"/>
        <v/>
      </c>
      <c r="X543" s="113"/>
      <c r="Y543" s="117" t="str">
        <f t="shared" si="124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9"/>
      <c r="J544" s="570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2"/>
        <v>37</v>
      </c>
      <c r="S544" s="92"/>
      <c r="T544" s="111" t="s">
        <v>79</v>
      </c>
      <c r="U544" s="117"/>
      <c r="V544" s="113"/>
      <c r="W544" s="117" t="str">
        <f t="shared" si="123"/>
        <v/>
      </c>
      <c r="X544" s="113"/>
      <c r="Y544" s="117" t="str">
        <f t="shared" si="124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606"/>
      <c r="J545" s="570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2"/>
        <v>37</v>
      </c>
      <c r="S545" s="92"/>
      <c r="T545" s="111" t="s">
        <v>80</v>
      </c>
      <c r="U545" s="117"/>
      <c r="V545" s="113"/>
      <c r="W545" s="117" t="str">
        <f t="shared" si="123"/>
        <v/>
      </c>
      <c r="X545" s="113"/>
      <c r="Y545" s="117" t="str">
        <f t="shared" si="124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2"/>
        <v>37</v>
      </c>
      <c r="S546" s="92"/>
      <c r="T546" s="111" t="s">
        <v>81</v>
      </c>
      <c r="U546" s="117"/>
      <c r="V546" s="113"/>
      <c r="W546" s="117" t="str">
        <f t="shared" si="123"/>
        <v/>
      </c>
      <c r="X546" s="113"/>
      <c r="Y546" s="117" t="str">
        <f t="shared" si="124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55" t="s">
        <v>50</v>
      </c>
      <c r="B548" s="556"/>
      <c r="C548" s="556"/>
      <c r="D548" s="556"/>
      <c r="E548" s="556"/>
      <c r="F548" s="556"/>
      <c r="G548" s="556"/>
      <c r="H548" s="556"/>
      <c r="I548" s="556"/>
      <c r="J548" s="556"/>
      <c r="K548" s="556"/>
      <c r="L548" s="557"/>
      <c r="M548" s="94"/>
      <c r="N548" s="95"/>
      <c r="O548" s="552" t="s">
        <v>51</v>
      </c>
      <c r="P548" s="553"/>
      <c r="Q548" s="553"/>
      <c r="R548" s="554"/>
      <c r="S548" s="96"/>
      <c r="T548" s="552" t="s">
        <v>52</v>
      </c>
      <c r="U548" s="553"/>
      <c r="V548" s="553"/>
      <c r="W548" s="553"/>
      <c r="X548" s="553"/>
      <c r="Y548" s="554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61" t="s">
        <v>237</v>
      </c>
      <c r="D549" s="562"/>
      <c r="E549" s="562"/>
      <c r="F549" s="562"/>
      <c r="G549" s="437" t="str">
        <f>$J$1</f>
        <v>April</v>
      </c>
      <c r="H549" s="563">
        <f>$K$1</f>
        <v>2025</v>
      </c>
      <c r="I549" s="562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5">R550-Q551</f>
        <v>13</v>
      </c>
      <c r="S551" s="92"/>
      <c r="T551" s="111" t="s">
        <v>62</v>
      </c>
      <c r="U551" s="117">
        <f t="shared" ref="U551:U552" si="126">Y550</f>
        <v>0</v>
      </c>
      <c r="V551" s="113"/>
      <c r="W551" s="117">
        <f t="shared" ref="W551:W558" si="127">IF(U551="","",U551+V551)</f>
        <v>0</v>
      </c>
      <c r="X551" s="113"/>
      <c r="Y551" s="117">
        <f t="shared" ref="Y551:Y558" si="128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58" t="s">
        <v>52</v>
      </c>
      <c r="G552" s="559"/>
      <c r="H552" s="353"/>
      <c r="I552" s="558" t="s">
        <v>64</v>
      </c>
      <c r="J552" s="560"/>
      <c r="K552" s="559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5"/>
        <v>13</v>
      </c>
      <c r="S552" s="92"/>
      <c r="T552" s="111" t="s">
        <v>65</v>
      </c>
      <c r="U552" s="117">
        <f t="shared" si="126"/>
        <v>0</v>
      </c>
      <c r="V552" s="113"/>
      <c r="W552" s="117">
        <f t="shared" si="127"/>
        <v>0</v>
      </c>
      <c r="X552" s="113"/>
      <c r="Y552" s="117">
        <f t="shared" si="128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5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7"/>
        <v>0</v>
      </c>
      <c r="X553" s="113"/>
      <c r="Y553" s="117">
        <f t="shared" si="128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77" t="s">
        <v>51</v>
      </c>
      <c r="C554" s="522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30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/>
      <c r="Q554" s="111"/>
      <c r="R554" s="111">
        <f t="shared" si="125"/>
        <v>12</v>
      </c>
      <c r="S554" s="92"/>
      <c r="T554" s="111" t="s">
        <v>69</v>
      </c>
      <c r="U554" s="117">
        <f t="shared" ref="U554:U558" si="129">Y553</f>
        <v>0</v>
      </c>
      <c r="V554" s="113"/>
      <c r="W554" s="117">
        <f t="shared" si="127"/>
        <v>0</v>
      </c>
      <c r="X554" s="113"/>
      <c r="Y554" s="117">
        <f t="shared" si="128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33</v>
      </c>
      <c r="J555" s="127" t="s">
        <v>70</v>
      </c>
      <c r="K555" s="125">
        <f>K550/$K$2/8*I555</f>
        <v>6187.5</v>
      </c>
      <c r="L555" s="420"/>
      <c r="M555" s="93"/>
      <c r="N555" s="110"/>
      <c r="O555" s="111" t="s">
        <v>47</v>
      </c>
      <c r="P555" s="111"/>
      <c r="Q555" s="111"/>
      <c r="R555" s="111">
        <f t="shared" si="125"/>
        <v>12</v>
      </c>
      <c r="S555" s="92"/>
      <c r="T555" s="111" t="s">
        <v>47</v>
      </c>
      <c r="U555" s="117">
        <f t="shared" si="129"/>
        <v>0</v>
      </c>
      <c r="V555" s="113"/>
      <c r="W555" s="117">
        <f t="shared" si="127"/>
        <v>0</v>
      </c>
      <c r="X555" s="153"/>
      <c r="Y555" s="117">
        <f t="shared" si="128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76" t="s">
        <v>72</v>
      </c>
      <c r="J556" s="522"/>
      <c r="K556" s="125">
        <f>K554+K555</f>
        <v>51187.5</v>
      </c>
      <c r="L556" s="420"/>
      <c r="M556" s="93"/>
      <c r="N556" s="110"/>
      <c r="O556" s="111" t="s">
        <v>73</v>
      </c>
      <c r="P556" s="140"/>
      <c r="Q556" s="140"/>
      <c r="R556" s="111">
        <f t="shared" si="125"/>
        <v>12</v>
      </c>
      <c r="S556" s="92"/>
      <c r="T556" s="111" t="s">
        <v>73</v>
      </c>
      <c r="U556" s="117">
        <f t="shared" si="129"/>
        <v>0</v>
      </c>
      <c r="V556" s="113"/>
      <c r="W556" s="117">
        <f t="shared" si="127"/>
        <v>0</v>
      </c>
      <c r="X556" s="153"/>
      <c r="Y556" s="117">
        <f t="shared" si="128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1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76" t="s">
        <v>74</v>
      </c>
      <c r="J557" s="522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5"/>
        <v>12</v>
      </c>
      <c r="S557" s="92"/>
      <c r="T557" s="111" t="s">
        <v>75</v>
      </c>
      <c r="U557" s="117">
        <f t="shared" si="129"/>
        <v>0</v>
      </c>
      <c r="V557" s="113"/>
      <c r="W557" s="117">
        <f t="shared" si="127"/>
        <v>0</v>
      </c>
      <c r="X557" s="153"/>
      <c r="Y557" s="117">
        <f t="shared" si="128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74" t="s">
        <v>13</v>
      </c>
      <c r="J558" s="575"/>
      <c r="K558" s="430">
        <f>K556-K557</f>
        <v>51187.5</v>
      </c>
      <c r="L558" s="412"/>
      <c r="M558" s="93"/>
      <c r="N558" s="110"/>
      <c r="O558" s="111" t="s">
        <v>78</v>
      </c>
      <c r="P558" s="111"/>
      <c r="Q558" s="111"/>
      <c r="R558" s="111">
        <f t="shared" si="125"/>
        <v>12</v>
      </c>
      <c r="S558" s="92"/>
      <c r="T558" s="111" t="s">
        <v>78</v>
      </c>
      <c r="U558" s="117">
        <f t="shared" si="129"/>
        <v>0</v>
      </c>
      <c r="V558" s="113"/>
      <c r="W558" s="117">
        <f t="shared" si="127"/>
        <v>0</v>
      </c>
      <c r="X558" s="113"/>
      <c r="Y558" s="117">
        <f t="shared" si="128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66"/>
      <c r="J559" s="567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5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66"/>
      <c r="J560" s="567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5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5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55" t="s">
        <v>50</v>
      </c>
      <c r="B563" s="556"/>
      <c r="C563" s="556"/>
      <c r="D563" s="556"/>
      <c r="E563" s="556"/>
      <c r="F563" s="556"/>
      <c r="G563" s="556"/>
      <c r="H563" s="556"/>
      <c r="I563" s="556"/>
      <c r="J563" s="556"/>
      <c r="K563" s="556"/>
      <c r="L563" s="557"/>
      <c r="M563" s="94"/>
      <c r="N563" s="95"/>
      <c r="O563" s="552" t="s">
        <v>51</v>
      </c>
      <c r="P563" s="553"/>
      <c r="Q563" s="553"/>
      <c r="R563" s="554"/>
      <c r="S563" s="96"/>
      <c r="T563" s="552" t="s">
        <v>52</v>
      </c>
      <c r="U563" s="553"/>
      <c r="V563" s="553"/>
      <c r="W563" s="553"/>
      <c r="X563" s="553"/>
      <c r="Y563" s="554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61" t="s">
        <v>237</v>
      </c>
      <c r="D564" s="562"/>
      <c r="E564" s="562"/>
      <c r="F564" s="562"/>
      <c r="G564" s="437" t="str">
        <f>$J$1</f>
        <v>April</v>
      </c>
      <c r="H564" s="563">
        <f>$K$1</f>
        <v>2025</v>
      </c>
      <c r="I564" s="562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30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58" t="s">
        <v>52</v>
      </c>
      <c r="G567" s="559"/>
      <c r="H567" s="353"/>
      <c r="I567" s="558" t="s">
        <v>64</v>
      </c>
      <c r="J567" s="560"/>
      <c r="K567" s="559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30"/>
        <v>9</v>
      </c>
      <c r="S567" s="92"/>
      <c r="T567" s="111" t="s">
        <v>65</v>
      </c>
      <c r="U567" s="117">
        <f>Y566</f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30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1"/>
        <v>5000</v>
      </c>
      <c r="X568" s="113">
        <v>5000</v>
      </c>
      <c r="Y568" s="117">
        <f t="shared" si="132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4" t="s">
        <v>51</v>
      </c>
      <c r="C569" s="522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30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/>
      <c r="Q569" s="111"/>
      <c r="R569" s="111">
        <f t="shared" si="130"/>
        <v>8</v>
      </c>
      <c r="S569" s="92"/>
      <c r="T569" s="111" t="s">
        <v>69</v>
      </c>
      <c r="U569" s="117"/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5000</v>
      </c>
      <c r="H570" s="122"/>
      <c r="I570" s="126">
        <v>115</v>
      </c>
      <c r="J570" s="127" t="s">
        <v>70</v>
      </c>
      <c r="K570" s="125">
        <f>K565/$K$2/8*I570</f>
        <v>19166.666666666664</v>
      </c>
      <c r="L570" s="131"/>
      <c r="M570" s="93"/>
      <c r="N570" s="110"/>
      <c r="O570" s="111" t="s">
        <v>47</v>
      </c>
      <c r="P570" s="111"/>
      <c r="Q570" s="111"/>
      <c r="R570" s="111">
        <f t="shared" si="130"/>
        <v>8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2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29</v>
      </c>
      <c r="D571" s="85"/>
      <c r="E571" s="85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5000</v>
      </c>
      <c r="H571" s="122"/>
      <c r="I571" s="565" t="s">
        <v>72</v>
      </c>
      <c r="J571" s="522"/>
      <c r="K571" s="125">
        <f>K569+K570</f>
        <v>59166.666666666664</v>
      </c>
      <c r="L571" s="131"/>
      <c r="M571" s="93"/>
      <c r="N571" s="110"/>
      <c r="O571" s="111" t="s">
        <v>73</v>
      </c>
      <c r="P571" s="111"/>
      <c r="Q571" s="111"/>
      <c r="R571" s="111">
        <f t="shared" si="130"/>
        <v>8</v>
      </c>
      <c r="S571" s="92"/>
      <c r="T571" s="111" t="s">
        <v>73</v>
      </c>
      <c r="U571" s="117"/>
      <c r="V571" s="113"/>
      <c r="W571" s="117" t="str">
        <f t="shared" si="131"/>
        <v/>
      </c>
      <c r="X571" s="15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5000</v>
      </c>
      <c r="H572" s="122"/>
      <c r="I572" s="565" t="s">
        <v>74</v>
      </c>
      <c r="J572" s="522"/>
      <c r="K572" s="125">
        <f>G572</f>
        <v>5000</v>
      </c>
      <c r="L572" s="131"/>
      <c r="M572" s="93"/>
      <c r="N572" s="110"/>
      <c r="O572" s="111" t="s">
        <v>75</v>
      </c>
      <c r="P572" s="111"/>
      <c r="Q572" s="111"/>
      <c r="R572" s="111">
        <f t="shared" si="130"/>
        <v>8</v>
      </c>
      <c r="S572" s="92"/>
      <c r="T572" s="111" t="s">
        <v>75</v>
      </c>
      <c r="U572" s="117"/>
      <c r="V572" s="113"/>
      <c r="W572" s="117" t="str">
        <f t="shared" si="131"/>
        <v/>
      </c>
      <c r="X572" s="15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8</v>
      </c>
      <c r="D573" s="353"/>
      <c r="E573" s="353"/>
      <c r="F573" s="426" t="s">
        <v>58</v>
      </c>
      <c r="G573" s="427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3"/>
      <c r="I573" s="574" t="s">
        <v>13</v>
      </c>
      <c r="J573" s="575"/>
      <c r="K573" s="430">
        <f>K571-K572</f>
        <v>54166.666666666664</v>
      </c>
      <c r="L573" s="412"/>
      <c r="M573" s="93"/>
      <c r="N573" s="110"/>
      <c r="O573" s="111" t="s">
        <v>78</v>
      </c>
      <c r="P573" s="111"/>
      <c r="Q573" s="111"/>
      <c r="R573" s="111">
        <f t="shared" si="130"/>
        <v>8</v>
      </c>
      <c r="S573" s="92"/>
      <c r="T573" s="111" t="s">
        <v>78</v>
      </c>
      <c r="U573" s="117"/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69"/>
      <c r="J574" s="570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30"/>
        <v>8</v>
      </c>
      <c r="S574" s="92"/>
      <c r="T574" s="111" t="s">
        <v>79</v>
      </c>
      <c r="U574" s="117"/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69"/>
      <c r="J575" s="570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30"/>
        <v>8</v>
      </c>
      <c r="S575" s="92"/>
      <c r="T575" s="111" t="s">
        <v>80</v>
      </c>
      <c r="U575" s="117"/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30"/>
        <v>8</v>
      </c>
      <c r="S576" s="92"/>
      <c r="T576" s="111" t="s">
        <v>81</v>
      </c>
      <c r="U576" s="117"/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55" t="s">
        <v>50</v>
      </c>
      <c r="B578" s="556"/>
      <c r="C578" s="556"/>
      <c r="D578" s="556"/>
      <c r="E578" s="556"/>
      <c r="F578" s="556"/>
      <c r="G578" s="556"/>
      <c r="H578" s="556"/>
      <c r="I578" s="556"/>
      <c r="J578" s="556"/>
      <c r="K578" s="556"/>
      <c r="L578" s="557"/>
      <c r="M578" s="94"/>
      <c r="N578" s="95"/>
      <c r="O578" s="552" t="s">
        <v>51</v>
      </c>
      <c r="P578" s="553"/>
      <c r="Q578" s="553"/>
      <c r="R578" s="554"/>
      <c r="S578" s="96"/>
      <c r="T578" s="552" t="s">
        <v>52</v>
      </c>
      <c r="U578" s="553"/>
      <c r="V578" s="553"/>
      <c r="W578" s="553"/>
      <c r="X578" s="553"/>
      <c r="Y578" s="554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61" t="s">
        <v>237</v>
      </c>
      <c r="D579" s="562"/>
      <c r="E579" s="562"/>
      <c r="F579" s="562"/>
      <c r="G579" s="437" t="str">
        <f>$J$1</f>
        <v>April</v>
      </c>
      <c r="H579" s="563">
        <f>$K$1</f>
        <v>2025</v>
      </c>
      <c r="I579" s="562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3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4">IF(U581="","",U581+V581)</f>
        <v>39000</v>
      </c>
      <c r="X581" s="113">
        <v>5000</v>
      </c>
      <c r="Y581" s="117">
        <f t="shared" ref="Y581:Y591" si="135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58" t="s">
        <v>52</v>
      </c>
      <c r="G582" s="559"/>
      <c r="H582" s="353"/>
      <c r="I582" s="558" t="s">
        <v>64</v>
      </c>
      <c r="J582" s="560"/>
      <c r="K582" s="559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3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4"/>
        <v>34000</v>
      </c>
      <c r="X582" s="113">
        <v>5000</v>
      </c>
      <c r="Y582" s="117">
        <f t="shared" si="135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3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4"/>
        <v>79000</v>
      </c>
      <c r="X583" s="113">
        <v>10000</v>
      </c>
      <c r="Y583" s="117">
        <f t="shared" si="135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4" t="s">
        <v>51</v>
      </c>
      <c r="C584" s="522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29000</v>
      </c>
      <c r="H584" s="122"/>
      <c r="I584" s="126">
        <f>IF(C588&gt;=C587,$K$2,C586+C588)</f>
        <v>30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3"/>
        <v>11</v>
      </c>
      <c r="S584" s="92"/>
      <c r="T584" s="111" t="s">
        <v>69</v>
      </c>
      <c r="U584" s="117"/>
      <c r="V584" s="113"/>
      <c r="W584" s="117" t="str">
        <f t="shared" si="134"/>
        <v/>
      </c>
      <c r="X584" s="113"/>
      <c r="Y584" s="117" t="str">
        <f t="shared" si="135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122"/>
      <c r="I585" s="126">
        <v>156</v>
      </c>
      <c r="J585" s="127" t="s">
        <v>70</v>
      </c>
      <c r="K585" s="125">
        <f>K580/$K$2/8*I585</f>
        <v>26000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11</v>
      </c>
      <c r="S585" s="92"/>
      <c r="T585" s="111" t="s">
        <v>47</v>
      </c>
      <c r="U585" s="117"/>
      <c r="V585" s="113"/>
      <c r="W585" s="117" t="str">
        <f t="shared" si="134"/>
        <v/>
      </c>
      <c r="X585" s="113"/>
      <c r="Y585" s="117" t="str">
        <f t="shared" si="135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79000</v>
      </c>
      <c r="H586" s="122"/>
      <c r="I586" s="565" t="s">
        <v>72</v>
      </c>
      <c r="J586" s="522"/>
      <c r="K586" s="125">
        <f>K584+K585</f>
        <v>66000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11</v>
      </c>
      <c r="S586" s="92"/>
      <c r="T586" s="111" t="s">
        <v>73</v>
      </c>
      <c r="U586" s="117"/>
      <c r="V586" s="113"/>
      <c r="W586" s="117" t="str">
        <f t="shared" si="134"/>
        <v/>
      </c>
      <c r="X586" s="11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122"/>
      <c r="I587" s="565" t="s">
        <v>74</v>
      </c>
      <c r="J587" s="522"/>
      <c r="K587" s="125">
        <f>G587</f>
        <v>10000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11</v>
      </c>
      <c r="S587" s="92"/>
      <c r="T587" s="111" t="s">
        <v>75</v>
      </c>
      <c r="U587" s="117"/>
      <c r="V587" s="113"/>
      <c r="W587" s="117" t="str">
        <f t="shared" si="134"/>
        <v/>
      </c>
      <c r="X587" s="11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11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69000</v>
      </c>
      <c r="H588" s="353"/>
      <c r="I588" s="574" t="s">
        <v>13</v>
      </c>
      <c r="J588" s="575"/>
      <c r="K588" s="430">
        <f>K586-K587</f>
        <v>56000</v>
      </c>
      <c r="L588" s="412"/>
      <c r="M588" s="93"/>
      <c r="N588" s="110"/>
      <c r="O588" s="111" t="s">
        <v>78</v>
      </c>
      <c r="P588" s="111"/>
      <c r="Q588" s="111"/>
      <c r="R588" s="111">
        <f t="shared" si="133"/>
        <v>11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9"/>
      <c r="J589" s="570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11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69"/>
      <c r="J590" s="570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11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11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55" t="s">
        <v>50</v>
      </c>
      <c r="B592" s="556"/>
      <c r="C592" s="556"/>
      <c r="D592" s="556"/>
      <c r="E592" s="556"/>
      <c r="F592" s="556"/>
      <c r="G592" s="556"/>
      <c r="H592" s="556"/>
      <c r="I592" s="556"/>
      <c r="J592" s="556"/>
      <c r="K592" s="556"/>
      <c r="L592" s="557"/>
      <c r="M592" s="94"/>
      <c r="N592" s="95"/>
      <c r="O592" s="552" t="s">
        <v>51</v>
      </c>
      <c r="P592" s="553"/>
      <c r="Q592" s="553"/>
      <c r="R592" s="554"/>
      <c r="S592" s="96"/>
      <c r="T592" s="552" t="s">
        <v>52</v>
      </c>
      <c r="U592" s="553"/>
      <c r="V592" s="553"/>
      <c r="W592" s="553"/>
      <c r="X592" s="553"/>
      <c r="Y592" s="554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61" t="s">
        <v>237</v>
      </c>
      <c r="D593" s="562"/>
      <c r="E593" s="562"/>
      <c r="F593" s="562"/>
      <c r="G593" s="437" t="str">
        <f>$J$1</f>
        <v>April</v>
      </c>
      <c r="H593" s="563">
        <f>$K$1</f>
        <v>2025</v>
      </c>
      <c r="I593" s="562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6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7">IF(U595="","",U595+V595)</f>
        <v>47500</v>
      </c>
      <c r="X595" s="113">
        <v>5000</v>
      </c>
      <c r="Y595" s="117">
        <f t="shared" ref="Y595:Y605" si="138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58" t="s">
        <v>52</v>
      </c>
      <c r="G596" s="559"/>
      <c r="H596" s="353"/>
      <c r="I596" s="558" t="s">
        <v>64</v>
      </c>
      <c r="J596" s="560"/>
      <c r="K596" s="559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6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7"/>
        <v>42500</v>
      </c>
      <c r="X596" s="113">
        <v>5000</v>
      </c>
      <c r="Y596" s="117">
        <f t="shared" si="138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6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7"/>
        <v>57500</v>
      </c>
      <c r="X597" s="113">
        <v>5000</v>
      </c>
      <c r="Y597" s="117">
        <f t="shared" si="138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77" t="s">
        <v>51</v>
      </c>
      <c r="C598" s="522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37500</v>
      </c>
      <c r="H598" s="416"/>
      <c r="I598" s="419">
        <f>IF(C602&gt;0,$K$2,C600)</f>
        <v>30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/>
      <c r="Q598" s="111"/>
      <c r="R598" s="111">
        <f t="shared" si="136"/>
        <v>6</v>
      </c>
      <c r="S598" s="92"/>
      <c r="T598" s="111" t="s">
        <v>69</v>
      </c>
      <c r="U598" s="117"/>
      <c r="V598" s="113"/>
      <c r="W598" s="117" t="str">
        <f t="shared" si="137"/>
        <v/>
      </c>
      <c r="X598" s="113"/>
      <c r="Y598" s="117" t="str">
        <f t="shared" si="138"/>
        <v/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20000</v>
      </c>
      <c r="H599" s="416"/>
      <c r="I599" s="446">
        <v>32</v>
      </c>
      <c r="J599" s="127" t="s">
        <v>70</v>
      </c>
      <c r="K599" s="125">
        <f>K594/$K$2/8*I599</f>
        <v>8000</v>
      </c>
      <c r="L599" s="420"/>
      <c r="M599" s="93"/>
      <c r="N599" s="110"/>
      <c r="O599" s="111" t="s">
        <v>47</v>
      </c>
      <c r="P599" s="111"/>
      <c r="Q599" s="111"/>
      <c r="R599" s="111">
        <f t="shared" si="136"/>
        <v>6</v>
      </c>
      <c r="S599" s="92"/>
      <c r="T599" s="111" t="s">
        <v>47</v>
      </c>
      <c r="U599" s="117"/>
      <c r="V599" s="113"/>
      <c r="W599" s="117" t="str">
        <f t="shared" si="137"/>
        <v/>
      </c>
      <c r="X599" s="113"/>
      <c r="Y599" s="117" t="str">
        <f t="shared" si="138"/>
        <v/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25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57500</v>
      </c>
      <c r="H600" s="416"/>
      <c r="I600" s="576" t="s">
        <v>72</v>
      </c>
      <c r="J600" s="522"/>
      <c r="K600" s="125">
        <f>K598+K599</f>
        <v>68000</v>
      </c>
      <c r="L600" s="420"/>
      <c r="M600" s="93"/>
      <c r="N600" s="110"/>
      <c r="O600" s="111" t="s">
        <v>73</v>
      </c>
      <c r="P600" s="111"/>
      <c r="Q600" s="111"/>
      <c r="R600" s="111">
        <f t="shared" si="136"/>
        <v>6</v>
      </c>
      <c r="S600" s="92"/>
      <c r="T600" s="111" t="s">
        <v>73</v>
      </c>
      <c r="U600" s="117"/>
      <c r="V600" s="113"/>
      <c r="W600" s="117" t="str">
        <f t="shared" si="137"/>
        <v/>
      </c>
      <c r="X600" s="181"/>
      <c r="Y600" s="117" t="str">
        <f t="shared" si="138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5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76" t="s">
        <v>74</v>
      </c>
      <c r="J601" s="522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6"/>
        <v>6</v>
      </c>
      <c r="S601" s="92"/>
      <c r="T601" s="111" t="s">
        <v>75</v>
      </c>
      <c r="U601" s="117"/>
      <c r="V601" s="113"/>
      <c r="W601" s="117" t="str">
        <f t="shared" si="137"/>
        <v/>
      </c>
      <c r="X601" s="153"/>
      <c r="Y601" s="117" t="str">
        <f t="shared" si="138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6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52500</v>
      </c>
      <c r="H602" s="353"/>
      <c r="I602" s="574" t="s">
        <v>13</v>
      </c>
      <c r="J602" s="575"/>
      <c r="K602" s="430">
        <f>K600-K601</f>
        <v>63000</v>
      </c>
      <c r="L602" s="412"/>
      <c r="M602" s="93"/>
      <c r="N602" s="110"/>
      <c r="O602" s="111" t="s">
        <v>78</v>
      </c>
      <c r="P602" s="111"/>
      <c r="Q602" s="111"/>
      <c r="R602" s="111">
        <f t="shared" si="136"/>
        <v>6</v>
      </c>
      <c r="S602" s="92"/>
      <c r="T602" s="111" t="s">
        <v>78</v>
      </c>
      <c r="U602" s="117"/>
      <c r="V602" s="113"/>
      <c r="W602" s="117" t="str">
        <f t="shared" si="137"/>
        <v/>
      </c>
      <c r="X602" s="113"/>
      <c r="Y602" s="117" t="str">
        <f t="shared" si="138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66"/>
      <c r="J603" s="567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6"/>
        <v>6</v>
      </c>
      <c r="S603" s="92"/>
      <c r="T603" s="111" t="s">
        <v>79</v>
      </c>
      <c r="U603" s="117"/>
      <c r="V603" s="113"/>
      <c r="W603" s="117" t="str">
        <f t="shared" si="137"/>
        <v/>
      </c>
      <c r="X603" s="153"/>
      <c r="Y603" s="117" t="str">
        <f t="shared" si="138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66"/>
      <c r="J604" s="567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6"/>
        <v>6</v>
      </c>
      <c r="S604" s="92"/>
      <c r="T604" s="111" t="s">
        <v>80</v>
      </c>
      <c r="U604" s="117"/>
      <c r="V604" s="113"/>
      <c r="W604" s="117" t="str">
        <f t="shared" si="137"/>
        <v/>
      </c>
      <c r="X604" s="153"/>
      <c r="Y604" s="117" t="str">
        <f t="shared" si="138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6"/>
        <v>6</v>
      </c>
      <c r="S605" s="92"/>
      <c r="T605" s="111" t="s">
        <v>81</v>
      </c>
      <c r="U605" s="117"/>
      <c r="V605" s="113"/>
      <c r="W605" s="117" t="str">
        <f t="shared" si="137"/>
        <v/>
      </c>
      <c r="X605" s="153"/>
      <c r="Y605" s="117" t="str">
        <f t="shared" si="138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5" t="s">
        <v>50</v>
      </c>
      <c r="B607" s="556"/>
      <c r="C607" s="556"/>
      <c r="D607" s="556"/>
      <c r="E607" s="556"/>
      <c r="F607" s="556"/>
      <c r="G607" s="556"/>
      <c r="H607" s="556"/>
      <c r="I607" s="556"/>
      <c r="J607" s="556"/>
      <c r="K607" s="556"/>
      <c r="L607" s="557"/>
      <c r="M607" s="94"/>
      <c r="N607" s="95"/>
      <c r="O607" s="552" t="s">
        <v>51</v>
      </c>
      <c r="P607" s="553"/>
      <c r="Q607" s="553"/>
      <c r="R607" s="554"/>
      <c r="S607" s="96"/>
      <c r="T607" s="552" t="s">
        <v>52</v>
      </c>
      <c r="U607" s="553"/>
      <c r="V607" s="553"/>
      <c r="W607" s="553"/>
      <c r="X607" s="553"/>
      <c r="Y607" s="554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61" t="s">
        <v>237</v>
      </c>
      <c r="D608" s="562"/>
      <c r="E608" s="562"/>
      <c r="F608" s="562"/>
      <c r="G608" s="437" t="str">
        <f>$J$1</f>
        <v>April</v>
      </c>
      <c r="H608" s="563">
        <f>$K$1</f>
        <v>2025</v>
      </c>
      <c r="I608" s="562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9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40">IF(U610="","",U610+V610)</f>
        <v>0</v>
      </c>
      <c r="X610" s="113"/>
      <c r="Y610" s="117">
        <f t="shared" ref="Y610:Y620" si="141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58" t="s">
        <v>52</v>
      </c>
      <c r="G611" s="559"/>
      <c r="H611" s="353"/>
      <c r="I611" s="558" t="s">
        <v>64</v>
      </c>
      <c r="J611" s="560"/>
      <c r="K611" s="559"/>
      <c r="L611" s="415"/>
      <c r="M611" s="93"/>
      <c r="N611" s="110"/>
      <c r="O611" s="111" t="s">
        <v>65</v>
      </c>
      <c r="P611" s="111"/>
      <c r="Q611" s="111"/>
      <c r="R611" s="111">
        <f t="shared" si="139"/>
        <v>15</v>
      </c>
      <c r="S611" s="92"/>
      <c r="T611" s="111" t="s">
        <v>65</v>
      </c>
      <c r="U611" s="117">
        <f t="shared" ref="U611:U612" si="142">IF($J$1="April",Y610,Y610)</f>
        <v>0</v>
      </c>
      <c r="V611" s="113"/>
      <c r="W611" s="117">
        <f t="shared" si="140"/>
        <v>0</v>
      </c>
      <c r="X611" s="113"/>
      <c r="Y611" s="117">
        <f t="shared" si="141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9"/>
        <v>15</v>
      </c>
      <c r="S612" s="92"/>
      <c r="T612" s="111" t="s">
        <v>66</v>
      </c>
      <c r="U612" s="117">
        <f t="shared" si="142"/>
        <v>0</v>
      </c>
      <c r="V612" s="113"/>
      <c r="W612" s="117">
        <f t="shared" si="140"/>
        <v>0</v>
      </c>
      <c r="X612" s="113"/>
      <c r="Y612" s="117">
        <f t="shared" si="141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4" t="s">
        <v>51</v>
      </c>
      <c r="C613" s="522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30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9"/>
        <v>15</v>
      </c>
      <c r="S613" s="92"/>
      <c r="T613" s="111" t="s">
        <v>69</v>
      </c>
      <c r="U613" s="117">
        <f t="shared" ref="U613:U614" si="143">IF($J$1="May",Y612,Y612)</f>
        <v>0</v>
      </c>
      <c r="V613" s="113"/>
      <c r="W613" s="117">
        <f t="shared" si="140"/>
        <v>0</v>
      </c>
      <c r="X613" s="113"/>
      <c r="Y613" s="117">
        <f t="shared" si="141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9"/>
        <v>15</v>
      </c>
      <c r="S614" s="92"/>
      <c r="T614" s="111" t="s">
        <v>47</v>
      </c>
      <c r="U614" s="117">
        <f t="shared" si="143"/>
        <v>0</v>
      </c>
      <c r="V614" s="113"/>
      <c r="W614" s="117">
        <f t="shared" si="140"/>
        <v>0</v>
      </c>
      <c r="X614" s="113"/>
      <c r="Y614" s="117">
        <f t="shared" si="141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65" t="s">
        <v>72</v>
      </c>
      <c r="J615" s="522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9"/>
        <v>15</v>
      </c>
      <c r="S615" s="92"/>
      <c r="T615" s="111" t="s">
        <v>73</v>
      </c>
      <c r="U615" s="117">
        <f t="shared" ref="U615:U616" si="144">Y614</f>
        <v>0</v>
      </c>
      <c r="V615" s="113"/>
      <c r="W615" s="117">
        <f t="shared" si="140"/>
        <v>0</v>
      </c>
      <c r="X615" s="113"/>
      <c r="Y615" s="117">
        <f t="shared" si="141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65" t="s">
        <v>74</v>
      </c>
      <c r="J616" s="522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9"/>
        <v>15</v>
      </c>
      <c r="S616" s="92"/>
      <c r="T616" s="111" t="s">
        <v>75</v>
      </c>
      <c r="U616" s="117">
        <f t="shared" si="144"/>
        <v>0</v>
      </c>
      <c r="V616" s="113"/>
      <c r="W616" s="117">
        <f t="shared" si="140"/>
        <v>0</v>
      </c>
      <c r="X616" s="113"/>
      <c r="Y616" s="117">
        <f t="shared" si="141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74" t="s">
        <v>13</v>
      </c>
      <c r="J617" s="575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9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40"/>
        <v/>
      </c>
      <c r="X617" s="113"/>
      <c r="Y617" s="117" t="str">
        <f t="shared" si="141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69"/>
      <c r="J618" s="570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9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40"/>
        <v/>
      </c>
      <c r="X618" s="113"/>
      <c r="Y618" s="117" t="str">
        <f t="shared" si="141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69"/>
      <c r="J619" s="570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9"/>
        <v>15</v>
      </c>
      <c r="S619" s="92"/>
      <c r="T619" s="111" t="s">
        <v>80</v>
      </c>
      <c r="U619" s="117"/>
      <c r="V619" s="113"/>
      <c r="W619" s="117" t="str">
        <f t="shared" si="140"/>
        <v/>
      </c>
      <c r="X619" s="113"/>
      <c r="Y619" s="117" t="str">
        <f t="shared" si="141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9"/>
        <v>15</v>
      </c>
      <c r="S620" s="92"/>
      <c r="T620" s="111" t="s">
        <v>81</v>
      </c>
      <c r="U620" s="117"/>
      <c r="V620" s="113"/>
      <c r="W620" s="117" t="str">
        <f t="shared" si="140"/>
        <v/>
      </c>
      <c r="X620" s="113"/>
      <c r="Y620" s="117" t="str">
        <f t="shared" si="141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5" t="s">
        <v>50</v>
      </c>
      <c r="B622" s="556"/>
      <c r="C622" s="556"/>
      <c r="D622" s="556"/>
      <c r="E622" s="556"/>
      <c r="F622" s="556"/>
      <c r="G622" s="556"/>
      <c r="H622" s="556"/>
      <c r="I622" s="556"/>
      <c r="J622" s="556"/>
      <c r="K622" s="556"/>
      <c r="L622" s="557"/>
      <c r="M622" s="94"/>
      <c r="N622" s="95"/>
      <c r="O622" s="552" t="s">
        <v>51</v>
      </c>
      <c r="P622" s="553"/>
      <c r="Q622" s="553"/>
      <c r="R622" s="554"/>
      <c r="S622" s="96"/>
      <c r="T622" s="552" t="s">
        <v>52</v>
      </c>
      <c r="U622" s="553"/>
      <c r="V622" s="553"/>
      <c r="W622" s="553"/>
      <c r="X622" s="553"/>
      <c r="Y622" s="554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61" t="s">
        <v>237</v>
      </c>
      <c r="D623" s="562"/>
      <c r="E623" s="562"/>
      <c r="F623" s="562"/>
      <c r="G623" s="437" t="str">
        <f>$J$1</f>
        <v>April</v>
      </c>
      <c r="H623" s="563">
        <f>$K$1</f>
        <v>2025</v>
      </c>
      <c r="I623" s="562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</f>
        <v>57000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5">IF(U625="","",U625+V625)</f>
        <v>25000</v>
      </c>
      <c r="X625" s="113">
        <v>5000</v>
      </c>
      <c r="Y625" s="117">
        <f t="shared" ref="Y625:Y628" si="146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58" t="s">
        <v>52</v>
      </c>
      <c r="G626" s="559"/>
      <c r="H626" s="353"/>
      <c r="I626" s="558" t="s">
        <v>64</v>
      </c>
      <c r="J626" s="560"/>
      <c r="K626" s="559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5"/>
        <v>20000</v>
      </c>
      <c r="X626" s="113">
        <v>5000</v>
      </c>
      <c r="Y626" s="117">
        <f t="shared" si="146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5"/>
        <v>15000</v>
      </c>
      <c r="X627" s="113">
        <v>5000</v>
      </c>
      <c r="Y627" s="117">
        <f t="shared" si="146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77" t="s">
        <v>51</v>
      </c>
      <c r="C628" s="522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15000</v>
      </c>
      <c r="H628" s="416"/>
      <c r="I628" s="404">
        <f>IF(C632&gt;=C631,$K$2,C630+C632)</f>
        <v>30</v>
      </c>
      <c r="J628" s="127" t="s">
        <v>68</v>
      </c>
      <c r="K628" s="128">
        <f>K624/$K$2*I628</f>
        <v>57000</v>
      </c>
      <c r="L628" s="418"/>
      <c r="M628" s="93"/>
      <c r="N628" s="110"/>
      <c r="O628" s="111" t="s">
        <v>69</v>
      </c>
      <c r="P628" s="111"/>
      <c r="Q628" s="111"/>
      <c r="R628" s="111">
        <v>0</v>
      </c>
      <c r="S628" s="92"/>
      <c r="T628" s="111" t="s">
        <v>69</v>
      </c>
      <c r="U628" s="117"/>
      <c r="V628" s="113"/>
      <c r="W628" s="117" t="str">
        <f t="shared" si="145"/>
        <v/>
      </c>
      <c r="X628" s="113"/>
      <c r="Y628" s="117" t="str">
        <f t="shared" si="146"/>
        <v/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/>
      <c r="V629" s="113"/>
      <c r="W629" s="117" t="str">
        <f t="shared" ref="W629:W635" si="147">IF(U629="","",U629+V629)</f>
        <v/>
      </c>
      <c r="X629" s="113"/>
      <c r="Y629" s="117" t="str">
        <f t="shared" ref="Y629:Y635" si="148">IF(W629="","",W629-X629)</f>
        <v/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26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15000</v>
      </c>
      <c r="H630" s="416"/>
      <c r="I630" s="576" t="s">
        <v>72</v>
      </c>
      <c r="J630" s="522"/>
      <c r="K630" s="125">
        <f>K628+K629</f>
        <v>57000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7"/>
        <v/>
      </c>
      <c r="X630" s="113"/>
      <c r="Y630" s="117" t="str">
        <f t="shared" si="148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4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76" t="s">
        <v>74</v>
      </c>
      <c r="J631" s="522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7"/>
        <v/>
      </c>
      <c r="X631" s="113"/>
      <c r="Y631" s="117" t="str">
        <f t="shared" si="148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8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10000</v>
      </c>
      <c r="H632" s="353"/>
      <c r="I632" s="574" t="s">
        <v>13</v>
      </c>
      <c r="J632" s="575"/>
      <c r="K632" s="430">
        <f>K630-K631</f>
        <v>52000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7"/>
        <v/>
      </c>
      <c r="X632" s="113"/>
      <c r="Y632" s="117" t="str">
        <f t="shared" si="148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66"/>
      <c r="J633" s="567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7"/>
        <v/>
      </c>
      <c r="X633" s="113"/>
      <c r="Y633" s="117" t="str">
        <f t="shared" si="148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66"/>
      <c r="J634" s="567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7"/>
        <v/>
      </c>
      <c r="X634" s="113"/>
      <c r="Y634" s="117" t="str">
        <f t="shared" si="148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7"/>
        <v/>
      </c>
      <c r="X635" s="113"/>
      <c r="Y635" s="117" t="str">
        <f t="shared" si="148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55" t="s">
        <v>50</v>
      </c>
      <c r="B637" s="556"/>
      <c r="C637" s="556"/>
      <c r="D637" s="556"/>
      <c r="E637" s="556"/>
      <c r="F637" s="556"/>
      <c r="G637" s="556"/>
      <c r="H637" s="556"/>
      <c r="I637" s="556"/>
      <c r="J637" s="556"/>
      <c r="K637" s="556"/>
      <c r="L637" s="557"/>
      <c r="M637" s="94"/>
      <c r="N637" s="95"/>
      <c r="O637" s="552" t="s">
        <v>51</v>
      </c>
      <c r="P637" s="553"/>
      <c r="Q637" s="553"/>
      <c r="R637" s="554"/>
      <c r="S637" s="96"/>
      <c r="T637" s="552" t="s">
        <v>52</v>
      </c>
      <c r="U637" s="553"/>
      <c r="V637" s="553"/>
      <c r="W637" s="553"/>
      <c r="X637" s="553"/>
      <c r="Y637" s="554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61" t="s">
        <v>237</v>
      </c>
      <c r="D638" s="562"/>
      <c r="E638" s="562"/>
      <c r="F638" s="562"/>
      <c r="G638" s="437" t="str">
        <f>$J$1</f>
        <v>April</v>
      </c>
      <c r="H638" s="563">
        <f>$K$1</f>
        <v>2025</v>
      </c>
      <c r="I638" s="562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</f>
        <v>38000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9">IF(U640="","",U640+V640)</f>
        <v>10000</v>
      </c>
      <c r="X640" s="113">
        <v>5000</v>
      </c>
      <c r="Y640" s="117">
        <f t="shared" ref="Y640:Y650" si="150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58" t="s">
        <v>52</v>
      </c>
      <c r="G641" s="559"/>
      <c r="H641" s="353"/>
      <c r="I641" s="558" t="s">
        <v>64</v>
      </c>
      <c r="J641" s="560"/>
      <c r="K641" s="559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9"/>
        <v>5000</v>
      </c>
      <c r="X641" s="113"/>
      <c r="Y641" s="117">
        <f t="shared" si="150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9"/>
        <v>5000</v>
      </c>
      <c r="X642" s="113">
        <v>5000</v>
      </c>
      <c r="Y642" s="117">
        <f t="shared" si="150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77" t="s">
        <v>51</v>
      </c>
      <c r="C643" s="522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5000</v>
      </c>
      <c r="H643" s="416"/>
      <c r="I643" s="126">
        <f>IF(C647&gt;=C646,$K$2,C645+C647)</f>
        <v>30</v>
      </c>
      <c r="J643" s="127" t="s">
        <v>68</v>
      </c>
      <c r="K643" s="128">
        <f>K639/$K$2*I643</f>
        <v>38000</v>
      </c>
      <c r="L643" s="418"/>
      <c r="M643" s="93"/>
      <c r="N643" s="110"/>
      <c r="O643" s="111" t="s">
        <v>69</v>
      </c>
      <c r="P643" s="111"/>
      <c r="Q643" s="111"/>
      <c r="R643" s="111">
        <v>0</v>
      </c>
      <c r="S643" s="92"/>
      <c r="T643" s="111" t="s">
        <v>69</v>
      </c>
      <c r="U643" s="117"/>
      <c r="V643" s="113"/>
      <c r="W643" s="117" t="str">
        <f t="shared" si="149"/>
        <v/>
      </c>
      <c r="X643" s="113"/>
      <c r="Y643" s="117" t="str">
        <f t="shared" si="150"/>
        <v/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>
        <v>8</v>
      </c>
      <c r="J644" s="127" t="s">
        <v>70</v>
      </c>
      <c r="K644" s="125">
        <f>K639/$K$2/8*I644</f>
        <v>1266.6666666666667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 t="str">
        <f t="shared" ref="U644:U645" si="151">IF($J$1="May",Y643,Y643)</f>
        <v/>
      </c>
      <c r="V644" s="113"/>
      <c r="W644" s="117" t="str">
        <f t="shared" si="149"/>
        <v/>
      </c>
      <c r="X644" s="113"/>
      <c r="Y644" s="117" t="str">
        <f t="shared" si="150"/>
        <v/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30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5000</v>
      </c>
      <c r="H645" s="416"/>
      <c r="I645" s="576" t="s">
        <v>72</v>
      </c>
      <c r="J645" s="522"/>
      <c r="K645" s="125">
        <f>K643+K644</f>
        <v>39266.666666666664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 t="str">
        <f t="shared" si="151"/>
        <v/>
      </c>
      <c r="V645" s="113"/>
      <c r="W645" s="117" t="str">
        <f t="shared" si="149"/>
        <v/>
      </c>
      <c r="X645" s="113"/>
      <c r="Y645" s="117" t="str">
        <f t="shared" si="150"/>
        <v/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6"/>
      <c r="I646" s="576" t="s">
        <v>74</v>
      </c>
      <c r="J646" s="522"/>
      <c r="K646" s="125">
        <f>G646</f>
        <v>5000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2">IF($J$1="September",Y645,"")</f>
        <v/>
      </c>
      <c r="V646" s="113"/>
      <c r="W646" s="117" t="str">
        <f t="shared" si="149"/>
        <v/>
      </c>
      <c r="X646" s="113"/>
      <c r="Y646" s="117" t="str">
        <f t="shared" si="150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74" t="s">
        <v>13</v>
      </c>
      <c r="J647" s="575"/>
      <c r="K647" s="430">
        <f>K645-K646</f>
        <v>34266.666666666664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2"/>
        <v/>
      </c>
      <c r="V647" s="113"/>
      <c r="W647" s="117" t="str">
        <f t="shared" si="149"/>
        <v/>
      </c>
      <c r="X647" s="113"/>
      <c r="Y647" s="117" t="str">
        <f t="shared" si="150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66"/>
      <c r="J648" s="567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9"/>
        <v/>
      </c>
      <c r="X648" s="113"/>
      <c r="Y648" s="117" t="str">
        <f t="shared" si="150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66"/>
      <c r="J649" s="567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9"/>
        <v/>
      </c>
      <c r="X649" s="113"/>
      <c r="Y649" s="117" t="str">
        <f t="shared" si="150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9"/>
        <v/>
      </c>
      <c r="X650" s="113"/>
      <c r="Y650" s="117" t="str">
        <f t="shared" si="150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55" t="s">
        <v>50</v>
      </c>
      <c r="B652" s="556"/>
      <c r="C652" s="556"/>
      <c r="D652" s="556"/>
      <c r="E652" s="556"/>
      <c r="F652" s="556"/>
      <c r="G652" s="556"/>
      <c r="H652" s="556"/>
      <c r="I652" s="556"/>
      <c r="J652" s="556"/>
      <c r="K652" s="556"/>
      <c r="L652" s="557"/>
      <c r="M652" s="94"/>
      <c r="N652" s="95"/>
      <c r="O652" s="552" t="s">
        <v>51</v>
      </c>
      <c r="P652" s="553"/>
      <c r="Q652" s="553"/>
      <c r="R652" s="554"/>
      <c r="S652" s="96"/>
      <c r="T652" s="552" t="s">
        <v>52</v>
      </c>
      <c r="U652" s="553"/>
      <c r="V652" s="553"/>
      <c r="W652" s="553"/>
      <c r="X652" s="553"/>
      <c r="Y652" s="554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61" t="s">
        <v>237</v>
      </c>
      <c r="D653" s="562"/>
      <c r="E653" s="562"/>
      <c r="F653" s="562"/>
      <c r="G653" s="437" t="str">
        <f>$J$1</f>
        <v>April</v>
      </c>
      <c r="H653" s="563">
        <f>$K$1</f>
        <v>2025</v>
      </c>
      <c r="I653" s="562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3">IF(U655="","",U655+V655)</f>
        <v>0</v>
      </c>
      <c r="X655" s="113"/>
      <c r="Y655" s="117">
        <f t="shared" ref="Y655:Y665" si="154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58" t="s">
        <v>52</v>
      </c>
      <c r="G656" s="559"/>
      <c r="H656" s="353"/>
      <c r="I656" s="558" t="s">
        <v>64</v>
      </c>
      <c r="J656" s="560"/>
      <c r="K656" s="559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5">IF($J$1="April",Y655,Y655)</f>
        <v>0</v>
      </c>
      <c r="V656" s="113"/>
      <c r="W656" s="117">
        <f t="shared" si="153"/>
        <v>0</v>
      </c>
      <c r="X656" s="113"/>
      <c r="Y656" s="117">
        <f t="shared" si="154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5"/>
        <v>0</v>
      </c>
      <c r="V657" s="113">
        <v>5000</v>
      </c>
      <c r="W657" s="117">
        <f t="shared" si="153"/>
        <v>5000</v>
      </c>
      <c r="X657" s="113"/>
      <c r="Y657" s="117">
        <f t="shared" si="154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77" t="s">
        <v>51</v>
      </c>
      <c r="C658" s="522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416"/>
      <c r="I658" s="126">
        <f>IF(C662&gt;=C661,$K$2,C660+C662)</f>
        <v>30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/>
      <c r="V658" s="113"/>
      <c r="W658" s="117" t="str">
        <f t="shared" si="153"/>
        <v/>
      </c>
      <c r="X658" s="113"/>
      <c r="Y658" s="117" t="str">
        <f t="shared" si="154"/>
        <v/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6"/>
      <c r="I659" s="446">
        <v>14</v>
      </c>
      <c r="J659" s="127" t="s">
        <v>70</v>
      </c>
      <c r="K659" s="125">
        <f>K654/$K$2/8*I659</f>
        <v>1750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 t="str">
        <f t="shared" ref="U659" si="156">IF($J$1="May",Y658,Y658)</f>
        <v/>
      </c>
      <c r="V659" s="113"/>
      <c r="W659" s="117" t="str">
        <f t="shared" si="153"/>
        <v/>
      </c>
      <c r="X659" s="113"/>
      <c r="Y659" s="117" t="str">
        <f t="shared" si="154"/>
        <v/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76" t="s">
        <v>72</v>
      </c>
      <c r="J660" s="522"/>
      <c r="K660" s="125">
        <f>K658+K659</f>
        <v>31750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 t="str">
        <f>Y659</f>
        <v/>
      </c>
      <c r="V660" s="113"/>
      <c r="W660" s="117" t="str">
        <f t="shared" si="153"/>
        <v/>
      </c>
      <c r="X660" s="113"/>
      <c r="Y660" s="117" t="str">
        <f t="shared" si="154"/>
        <v/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416"/>
      <c r="I661" s="576" t="s">
        <v>74</v>
      </c>
      <c r="J661" s="522"/>
      <c r="K661" s="125">
        <f>G661</f>
        <v>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7">IF($J$1="September",Y660,"")</f>
        <v/>
      </c>
      <c r="V661" s="113"/>
      <c r="W661" s="117" t="str">
        <f t="shared" si="153"/>
        <v/>
      </c>
      <c r="X661" s="113"/>
      <c r="Y661" s="117" t="str">
        <f t="shared" si="154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5000</v>
      </c>
      <c r="H662" s="353"/>
      <c r="I662" s="574" t="s">
        <v>13</v>
      </c>
      <c r="J662" s="575"/>
      <c r="K662" s="430">
        <f>K660-K661</f>
        <v>31750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7"/>
        <v/>
      </c>
      <c r="V662" s="113"/>
      <c r="W662" s="117" t="str">
        <f t="shared" si="153"/>
        <v/>
      </c>
      <c r="X662" s="113"/>
      <c r="Y662" s="117" t="str">
        <f t="shared" si="154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66"/>
      <c r="J663" s="567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3"/>
        <v/>
      </c>
      <c r="X663" s="113"/>
      <c r="Y663" s="117" t="str">
        <f t="shared" si="154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66"/>
      <c r="J664" s="567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3"/>
        <v/>
      </c>
      <c r="X664" s="113"/>
      <c r="Y664" s="117" t="str">
        <f t="shared" si="154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8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3"/>
        <v/>
      </c>
      <c r="X665" s="113"/>
      <c r="Y665" s="117" t="str">
        <f t="shared" si="154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55" t="s">
        <v>50</v>
      </c>
      <c r="B666" s="556"/>
      <c r="C666" s="556"/>
      <c r="D666" s="556"/>
      <c r="E666" s="556"/>
      <c r="F666" s="556"/>
      <c r="G666" s="556"/>
      <c r="H666" s="556"/>
      <c r="I666" s="556"/>
      <c r="J666" s="556"/>
      <c r="K666" s="556"/>
      <c r="L666" s="557"/>
      <c r="M666" s="94"/>
      <c r="N666" s="95"/>
      <c r="O666" s="552" t="s">
        <v>51</v>
      </c>
      <c r="P666" s="553"/>
      <c r="Q666" s="553"/>
      <c r="R666" s="554"/>
      <c r="S666" s="96"/>
      <c r="T666" s="552" t="s">
        <v>52</v>
      </c>
      <c r="U666" s="553"/>
      <c r="V666" s="553"/>
      <c r="W666" s="553"/>
      <c r="X666" s="553"/>
      <c r="Y666" s="554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61" t="s">
        <v>237</v>
      </c>
      <c r="D667" s="562"/>
      <c r="E667" s="562"/>
      <c r="F667" s="562"/>
      <c r="G667" s="437" t="str">
        <f>$J$1</f>
        <v>April</v>
      </c>
      <c r="H667" s="563">
        <f>$K$1</f>
        <v>2025</v>
      </c>
      <c r="I667" s="562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284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9">IF(U669="","",U669+V669)</f>
        <v>0</v>
      </c>
      <c r="X669" s="113"/>
      <c r="Y669" s="117">
        <f t="shared" ref="Y669:Y679" si="160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58" t="s">
        <v>52</v>
      </c>
      <c r="G670" s="559"/>
      <c r="H670" s="353"/>
      <c r="I670" s="558" t="s">
        <v>64</v>
      </c>
      <c r="J670" s="560"/>
      <c r="K670" s="559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61">IF($J$1="April",Y669,Y669)</f>
        <v>0</v>
      </c>
      <c r="V670" s="113"/>
      <c r="W670" s="117">
        <f t="shared" si="159"/>
        <v>0</v>
      </c>
      <c r="X670" s="113"/>
      <c r="Y670" s="117">
        <f t="shared" si="160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61"/>
        <v>0</v>
      </c>
      <c r="V671" s="113"/>
      <c r="W671" s="117">
        <f t="shared" si="159"/>
        <v>0</v>
      </c>
      <c r="X671" s="113"/>
      <c r="Y671" s="117">
        <f t="shared" si="160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77" t="s">
        <v>51</v>
      </c>
      <c r="C672" s="522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26</v>
      </c>
      <c r="J672" s="127" t="s">
        <v>68</v>
      </c>
      <c r="K672" s="128">
        <f>K668/$K$2*I672</f>
        <v>34666.666666666664</v>
      </c>
      <c r="L672" s="418"/>
      <c r="M672" s="93"/>
      <c r="N672" s="110"/>
      <c r="O672" s="111" t="s">
        <v>69</v>
      </c>
      <c r="P672" s="111"/>
      <c r="Q672" s="111"/>
      <c r="R672" s="111">
        <v>0</v>
      </c>
      <c r="S672" s="92"/>
      <c r="T672" s="111" t="s">
        <v>69</v>
      </c>
      <c r="U672" s="117">
        <f t="shared" ref="U672:U674" si="162">IF($J$1="May",Y671,Y671)</f>
        <v>0</v>
      </c>
      <c r="V672" s="113"/>
      <c r="W672" s="117">
        <f t="shared" si="159"/>
        <v>0</v>
      </c>
      <c r="X672" s="113"/>
      <c r="Y672" s="117">
        <f t="shared" si="160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>
        <v>24</v>
      </c>
      <c r="J673" s="127" t="s">
        <v>70</v>
      </c>
      <c r="K673" s="125">
        <f>K668/$K$2/8*I673</f>
        <v>4000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2"/>
        <v>0</v>
      </c>
      <c r="V673" s="113"/>
      <c r="W673" s="117">
        <f t="shared" si="159"/>
        <v>0</v>
      </c>
      <c r="X673" s="113"/>
      <c r="Y673" s="117">
        <f t="shared" si="160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26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76" t="s">
        <v>72</v>
      </c>
      <c r="J674" s="522"/>
      <c r="K674" s="125">
        <f>K672+K673</f>
        <v>38666.666666666664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2"/>
        <v>0</v>
      </c>
      <c r="V674" s="113"/>
      <c r="W674" s="117">
        <f t="shared" si="159"/>
        <v>0</v>
      </c>
      <c r="X674" s="113"/>
      <c r="Y674" s="117">
        <f t="shared" si="160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4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76" t="s">
        <v>74</v>
      </c>
      <c r="J675" s="522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3">IF($J$1="September",Y674,"")</f>
        <v/>
      </c>
      <c r="V675" s="113"/>
      <c r="W675" s="117" t="str">
        <f t="shared" si="159"/>
        <v/>
      </c>
      <c r="X675" s="113"/>
      <c r="Y675" s="117" t="str">
        <f t="shared" si="160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74" t="s">
        <v>13</v>
      </c>
      <c r="J676" s="575"/>
      <c r="K676" s="430">
        <f>K674-K675</f>
        <v>38666.666666666664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3"/>
        <v/>
      </c>
      <c r="V676" s="113"/>
      <c r="W676" s="117" t="str">
        <f t="shared" si="159"/>
        <v/>
      </c>
      <c r="X676" s="113"/>
      <c r="Y676" s="117" t="str">
        <f t="shared" si="160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66"/>
      <c r="J677" s="567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9"/>
        <v/>
      </c>
      <c r="X677" s="113"/>
      <c r="Y677" s="117" t="str">
        <f t="shared" si="160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66"/>
      <c r="J678" s="567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9"/>
        <v/>
      </c>
      <c r="X678" s="113"/>
      <c r="Y678" s="117" t="str">
        <f t="shared" si="160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4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9"/>
        <v/>
      </c>
      <c r="X679" s="113"/>
      <c r="Y679" s="117" t="str">
        <f t="shared" si="160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55" t="s">
        <v>50</v>
      </c>
      <c r="B681" s="556"/>
      <c r="C681" s="556"/>
      <c r="D681" s="556"/>
      <c r="E681" s="556"/>
      <c r="F681" s="556"/>
      <c r="G681" s="556"/>
      <c r="H681" s="556"/>
      <c r="I681" s="556"/>
      <c r="J681" s="556"/>
      <c r="K681" s="556"/>
      <c r="L681" s="557"/>
      <c r="M681" s="94"/>
      <c r="N681" s="95"/>
      <c r="O681" s="552" t="s">
        <v>51</v>
      </c>
      <c r="P681" s="553"/>
      <c r="Q681" s="553"/>
      <c r="R681" s="554"/>
      <c r="S681" s="96"/>
      <c r="T681" s="552" t="s">
        <v>52</v>
      </c>
      <c r="U681" s="553"/>
      <c r="V681" s="553"/>
      <c r="W681" s="553"/>
      <c r="X681" s="553"/>
      <c r="Y681" s="554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61" t="s">
        <v>237</v>
      </c>
      <c r="D682" s="562"/>
      <c r="E682" s="562"/>
      <c r="F682" s="562"/>
      <c r="G682" s="437" t="str">
        <f>$J$1</f>
        <v>April</v>
      </c>
      <c r="H682" s="563">
        <f>$K$1</f>
        <v>2025</v>
      </c>
      <c r="I682" s="562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5">R683-Q684</f>
        <v>15</v>
      </c>
      <c r="S684" s="92"/>
      <c r="T684" s="111" t="s">
        <v>62</v>
      </c>
      <c r="U684" s="117"/>
      <c r="V684" s="113"/>
      <c r="W684" s="117" t="str">
        <f t="shared" ref="W684:W694" si="166">IF(U684="","",U684+V684)</f>
        <v/>
      </c>
      <c r="X684" s="113"/>
      <c r="Y684" s="117" t="str">
        <f t="shared" ref="Y684:Y694" si="167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58" t="s">
        <v>52</v>
      </c>
      <c r="G685" s="559"/>
      <c r="H685" s="353"/>
      <c r="I685" s="558" t="s">
        <v>64</v>
      </c>
      <c r="J685" s="560"/>
      <c r="K685" s="559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5"/>
        <v>15</v>
      </c>
      <c r="S685" s="92"/>
      <c r="T685" s="111" t="s">
        <v>65</v>
      </c>
      <c r="U685" s="117"/>
      <c r="V685" s="113"/>
      <c r="W685" s="117" t="str">
        <f t="shared" si="166"/>
        <v/>
      </c>
      <c r="X685" s="113"/>
      <c r="Y685" s="117" t="str">
        <f t="shared" si="167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5"/>
        <v>15</v>
      </c>
      <c r="S686" s="92"/>
      <c r="T686" s="111" t="s">
        <v>66</v>
      </c>
      <c r="U686" s="117"/>
      <c r="V686" s="113"/>
      <c r="W686" s="117" t="str">
        <f t="shared" si="166"/>
        <v/>
      </c>
      <c r="X686" s="113"/>
      <c r="Y686" s="117" t="str">
        <f t="shared" si="16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4" t="s">
        <v>51</v>
      </c>
      <c r="C687" s="522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30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/>
      <c r="Q687" s="111"/>
      <c r="R687" s="111">
        <f t="shared" si="165"/>
        <v>15</v>
      </c>
      <c r="S687" s="92"/>
      <c r="T687" s="111" t="s">
        <v>69</v>
      </c>
      <c r="U687" s="117"/>
      <c r="V687" s="113"/>
      <c r="W687" s="117" t="str">
        <f t="shared" si="166"/>
        <v/>
      </c>
      <c r="X687" s="113"/>
      <c r="Y687" s="117" t="str">
        <f t="shared" si="16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5"/>
        <v>15</v>
      </c>
      <c r="S688" s="92"/>
      <c r="T688" s="111" t="s">
        <v>47</v>
      </c>
      <c r="U688" s="117">
        <v>0</v>
      </c>
      <c r="V688" s="113"/>
      <c r="W688" s="117">
        <f t="shared" si="166"/>
        <v>0</v>
      </c>
      <c r="X688" s="113"/>
      <c r="Y688" s="117">
        <f t="shared" si="167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30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65" t="s">
        <v>72</v>
      </c>
      <c r="J689" s="522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5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6"/>
        <v>0</v>
      </c>
      <c r="X689" s="113"/>
      <c r="Y689" s="117">
        <f t="shared" si="16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65" t="s">
        <v>74</v>
      </c>
      <c r="J690" s="522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5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6"/>
        <v>0</v>
      </c>
      <c r="X690" s="113"/>
      <c r="Y690" s="117">
        <f t="shared" si="167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74" t="s">
        <v>13</v>
      </c>
      <c r="J691" s="575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5"/>
        <v>15</v>
      </c>
      <c r="S691" s="92"/>
      <c r="T691" s="111" t="s">
        <v>78</v>
      </c>
      <c r="U691" s="117">
        <f t="shared" ref="U691:U694" si="168">Y690</f>
        <v>0</v>
      </c>
      <c r="V691" s="113"/>
      <c r="W691" s="117">
        <f t="shared" si="166"/>
        <v>0</v>
      </c>
      <c r="X691" s="113"/>
      <c r="Y691" s="117">
        <f t="shared" si="167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69"/>
      <c r="J692" s="570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5"/>
        <v>15</v>
      </c>
      <c r="S692" s="92"/>
      <c r="T692" s="111" t="s">
        <v>79</v>
      </c>
      <c r="U692" s="117">
        <f t="shared" si="168"/>
        <v>0</v>
      </c>
      <c r="V692" s="113"/>
      <c r="W692" s="117">
        <f t="shared" si="166"/>
        <v>0</v>
      </c>
      <c r="X692" s="113"/>
      <c r="Y692" s="117">
        <f t="shared" si="167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69"/>
      <c r="J693" s="570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5"/>
        <v>15</v>
      </c>
      <c r="S693" s="92"/>
      <c r="T693" s="111" t="s">
        <v>80</v>
      </c>
      <c r="U693" s="117">
        <f t="shared" si="168"/>
        <v>0</v>
      </c>
      <c r="V693" s="113"/>
      <c r="W693" s="117">
        <f t="shared" si="166"/>
        <v>0</v>
      </c>
      <c r="X693" s="113"/>
      <c r="Y693" s="117">
        <f t="shared" si="16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5"/>
        <v>15</v>
      </c>
      <c r="S694" s="92"/>
      <c r="T694" s="111" t="s">
        <v>81</v>
      </c>
      <c r="U694" s="117">
        <f t="shared" si="168"/>
        <v>0</v>
      </c>
      <c r="V694" s="113"/>
      <c r="W694" s="117">
        <f t="shared" si="166"/>
        <v>0</v>
      </c>
      <c r="X694" s="113"/>
      <c r="Y694" s="117">
        <f t="shared" si="167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55" t="s">
        <v>50</v>
      </c>
      <c r="B697" s="556"/>
      <c r="C697" s="556"/>
      <c r="D697" s="556"/>
      <c r="E697" s="556"/>
      <c r="F697" s="556"/>
      <c r="G697" s="556"/>
      <c r="H697" s="556"/>
      <c r="I697" s="556"/>
      <c r="J697" s="556"/>
      <c r="K697" s="556"/>
      <c r="L697" s="557"/>
      <c r="M697" s="94"/>
      <c r="N697" s="95"/>
      <c r="O697" s="552" t="s">
        <v>51</v>
      </c>
      <c r="P697" s="553"/>
      <c r="Q697" s="553"/>
      <c r="R697" s="554"/>
      <c r="S697" s="96"/>
      <c r="T697" s="552" t="s">
        <v>52</v>
      </c>
      <c r="U697" s="553"/>
      <c r="V697" s="553"/>
      <c r="W697" s="553"/>
      <c r="X697" s="553"/>
      <c r="Y697" s="554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61" t="s">
        <v>237</v>
      </c>
      <c r="D698" s="562"/>
      <c r="E698" s="562"/>
      <c r="F698" s="562"/>
      <c r="G698" s="437" t="str">
        <f>$J$1</f>
        <v>April</v>
      </c>
      <c r="H698" s="563">
        <f>$K$1</f>
        <v>2025</v>
      </c>
      <c r="I698" s="562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9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70">IF(U700="","",U700+V700)</f>
        <v>18000</v>
      </c>
      <c r="X700" s="113">
        <v>2000</v>
      </c>
      <c r="Y700" s="117">
        <f t="shared" ref="Y700:Y710" si="171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58" t="s">
        <v>52</v>
      </c>
      <c r="G701" s="559"/>
      <c r="H701" s="353"/>
      <c r="I701" s="558" t="s">
        <v>64</v>
      </c>
      <c r="J701" s="560"/>
      <c r="K701" s="559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9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70"/>
        <v>16000</v>
      </c>
      <c r="X701" s="113">
        <v>2000</v>
      </c>
      <c r="Y701" s="117">
        <f t="shared" si="171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9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70"/>
        <v>14000</v>
      </c>
      <c r="X702" s="113">
        <v>2000</v>
      </c>
      <c r="Y702" s="117">
        <f t="shared" si="171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77" t="s">
        <v>51</v>
      </c>
      <c r="C703" s="522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14000</v>
      </c>
      <c r="H703" s="416"/>
      <c r="I703" s="419">
        <f>IF(C707&gt;0,$K$2,C705)</f>
        <v>30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/>
      <c r="Q703" s="111"/>
      <c r="R703" s="111">
        <f t="shared" si="169"/>
        <v>15</v>
      </c>
      <c r="S703" s="92"/>
      <c r="T703" s="111" t="s">
        <v>69</v>
      </c>
      <c r="U703" s="117"/>
      <c r="V703" s="113"/>
      <c r="W703" s="117" t="str">
        <f t="shared" si="170"/>
        <v/>
      </c>
      <c r="X703" s="113"/>
      <c r="Y703" s="117" t="str">
        <f t="shared" si="171"/>
        <v/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70</v>
      </c>
      <c r="J704" s="127" t="s">
        <v>70</v>
      </c>
      <c r="K704" s="125">
        <f>K699/$K$2/8*I704</f>
        <v>23333.333333333332</v>
      </c>
      <c r="L704" s="420"/>
      <c r="M704" s="93"/>
      <c r="N704" s="110"/>
      <c r="O704" s="111" t="s">
        <v>47</v>
      </c>
      <c r="P704" s="111"/>
      <c r="Q704" s="111"/>
      <c r="R704" s="111">
        <f t="shared" si="169"/>
        <v>15</v>
      </c>
      <c r="S704" s="92"/>
      <c r="T704" s="111" t="s">
        <v>47</v>
      </c>
      <c r="U704" s="117"/>
      <c r="V704" s="113"/>
      <c r="W704" s="117" t="str">
        <f t="shared" si="170"/>
        <v/>
      </c>
      <c r="X704" s="113"/>
      <c r="Y704" s="117" t="str">
        <f t="shared" si="171"/>
        <v/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14000</v>
      </c>
      <c r="H705" s="416"/>
      <c r="I705" s="576" t="s">
        <v>72</v>
      </c>
      <c r="J705" s="522"/>
      <c r="K705" s="125">
        <f>K703+K704</f>
        <v>103333.33333333333</v>
      </c>
      <c r="L705" s="420"/>
      <c r="M705" s="93"/>
      <c r="N705" s="110"/>
      <c r="O705" s="111" t="s">
        <v>73</v>
      </c>
      <c r="P705" s="111"/>
      <c r="Q705" s="111"/>
      <c r="R705" s="111">
        <f t="shared" si="169"/>
        <v>15</v>
      </c>
      <c r="S705" s="92"/>
      <c r="T705" s="111" t="s">
        <v>73</v>
      </c>
      <c r="U705" s="117"/>
      <c r="V705" s="113"/>
      <c r="W705" s="117" t="str">
        <f t="shared" si="170"/>
        <v/>
      </c>
      <c r="X705" s="183"/>
      <c r="Y705" s="117" t="str">
        <f t="shared" si="171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2000</v>
      </c>
      <c r="H706" s="416"/>
      <c r="I706" s="576" t="s">
        <v>74</v>
      </c>
      <c r="J706" s="522"/>
      <c r="K706" s="125">
        <f>G706</f>
        <v>2000</v>
      </c>
      <c r="L706" s="420"/>
      <c r="M706" s="93"/>
      <c r="N706" s="110"/>
      <c r="O706" s="111" t="s">
        <v>75</v>
      </c>
      <c r="P706" s="111"/>
      <c r="Q706" s="111"/>
      <c r="R706" s="111">
        <f t="shared" si="169"/>
        <v>15</v>
      </c>
      <c r="S706" s="92"/>
      <c r="T706" s="111" t="s">
        <v>75</v>
      </c>
      <c r="U706" s="117"/>
      <c r="V706" s="113"/>
      <c r="W706" s="117" t="str">
        <f t="shared" si="170"/>
        <v/>
      </c>
      <c r="X706" s="113"/>
      <c r="Y706" s="117" t="str">
        <f t="shared" si="171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12000</v>
      </c>
      <c r="H707" s="353"/>
      <c r="I707" s="574" t="s">
        <v>13</v>
      </c>
      <c r="J707" s="575"/>
      <c r="K707" s="430">
        <f>K705-K706</f>
        <v>101333.33333333333</v>
      </c>
      <c r="L707" s="412"/>
      <c r="M707" s="93"/>
      <c r="N707" s="110"/>
      <c r="O707" s="111" t="s">
        <v>78</v>
      </c>
      <c r="P707" s="111"/>
      <c r="Q707" s="111"/>
      <c r="R707" s="111">
        <f t="shared" si="169"/>
        <v>15</v>
      </c>
      <c r="S707" s="92"/>
      <c r="T707" s="111" t="s">
        <v>78</v>
      </c>
      <c r="U707" s="117"/>
      <c r="V707" s="113"/>
      <c r="W707" s="117" t="str">
        <f t="shared" si="170"/>
        <v/>
      </c>
      <c r="X707" s="113"/>
      <c r="Y707" s="117" t="str">
        <f t="shared" si="171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66"/>
      <c r="J708" s="567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9"/>
        <v>15</v>
      </c>
      <c r="S708" s="92"/>
      <c r="T708" s="111" t="s">
        <v>79</v>
      </c>
      <c r="U708" s="117"/>
      <c r="V708" s="113"/>
      <c r="W708" s="117" t="str">
        <f t="shared" si="170"/>
        <v/>
      </c>
      <c r="X708" s="113"/>
      <c r="Y708" s="117" t="str">
        <f t="shared" si="171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66"/>
      <c r="J709" s="567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9"/>
        <v>15</v>
      </c>
      <c r="S709" s="92"/>
      <c r="T709" s="111" t="s">
        <v>80</v>
      </c>
      <c r="U709" s="117"/>
      <c r="V709" s="113"/>
      <c r="W709" s="117" t="str">
        <f t="shared" si="170"/>
        <v/>
      </c>
      <c r="X709" s="113"/>
      <c r="Y709" s="117" t="str">
        <f t="shared" si="171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9"/>
        <v>15</v>
      </c>
      <c r="S710" s="92"/>
      <c r="T710" s="111" t="s">
        <v>81</v>
      </c>
      <c r="U710" s="117"/>
      <c r="V710" s="113"/>
      <c r="W710" s="117" t="str">
        <f t="shared" si="170"/>
        <v/>
      </c>
      <c r="X710" s="113"/>
      <c r="Y710" s="117" t="str">
        <f t="shared" si="171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55" t="s">
        <v>50</v>
      </c>
      <c r="B712" s="556"/>
      <c r="C712" s="556"/>
      <c r="D712" s="556"/>
      <c r="E712" s="556"/>
      <c r="F712" s="556"/>
      <c r="G712" s="556"/>
      <c r="H712" s="556"/>
      <c r="I712" s="556"/>
      <c r="J712" s="556"/>
      <c r="K712" s="556"/>
      <c r="L712" s="557"/>
      <c r="M712" s="94"/>
      <c r="N712" s="95"/>
      <c r="O712" s="552" t="s">
        <v>51</v>
      </c>
      <c r="P712" s="553"/>
      <c r="Q712" s="553"/>
      <c r="R712" s="554"/>
      <c r="S712" s="96"/>
      <c r="T712" s="552" t="s">
        <v>52</v>
      </c>
      <c r="U712" s="553"/>
      <c r="V712" s="553"/>
      <c r="W712" s="553"/>
      <c r="X712" s="553"/>
      <c r="Y712" s="554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61" t="s">
        <v>237</v>
      </c>
      <c r="D713" s="562"/>
      <c r="E713" s="562"/>
      <c r="F713" s="562"/>
      <c r="G713" s="437" t="str">
        <f>$J$1</f>
        <v>April</v>
      </c>
      <c r="H713" s="563">
        <f>$K$1</f>
        <v>2025</v>
      </c>
      <c r="I713" s="562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283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2">IF(U715="","",U715+V715)</f>
        <v>0</v>
      </c>
      <c r="X715" s="113"/>
      <c r="Y715" s="117">
        <f t="shared" ref="Y715:Y725" si="173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58" t="s">
        <v>52</v>
      </c>
      <c r="G716" s="559"/>
      <c r="H716" s="353"/>
      <c r="I716" s="558" t="s">
        <v>64</v>
      </c>
      <c r="J716" s="560"/>
      <c r="K716" s="559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2"/>
        <v>0</v>
      </c>
      <c r="X716" s="113"/>
      <c r="Y716" s="117">
        <f t="shared" si="173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2"/>
        <v>10000</v>
      </c>
      <c r="X717" s="113">
        <v>9000</v>
      </c>
      <c r="Y717" s="117">
        <f t="shared" si="173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77" t="s">
        <v>51</v>
      </c>
      <c r="C718" s="522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16"/>
      <c r="I718" s="419">
        <v>15</v>
      </c>
      <c r="J718" s="127" t="s">
        <v>68</v>
      </c>
      <c r="K718" s="128">
        <f>K714/$K$2*I718</f>
        <v>25000</v>
      </c>
      <c r="L718" s="418"/>
      <c r="M718" s="93"/>
      <c r="N718" s="110"/>
      <c r="O718" s="111" t="s">
        <v>69</v>
      </c>
      <c r="P718" s="111"/>
      <c r="Q718" s="111"/>
      <c r="R718" s="111">
        <v>0</v>
      </c>
      <c r="S718" s="92"/>
      <c r="T718" s="111" t="s">
        <v>69</v>
      </c>
      <c r="U718" s="117" t="str">
        <f>IF($J$1="April","",Y717)</f>
        <v/>
      </c>
      <c r="V718" s="113"/>
      <c r="W718" s="117" t="str">
        <f t="shared" si="172"/>
        <v/>
      </c>
      <c r="X718" s="113"/>
      <c r="Y718" s="117" t="str">
        <f t="shared" si="173"/>
        <v/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10000</v>
      </c>
      <c r="H719" s="416"/>
      <c r="I719" s="485">
        <v>8</v>
      </c>
      <c r="J719" s="127" t="s">
        <v>70</v>
      </c>
      <c r="K719" s="125">
        <f>K714/$K$2/8*I719</f>
        <v>1666.6666666666667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2"/>
        <v/>
      </c>
      <c r="X719" s="113"/>
      <c r="Y719" s="117" t="str">
        <f t="shared" si="173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15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76" t="s">
        <v>72</v>
      </c>
      <c r="J720" s="522"/>
      <c r="K720" s="125">
        <f>K718+K719</f>
        <v>26666.666666666668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2"/>
        <v/>
      </c>
      <c r="X720" s="113"/>
      <c r="Y720" s="117" t="str">
        <f t="shared" si="173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15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9000</v>
      </c>
      <c r="H721" s="416"/>
      <c r="I721" s="576" t="s">
        <v>74</v>
      </c>
      <c r="J721" s="522"/>
      <c r="K721" s="125">
        <f>G721</f>
        <v>9000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2"/>
        <v/>
      </c>
      <c r="X721" s="113"/>
      <c r="Y721" s="117" t="str">
        <f t="shared" si="173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1000</v>
      </c>
      <c r="H722" s="353"/>
      <c r="I722" s="574" t="s">
        <v>13</v>
      </c>
      <c r="J722" s="575"/>
      <c r="K722" s="430">
        <f>K720-K721</f>
        <v>17666.666666666668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2"/>
        <v/>
      </c>
      <c r="X722" s="113"/>
      <c r="Y722" s="117" t="str">
        <f t="shared" si="173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66"/>
      <c r="J723" s="567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2"/>
        <v/>
      </c>
      <c r="X723" s="113"/>
      <c r="Y723" s="117" t="str">
        <f t="shared" si="173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66"/>
      <c r="J724" s="567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2"/>
        <v/>
      </c>
      <c r="X724" s="113"/>
      <c r="Y724" s="117" t="str">
        <f t="shared" si="173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2"/>
        <v/>
      </c>
      <c r="X725" s="113"/>
      <c r="Y725" s="117" t="str">
        <f t="shared" si="173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55" t="s">
        <v>50</v>
      </c>
      <c r="B727" s="556"/>
      <c r="C727" s="556"/>
      <c r="D727" s="556"/>
      <c r="E727" s="556"/>
      <c r="F727" s="556"/>
      <c r="G727" s="556"/>
      <c r="H727" s="556"/>
      <c r="I727" s="556"/>
      <c r="J727" s="556"/>
      <c r="K727" s="556"/>
      <c r="L727" s="557"/>
      <c r="M727" s="94"/>
      <c r="N727" s="95"/>
      <c r="O727" s="552" t="s">
        <v>51</v>
      </c>
      <c r="P727" s="553"/>
      <c r="Q727" s="553"/>
      <c r="R727" s="554"/>
      <c r="S727" s="96"/>
      <c r="T727" s="552" t="s">
        <v>52</v>
      </c>
      <c r="U727" s="553"/>
      <c r="V727" s="553"/>
      <c r="W727" s="553"/>
      <c r="X727" s="553"/>
      <c r="Y727" s="554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61" t="s">
        <v>237</v>
      </c>
      <c r="D728" s="562"/>
      <c r="E728" s="562"/>
      <c r="F728" s="562"/>
      <c r="G728" s="437" t="str">
        <f>$J$1</f>
        <v>April</v>
      </c>
      <c r="H728" s="563">
        <f>$K$1</f>
        <v>2025</v>
      </c>
      <c r="I728" s="562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4">IF(U730="","",U730+V730)</f>
        <v>7000</v>
      </c>
      <c r="X730" s="113">
        <v>3000</v>
      </c>
      <c r="Y730" s="117">
        <f t="shared" ref="Y730:Y740" si="175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58" t="s">
        <v>52</v>
      </c>
      <c r="G731" s="559"/>
      <c r="H731" s="353"/>
      <c r="I731" s="558" t="s">
        <v>64</v>
      </c>
      <c r="J731" s="560"/>
      <c r="K731" s="559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4"/>
        <v>4000</v>
      </c>
      <c r="X731" s="113">
        <v>2000</v>
      </c>
      <c r="Y731" s="117">
        <f t="shared" si="175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4"/>
        <v>3000</v>
      </c>
      <c r="X732" s="113">
        <v>3000</v>
      </c>
      <c r="Y732" s="117">
        <f t="shared" si="175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77" t="s">
        <v>51</v>
      </c>
      <c r="C733" s="522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2000</v>
      </c>
      <c r="H733" s="416"/>
      <c r="I733" s="419">
        <f>IF(C737&gt;=C736,$K$2,C735+C737)</f>
        <v>24</v>
      </c>
      <c r="J733" s="127" t="s">
        <v>68</v>
      </c>
      <c r="K733" s="128">
        <f>K729/$K$2*I733</f>
        <v>36000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/>
      <c r="V733" s="113"/>
      <c r="W733" s="117" t="str">
        <f t="shared" si="174"/>
        <v/>
      </c>
      <c r="X733" s="113"/>
      <c r="Y733" s="117" t="str">
        <f t="shared" si="175"/>
        <v/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1000</v>
      </c>
      <c r="H734" s="416"/>
      <c r="I734" s="446">
        <v>6</v>
      </c>
      <c r="J734" s="127" t="s">
        <v>70</v>
      </c>
      <c r="K734" s="125">
        <f>K729/$K$2/8*I734</f>
        <v>1125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6">IF(Q734="","",R733-Q734)</f>
        <v/>
      </c>
      <c r="S734" s="92"/>
      <c r="T734" s="111" t="s">
        <v>47</v>
      </c>
      <c r="U734" s="117"/>
      <c r="V734" s="113"/>
      <c r="W734" s="117" t="str">
        <f t="shared" si="174"/>
        <v/>
      </c>
      <c r="X734" s="113"/>
      <c r="Y734" s="117" t="str">
        <f t="shared" si="175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24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3000</v>
      </c>
      <c r="H735" s="416"/>
      <c r="I735" s="576" t="s">
        <v>72</v>
      </c>
      <c r="J735" s="522"/>
      <c r="K735" s="125">
        <f>K733+K734</f>
        <v>37125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6"/>
        <v/>
      </c>
      <c r="S735" s="92"/>
      <c r="T735" s="111" t="s">
        <v>73</v>
      </c>
      <c r="U735" s="117"/>
      <c r="V735" s="113"/>
      <c r="W735" s="117" t="str">
        <f t="shared" si="174"/>
        <v/>
      </c>
      <c r="X735" s="113"/>
      <c r="Y735" s="117" t="str">
        <f t="shared" si="175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6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3000</v>
      </c>
      <c r="H736" s="416"/>
      <c r="I736" s="576" t="s">
        <v>74</v>
      </c>
      <c r="J736" s="522"/>
      <c r="K736" s="125">
        <f>G736</f>
        <v>3000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6"/>
        <v/>
      </c>
      <c r="S736" s="92"/>
      <c r="T736" s="111" t="s">
        <v>75</v>
      </c>
      <c r="U736" s="117"/>
      <c r="V736" s="113"/>
      <c r="W736" s="117" t="str">
        <f t="shared" si="174"/>
        <v/>
      </c>
      <c r="X736" s="113"/>
      <c r="Y736" s="117" t="str">
        <f t="shared" si="175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74" t="s">
        <v>13</v>
      </c>
      <c r="J737" s="575"/>
      <c r="K737" s="430">
        <f>K735-K736</f>
        <v>34125</v>
      </c>
      <c r="L737" s="412"/>
      <c r="M737" s="93"/>
      <c r="N737" s="110"/>
      <c r="O737" s="111" t="s">
        <v>78</v>
      </c>
      <c r="P737" s="111"/>
      <c r="Q737" s="111"/>
      <c r="R737" s="111" t="str">
        <f t="shared" si="176"/>
        <v/>
      </c>
      <c r="S737" s="92"/>
      <c r="T737" s="111" t="s">
        <v>78</v>
      </c>
      <c r="U737" s="117"/>
      <c r="V737" s="113"/>
      <c r="W737" s="117" t="str">
        <f t="shared" si="174"/>
        <v/>
      </c>
      <c r="X737" s="113"/>
      <c r="Y737" s="117" t="str">
        <f t="shared" si="175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66"/>
      <c r="J738" s="567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6"/>
        <v/>
      </c>
      <c r="S738" s="92"/>
      <c r="T738" s="111" t="s">
        <v>79</v>
      </c>
      <c r="U738" s="117"/>
      <c r="V738" s="113"/>
      <c r="W738" s="117" t="str">
        <f t="shared" si="174"/>
        <v/>
      </c>
      <c r="X738" s="113"/>
      <c r="Y738" s="117" t="str">
        <f t="shared" si="175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66"/>
      <c r="J739" s="567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6"/>
        <v/>
      </c>
      <c r="S739" s="92"/>
      <c r="T739" s="111" t="s">
        <v>80</v>
      </c>
      <c r="U739" s="117"/>
      <c r="V739" s="113"/>
      <c r="W739" s="117" t="str">
        <f t="shared" si="174"/>
        <v/>
      </c>
      <c r="X739" s="113"/>
      <c r="Y739" s="117" t="str">
        <f t="shared" si="175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6"/>
        <v/>
      </c>
      <c r="S740" s="92"/>
      <c r="T740" s="111" t="s">
        <v>81</v>
      </c>
      <c r="U740" s="117"/>
      <c r="V740" s="113"/>
      <c r="W740" s="117" t="str">
        <f t="shared" si="174"/>
        <v/>
      </c>
      <c r="X740" s="113"/>
      <c r="Y740" s="117" t="str">
        <f t="shared" si="175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55" t="s">
        <v>50</v>
      </c>
      <c r="B742" s="556"/>
      <c r="C742" s="556"/>
      <c r="D742" s="556"/>
      <c r="E742" s="556"/>
      <c r="F742" s="556"/>
      <c r="G742" s="556"/>
      <c r="H742" s="556"/>
      <c r="I742" s="556"/>
      <c r="J742" s="556"/>
      <c r="K742" s="556"/>
      <c r="L742" s="557"/>
      <c r="M742" s="94"/>
      <c r="N742" s="95"/>
      <c r="O742" s="552" t="s">
        <v>51</v>
      </c>
      <c r="P742" s="553"/>
      <c r="Q742" s="553"/>
      <c r="R742" s="554"/>
      <c r="S742" s="96"/>
      <c r="T742" s="552" t="s">
        <v>52</v>
      </c>
      <c r="U742" s="553"/>
      <c r="V742" s="553"/>
      <c r="W742" s="553"/>
      <c r="X742" s="553"/>
      <c r="Y742" s="554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61" t="s">
        <v>237</v>
      </c>
      <c r="D743" s="562"/>
      <c r="E743" s="562"/>
      <c r="F743" s="562"/>
      <c r="G743" s="437" t="str">
        <f>$J$1</f>
        <v>April</v>
      </c>
      <c r="H743" s="563">
        <f>$K$1</f>
        <v>2025</v>
      </c>
      <c r="I743" s="562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7">IF(U745="","",U745+V745)</f>
        <v>0</v>
      </c>
      <c r="X745" s="113"/>
      <c r="Y745" s="117">
        <f t="shared" ref="Y745:Y755" si="178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58" t="s">
        <v>52</v>
      </c>
      <c r="G746" s="559"/>
      <c r="H746" s="353"/>
      <c r="I746" s="558" t="s">
        <v>64</v>
      </c>
      <c r="J746" s="560"/>
      <c r="K746" s="559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9">IF($J$1="April",Y745,Y745)</f>
        <v>0</v>
      </c>
      <c r="V746" s="113"/>
      <c r="W746" s="117">
        <f t="shared" si="177"/>
        <v>0</v>
      </c>
      <c r="X746" s="113"/>
      <c r="Y746" s="117">
        <f t="shared" si="178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9"/>
        <v>0</v>
      </c>
      <c r="V747" s="113"/>
      <c r="W747" s="117">
        <f t="shared" si="177"/>
        <v>0</v>
      </c>
      <c r="X747" s="113"/>
      <c r="Y747" s="117">
        <f t="shared" si="178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77" t="s">
        <v>51</v>
      </c>
      <c r="C748" s="522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30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80">IF($J$1="May",Y747,Y747)</f>
        <v>0</v>
      </c>
      <c r="V748" s="113"/>
      <c r="W748" s="117">
        <f t="shared" si="177"/>
        <v>0</v>
      </c>
      <c r="X748" s="113"/>
      <c r="Y748" s="117">
        <f t="shared" si="178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80"/>
        <v>0</v>
      </c>
      <c r="V749" s="113"/>
      <c r="W749" s="117">
        <f t="shared" si="177"/>
        <v>0</v>
      </c>
      <c r="X749" s="113"/>
      <c r="Y749" s="117">
        <f t="shared" si="178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76" t="s">
        <v>72</v>
      </c>
      <c r="J750" s="522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80"/>
        <v>0</v>
      </c>
      <c r="V750" s="113"/>
      <c r="W750" s="117">
        <f t="shared" si="177"/>
        <v>0</v>
      </c>
      <c r="X750" s="113"/>
      <c r="Y750" s="117">
        <f t="shared" si="178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76" t="s">
        <v>74</v>
      </c>
      <c r="J751" s="522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81">IF($J$1="September",Y750,"")</f>
        <v/>
      </c>
      <c r="V751" s="113"/>
      <c r="W751" s="117" t="str">
        <f t="shared" si="177"/>
        <v/>
      </c>
      <c r="X751" s="113"/>
      <c r="Y751" s="117" t="str">
        <f t="shared" si="178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74" t="s">
        <v>13</v>
      </c>
      <c r="J752" s="575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81"/>
        <v/>
      </c>
      <c r="V752" s="113"/>
      <c r="W752" s="117" t="str">
        <f t="shared" si="177"/>
        <v/>
      </c>
      <c r="X752" s="113"/>
      <c r="Y752" s="117" t="str">
        <f t="shared" si="178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66"/>
      <c r="J753" s="567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7"/>
        <v/>
      </c>
      <c r="X753" s="113"/>
      <c r="Y753" s="117" t="str">
        <f t="shared" si="178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66"/>
      <c r="J754" s="567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7"/>
        <v/>
      </c>
      <c r="X754" s="113"/>
      <c r="Y754" s="117" t="str">
        <f t="shared" si="178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7"/>
        <v/>
      </c>
      <c r="X755" s="113"/>
      <c r="Y755" s="117" t="str">
        <f t="shared" si="178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55" t="s">
        <v>50</v>
      </c>
      <c r="B757" s="556"/>
      <c r="C757" s="556"/>
      <c r="D757" s="556"/>
      <c r="E757" s="556"/>
      <c r="F757" s="556"/>
      <c r="G757" s="556"/>
      <c r="H757" s="556"/>
      <c r="I757" s="556"/>
      <c r="J757" s="556"/>
      <c r="K757" s="556"/>
      <c r="L757" s="557"/>
      <c r="M757" s="94"/>
      <c r="N757" s="95"/>
      <c r="O757" s="552" t="s">
        <v>51</v>
      </c>
      <c r="P757" s="553"/>
      <c r="Q757" s="553"/>
      <c r="R757" s="554"/>
      <c r="S757" s="96"/>
      <c r="T757" s="552" t="s">
        <v>52</v>
      </c>
      <c r="U757" s="553"/>
      <c r="V757" s="553"/>
      <c r="W757" s="553"/>
      <c r="X757" s="553"/>
      <c r="Y757" s="554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61" t="s">
        <v>237</v>
      </c>
      <c r="D758" s="562"/>
      <c r="E758" s="562"/>
      <c r="F758" s="562"/>
      <c r="G758" s="437" t="str">
        <f>$J$1</f>
        <v>April</v>
      </c>
      <c r="H758" s="563">
        <f>$K$1</f>
        <v>2025</v>
      </c>
      <c r="I758" s="562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2">IF(U760="","",U760+V760)</f>
        <v>8000</v>
      </c>
      <c r="X760" s="113">
        <v>2000</v>
      </c>
      <c r="Y760" s="117">
        <f t="shared" ref="Y760:Y770" si="183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58" t="s">
        <v>52</v>
      </c>
      <c r="G761" s="559"/>
      <c r="H761" s="353"/>
      <c r="I761" s="558" t="s">
        <v>64</v>
      </c>
      <c r="J761" s="560"/>
      <c r="K761" s="559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2"/>
        <v>6000</v>
      </c>
      <c r="X761" s="113">
        <v>2000</v>
      </c>
      <c r="Y761" s="117">
        <f t="shared" si="183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2"/>
        <v>4000</v>
      </c>
      <c r="X762" s="113">
        <v>2000</v>
      </c>
      <c r="Y762" s="117">
        <f t="shared" si="183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77" t="s">
        <v>51</v>
      </c>
      <c r="C763" s="522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4000</v>
      </c>
      <c r="H763" s="416"/>
      <c r="I763" s="126">
        <f>IF(C767&gt;=C766,$K$2,C765+C767)</f>
        <v>29</v>
      </c>
      <c r="J763" s="127" t="s">
        <v>68</v>
      </c>
      <c r="K763" s="128">
        <f>K759/$K$2*I763</f>
        <v>29000</v>
      </c>
      <c r="L763" s="418"/>
      <c r="M763" s="93"/>
      <c r="N763" s="110"/>
      <c r="O763" s="111" t="s">
        <v>69</v>
      </c>
      <c r="P763" s="111"/>
      <c r="Q763" s="111"/>
      <c r="R763" s="111">
        <v>0</v>
      </c>
      <c r="S763" s="92"/>
      <c r="T763" s="111" t="s">
        <v>69</v>
      </c>
      <c r="U763" s="117"/>
      <c r="V763" s="113"/>
      <c r="W763" s="117" t="str">
        <f t="shared" si="182"/>
        <v/>
      </c>
      <c r="X763" s="113"/>
      <c r="Y763" s="117" t="str">
        <f t="shared" si="183"/>
        <v/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66</v>
      </c>
      <c r="J764" s="127" t="s">
        <v>70</v>
      </c>
      <c r="K764" s="125">
        <f>K759/$K$2/8*I764</f>
        <v>8250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 t="shared" ref="U764:U765" si="184">IF($J$1="May",Y763,Y763)</f>
        <v/>
      </c>
      <c r="V764" s="113"/>
      <c r="W764" s="117" t="str">
        <f t="shared" si="182"/>
        <v/>
      </c>
      <c r="X764" s="113"/>
      <c r="Y764" s="117" t="str">
        <f t="shared" si="183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29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4000</v>
      </c>
      <c r="H765" s="416"/>
      <c r="I765" s="576" t="s">
        <v>72</v>
      </c>
      <c r="J765" s="522"/>
      <c r="K765" s="125">
        <f>K763+K764</f>
        <v>37250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si="184"/>
        <v/>
      </c>
      <c r="V765" s="113"/>
      <c r="W765" s="117" t="str">
        <f t="shared" si="182"/>
        <v/>
      </c>
      <c r="X765" s="113"/>
      <c r="Y765" s="117" t="str">
        <f t="shared" si="183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1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76" t="s">
        <v>74</v>
      </c>
      <c r="J766" s="522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2"/>
        <v/>
      </c>
      <c r="X766" s="113"/>
      <c r="Y766" s="117" t="str">
        <f t="shared" si="183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2000</v>
      </c>
      <c r="H767" s="353"/>
      <c r="I767" s="574" t="s">
        <v>13</v>
      </c>
      <c r="J767" s="575"/>
      <c r="K767" s="430">
        <f>K765-K766</f>
        <v>35250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2"/>
        <v/>
      </c>
      <c r="X767" s="113"/>
      <c r="Y767" s="117" t="str">
        <f t="shared" si="183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66"/>
      <c r="J768" s="567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2"/>
        <v/>
      </c>
      <c r="X768" s="113"/>
      <c r="Y768" s="117" t="str">
        <f t="shared" si="183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66"/>
      <c r="J769" s="567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3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2"/>
        <v>0</v>
      </c>
      <c r="X770" s="113"/>
      <c r="Y770" s="117">
        <f t="shared" si="183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55" t="s">
        <v>50</v>
      </c>
      <c r="B772" s="556"/>
      <c r="C772" s="556"/>
      <c r="D772" s="556"/>
      <c r="E772" s="556"/>
      <c r="F772" s="556"/>
      <c r="G772" s="556"/>
      <c r="H772" s="556"/>
      <c r="I772" s="556"/>
      <c r="J772" s="556"/>
      <c r="K772" s="556"/>
      <c r="L772" s="557"/>
      <c r="M772" s="94"/>
      <c r="N772" s="95"/>
      <c r="O772" s="552" t="s">
        <v>51</v>
      </c>
      <c r="P772" s="553"/>
      <c r="Q772" s="553"/>
      <c r="R772" s="554"/>
      <c r="S772" s="96"/>
      <c r="T772" s="552" t="s">
        <v>52</v>
      </c>
      <c r="U772" s="553"/>
      <c r="V772" s="553"/>
      <c r="W772" s="553"/>
      <c r="X772" s="553"/>
      <c r="Y772" s="554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61" t="s">
        <v>237</v>
      </c>
      <c r="D773" s="562"/>
      <c r="E773" s="562"/>
      <c r="F773" s="562"/>
      <c r="G773" s="437" t="str">
        <f>$J$1</f>
        <v>April</v>
      </c>
      <c r="H773" s="563">
        <f>$K$1</f>
        <v>2025</v>
      </c>
      <c r="I773" s="562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5">IF(U775="","",U775+V775)</f>
        <v>0</v>
      </c>
      <c r="X775" s="113"/>
      <c r="Y775" s="117">
        <f t="shared" ref="Y775:Y785" si="186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58" t="s">
        <v>52</v>
      </c>
      <c r="G776" s="559"/>
      <c r="H776" s="353"/>
      <c r="I776" s="558" t="s">
        <v>64</v>
      </c>
      <c r="J776" s="560"/>
      <c r="K776" s="559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5"/>
        <v>0</v>
      </c>
      <c r="X776" s="113"/>
      <c r="Y776" s="117">
        <f t="shared" si="186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5"/>
        <v>10000</v>
      </c>
      <c r="X777" s="113">
        <v>5000</v>
      </c>
      <c r="Y777" s="117">
        <f t="shared" si="186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77" t="s">
        <v>51</v>
      </c>
      <c r="C778" s="522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0</v>
      </c>
      <c r="H778" s="416"/>
      <c r="I778" s="126">
        <f>IF(C782&gt;=C781,$K$2,C780+C782)</f>
        <v>29</v>
      </c>
      <c r="J778" s="127" t="s">
        <v>68</v>
      </c>
      <c r="K778" s="128">
        <f>K774/$K$2*I778</f>
        <v>33833.333333333336</v>
      </c>
      <c r="L778" s="418"/>
      <c r="M778" s="93"/>
      <c r="N778" s="110"/>
      <c r="O778" s="111" t="s">
        <v>69</v>
      </c>
      <c r="P778" s="111"/>
      <c r="Q778" s="111"/>
      <c r="R778" s="111">
        <v>0</v>
      </c>
      <c r="S778" s="92"/>
      <c r="T778" s="111" t="s">
        <v>69</v>
      </c>
      <c r="U778" s="117"/>
      <c r="V778" s="113"/>
      <c r="W778" s="117" t="str">
        <f t="shared" si="185"/>
        <v/>
      </c>
      <c r="X778" s="113"/>
      <c r="Y778" s="117" t="str">
        <f t="shared" si="186"/>
        <v/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10000</v>
      </c>
      <c r="H779" s="416"/>
      <c r="I779" s="419">
        <v>193</v>
      </c>
      <c r="J779" s="127" t="s">
        <v>70</v>
      </c>
      <c r="K779" s="125">
        <f>K774/$K$2/8*I779</f>
        <v>28145.833333333336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5"/>
        <v/>
      </c>
      <c r="X779" s="113"/>
      <c r="Y779" s="117" t="str">
        <f t="shared" si="186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29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10000</v>
      </c>
      <c r="H780" s="416"/>
      <c r="I780" s="576" t="s">
        <v>72</v>
      </c>
      <c r="J780" s="522"/>
      <c r="K780" s="125">
        <f>K778+K779</f>
        <v>61979.166666666672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5"/>
        <v/>
      </c>
      <c r="X780" s="113"/>
      <c r="Y780" s="117" t="str">
        <f t="shared" si="186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1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5000</v>
      </c>
      <c r="H781" s="416"/>
      <c r="I781" s="576" t="s">
        <v>74</v>
      </c>
      <c r="J781" s="522"/>
      <c r="K781" s="125">
        <f>G781</f>
        <v>5000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7">IF($J$1="May",Y780,Y780)</f>
        <v/>
      </c>
      <c r="V781" s="113"/>
      <c r="W781" s="117"/>
      <c r="X781" s="113"/>
      <c r="Y781" s="117" t="str">
        <f t="shared" si="186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74" t="s">
        <v>13</v>
      </c>
      <c r="J782" s="575"/>
      <c r="K782" s="430">
        <f>K780-K781</f>
        <v>56979.166666666672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5"/>
        <v/>
      </c>
      <c r="X782" s="113"/>
      <c r="Y782" s="117" t="str">
        <f t="shared" si="186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66"/>
      <c r="J783" s="567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5"/>
        <v/>
      </c>
      <c r="X783" s="113"/>
      <c r="Y783" s="117" t="str">
        <f t="shared" si="186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66"/>
      <c r="J784" s="567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5"/>
        <v/>
      </c>
      <c r="X784" s="113"/>
      <c r="Y784" s="117" t="str">
        <f t="shared" si="186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50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5"/>
        <v/>
      </c>
      <c r="X785" s="113"/>
      <c r="Y785" s="117" t="str">
        <f t="shared" si="186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55" t="s">
        <v>50</v>
      </c>
      <c r="B787" s="556"/>
      <c r="C787" s="556"/>
      <c r="D787" s="556"/>
      <c r="E787" s="556"/>
      <c r="F787" s="556"/>
      <c r="G787" s="556"/>
      <c r="H787" s="556"/>
      <c r="I787" s="556"/>
      <c r="J787" s="556"/>
      <c r="K787" s="556"/>
      <c r="L787" s="557"/>
      <c r="M787" s="94"/>
      <c r="N787" s="95"/>
      <c r="O787" s="552" t="s">
        <v>51</v>
      </c>
      <c r="P787" s="553"/>
      <c r="Q787" s="553"/>
      <c r="R787" s="554"/>
      <c r="S787" s="96"/>
      <c r="T787" s="552" t="s">
        <v>52</v>
      </c>
      <c r="U787" s="553"/>
      <c r="V787" s="553"/>
      <c r="W787" s="553"/>
      <c r="X787" s="553"/>
      <c r="Y787" s="554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61" t="s">
        <v>237</v>
      </c>
      <c r="D788" s="562"/>
      <c r="E788" s="562"/>
      <c r="F788" s="562"/>
      <c r="G788" s="437" t="str">
        <f>$J$1</f>
        <v>April</v>
      </c>
      <c r="H788" s="563">
        <f>$K$1</f>
        <v>2025</v>
      </c>
      <c r="I788" s="562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8">IF(U790="","",U790+V790)</f>
        <v>0</v>
      </c>
      <c r="X790" s="113"/>
      <c r="Y790" s="117">
        <f t="shared" ref="Y790:Y800" si="189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58" t="s">
        <v>52</v>
      </c>
      <c r="G791" s="559"/>
      <c r="H791" s="353"/>
      <c r="I791" s="558" t="s">
        <v>64</v>
      </c>
      <c r="J791" s="560"/>
      <c r="K791" s="559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90">IF($J$1="April",Y790,Y790)</f>
        <v>0</v>
      </c>
      <c r="V791" s="113"/>
      <c r="W791" s="117">
        <f t="shared" si="188"/>
        <v>0</v>
      </c>
      <c r="X791" s="113"/>
      <c r="Y791" s="117">
        <f t="shared" si="189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90"/>
        <v>0</v>
      </c>
      <c r="V792" s="113"/>
      <c r="W792" s="117">
        <f t="shared" si="188"/>
        <v>0</v>
      </c>
      <c r="X792" s="113"/>
      <c r="Y792" s="117">
        <f t="shared" si="189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77" t="s">
        <v>51</v>
      </c>
      <c r="C793" s="522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30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/>
      <c r="Q793" s="111"/>
      <c r="R793" s="111">
        <v>0</v>
      </c>
      <c r="S793" s="92"/>
      <c r="T793" s="111" t="s">
        <v>69</v>
      </c>
      <c r="U793" s="117">
        <f t="shared" ref="U793:U795" si="191">IF($J$1="May",Y792,Y792)</f>
        <v>0</v>
      </c>
      <c r="V793" s="113"/>
      <c r="W793" s="117">
        <f t="shared" si="188"/>
        <v>0</v>
      </c>
      <c r="X793" s="113"/>
      <c r="Y793" s="117">
        <f t="shared" si="189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>
        <v>51</v>
      </c>
      <c r="J794" s="127" t="s">
        <v>70</v>
      </c>
      <c r="K794" s="125">
        <f>K789/$K$2/8*I794</f>
        <v>8500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91"/>
        <v>0</v>
      </c>
      <c r="V794" s="113"/>
      <c r="W794" s="117">
        <f t="shared" si="188"/>
        <v>0</v>
      </c>
      <c r="X794" s="113"/>
      <c r="Y794" s="117">
        <f t="shared" si="189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30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76" t="s">
        <v>72</v>
      </c>
      <c r="J795" s="522"/>
      <c r="K795" s="125">
        <f>K793+K794</f>
        <v>48500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91"/>
        <v>0</v>
      </c>
      <c r="V795" s="113"/>
      <c r="W795" s="117">
        <f t="shared" si="188"/>
        <v>0</v>
      </c>
      <c r="X795" s="113"/>
      <c r="Y795" s="117">
        <f t="shared" si="189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76" t="s">
        <v>74</v>
      </c>
      <c r="J796" s="522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2">IF($J$1="September",Y795,"")</f>
        <v/>
      </c>
      <c r="V796" s="113"/>
      <c r="W796" s="117" t="str">
        <f t="shared" si="188"/>
        <v/>
      </c>
      <c r="X796" s="113"/>
      <c r="Y796" s="117" t="str">
        <f t="shared" si="189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74" t="s">
        <v>13</v>
      </c>
      <c r="J797" s="575"/>
      <c r="K797" s="430">
        <f>K795-K796</f>
        <v>48500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2"/>
        <v/>
      </c>
      <c r="V797" s="113"/>
      <c r="W797" s="117" t="str">
        <f t="shared" si="188"/>
        <v/>
      </c>
      <c r="X797" s="113"/>
      <c r="Y797" s="117" t="str">
        <f t="shared" si="189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66"/>
      <c r="J798" s="567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8"/>
        <v/>
      </c>
      <c r="X798" s="113"/>
      <c r="Y798" s="117" t="str">
        <f t="shared" si="189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66"/>
      <c r="J799" s="567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8"/>
        <v/>
      </c>
      <c r="X799" s="113"/>
      <c r="Y799" s="117" t="str">
        <f t="shared" si="189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8"/>
        <v/>
      </c>
      <c r="X800" s="113"/>
      <c r="Y800" s="117" t="str">
        <f t="shared" si="189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55" t="s">
        <v>50</v>
      </c>
      <c r="B802" s="556"/>
      <c r="C802" s="556"/>
      <c r="D802" s="556"/>
      <c r="E802" s="556"/>
      <c r="F802" s="556"/>
      <c r="G802" s="556"/>
      <c r="H802" s="556"/>
      <c r="I802" s="556"/>
      <c r="J802" s="556"/>
      <c r="K802" s="556"/>
      <c r="L802" s="557"/>
      <c r="M802" s="94"/>
      <c r="N802" s="95"/>
      <c r="O802" s="552" t="s">
        <v>51</v>
      </c>
      <c r="P802" s="553"/>
      <c r="Q802" s="553"/>
      <c r="R802" s="554"/>
      <c r="S802" s="96"/>
      <c r="T802" s="552" t="s">
        <v>52</v>
      </c>
      <c r="U802" s="553"/>
      <c r="V802" s="553"/>
      <c r="W802" s="553"/>
      <c r="X802" s="553"/>
      <c r="Y802" s="554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61" t="s">
        <v>237</v>
      </c>
      <c r="D803" s="562"/>
      <c r="E803" s="562"/>
      <c r="F803" s="562"/>
      <c r="G803" s="437" t="str">
        <f>$J$1</f>
        <v>April</v>
      </c>
      <c r="H803" s="563">
        <f>$K$1</f>
        <v>2025</v>
      </c>
      <c r="I803" s="562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3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4">IF(U805="","",U805+V805)</f>
        <v>0</v>
      </c>
      <c r="X805" s="113"/>
      <c r="Y805" s="117">
        <f t="shared" ref="Y805:Y815" si="195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58" t="s">
        <v>52</v>
      </c>
      <c r="G806" s="559"/>
      <c r="H806" s="353"/>
      <c r="I806" s="558" t="s">
        <v>64</v>
      </c>
      <c r="J806" s="560"/>
      <c r="K806" s="559"/>
      <c r="L806" s="415"/>
      <c r="M806" s="93"/>
      <c r="N806" s="110"/>
      <c r="O806" s="111" t="s">
        <v>65</v>
      </c>
      <c r="P806" s="111"/>
      <c r="Q806" s="111"/>
      <c r="R806" s="111" t="str">
        <f t="shared" si="193"/>
        <v/>
      </c>
      <c r="S806" s="92"/>
      <c r="T806" s="111" t="s">
        <v>65</v>
      </c>
      <c r="U806" s="117">
        <f t="shared" ref="U806:U807" si="196">IF($J$1="April",Y805,Y805)</f>
        <v>0</v>
      </c>
      <c r="V806" s="113"/>
      <c r="W806" s="117">
        <f t="shared" si="194"/>
        <v>0</v>
      </c>
      <c r="X806" s="113"/>
      <c r="Y806" s="117">
        <f t="shared" si="195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6"/>
        <v>0</v>
      </c>
      <c r="V807" s="113"/>
      <c r="W807" s="117">
        <f t="shared" si="194"/>
        <v>0</v>
      </c>
      <c r="X807" s="113"/>
      <c r="Y807" s="117">
        <f t="shared" si="195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77" t="s">
        <v>51</v>
      </c>
      <c r="C808" s="522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7">IF($J$1="May",Y807,Y807)</f>
        <v>0</v>
      </c>
      <c r="V808" s="113"/>
      <c r="W808" s="117">
        <f t="shared" si="194"/>
        <v>0</v>
      </c>
      <c r="X808" s="113"/>
      <c r="Y808" s="117">
        <f t="shared" si="195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7"/>
        <v>0</v>
      </c>
      <c r="V809" s="113"/>
      <c r="W809" s="117">
        <f t="shared" si="194"/>
        <v>0</v>
      </c>
      <c r="X809" s="113"/>
      <c r="Y809" s="117">
        <f t="shared" si="195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76" t="s">
        <v>72</v>
      </c>
      <c r="J810" s="522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7"/>
        <v>0</v>
      </c>
      <c r="V810" s="113"/>
      <c r="W810" s="117">
        <f t="shared" si="194"/>
        <v>0</v>
      </c>
      <c r="X810" s="113"/>
      <c r="Y810" s="117">
        <f t="shared" si="195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76" t="s">
        <v>74</v>
      </c>
      <c r="J811" s="522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8">IF(Q811="","",R810-Q811)</f>
        <v/>
      </c>
      <c r="S811" s="92"/>
      <c r="T811" s="111" t="s">
        <v>75</v>
      </c>
      <c r="U811" s="117" t="str">
        <f t="shared" ref="U811:U812" si="199">IF($J$1="September",Y810,"")</f>
        <v/>
      </c>
      <c r="V811" s="113"/>
      <c r="W811" s="117" t="str">
        <f t="shared" si="194"/>
        <v/>
      </c>
      <c r="X811" s="113"/>
      <c r="Y811" s="117" t="str">
        <f t="shared" si="195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74" t="s">
        <v>13</v>
      </c>
      <c r="J812" s="575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8"/>
        <v/>
      </c>
      <c r="S812" s="92"/>
      <c r="T812" s="111" t="s">
        <v>78</v>
      </c>
      <c r="U812" s="117" t="str">
        <f t="shared" si="199"/>
        <v/>
      </c>
      <c r="V812" s="113"/>
      <c r="W812" s="117" t="str">
        <f t="shared" si="194"/>
        <v/>
      </c>
      <c r="X812" s="113"/>
      <c r="Y812" s="117" t="str">
        <f t="shared" si="195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66"/>
      <c r="J813" s="567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8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4"/>
        <v/>
      </c>
      <c r="X813" s="113"/>
      <c r="Y813" s="117" t="str">
        <f t="shared" si="195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66"/>
      <c r="J814" s="567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8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4"/>
        <v/>
      </c>
      <c r="X814" s="113"/>
      <c r="Y814" s="117" t="str">
        <f t="shared" si="195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8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4"/>
        <v/>
      </c>
      <c r="X815" s="113"/>
      <c r="Y815" s="117" t="str">
        <f t="shared" si="195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55" t="s">
        <v>50</v>
      </c>
      <c r="B817" s="556"/>
      <c r="C817" s="556"/>
      <c r="D817" s="556"/>
      <c r="E817" s="556"/>
      <c r="F817" s="556"/>
      <c r="G817" s="556"/>
      <c r="H817" s="556"/>
      <c r="I817" s="556"/>
      <c r="J817" s="556"/>
      <c r="K817" s="556"/>
      <c r="L817" s="557"/>
      <c r="M817" s="94"/>
      <c r="N817" s="95"/>
      <c r="O817" s="552" t="s">
        <v>51</v>
      </c>
      <c r="P817" s="553"/>
      <c r="Q817" s="553"/>
      <c r="R817" s="554"/>
      <c r="S817" s="96"/>
      <c r="T817" s="552" t="s">
        <v>52</v>
      </c>
      <c r="U817" s="553"/>
      <c r="V817" s="553"/>
      <c r="W817" s="553"/>
      <c r="X817" s="553"/>
      <c r="Y817" s="554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61" t="s">
        <v>237</v>
      </c>
      <c r="D818" s="562"/>
      <c r="E818" s="562"/>
      <c r="F818" s="562"/>
      <c r="G818" s="437" t="str">
        <f>$J$1</f>
        <v>April</v>
      </c>
      <c r="H818" s="563">
        <f>$K$1</f>
        <v>2025</v>
      </c>
      <c r="I818" s="562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200">IF(U820="","",U820+V820)</f>
        <v>0</v>
      </c>
      <c r="X820" s="113"/>
      <c r="Y820" s="117">
        <f t="shared" ref="Y820:Y830" si="201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58" t="s">
        <v>52</v>
      </c>
      <c r="G821" s="559"/>
      <c r="H821" s="353"/>
      <c r="I821" s="558" t="s">
        <v>64</v>
      </c>
      <c r="J821" s="560"/>
      <c r="K821" s="559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2">IF($J$1="April",Y820,Y820)</f>
        <v>0</v>
      </c>
      <c r="V821" s="113"/>
      <c r="W821" s="117">
        <f t="shared" si="200"/>
        <v>0</v>
      </c>
      <c r="X821" s="113"/>
      <c r="Y821" s="117">
        <f t="shared" si="201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2"/>
        <v>0</v>
      </c>
      <c r="V822" s="113"/>
      <c r="W822" s="117">
        <f t="shared" si="200"/>
        <v>0</v>
      </c>
      <c r="X822" s="113"/>
      <c r="Y822" s="117">
        <f t="shared" si="201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77" t="s">
        <v>51</v>
      </c>
      <c r="C823" s="522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v>23</v>
      </c>
      <c r="J823" s="127" t="s">
        <v>68</v>
      </c>
      <c r="K823" s="128">
        <f>K819*I823</f>
        <v>34500</v>
      </c>
      <c r="L823" s="418"/>
      <c r="M823" s="93"/>
      <c r="N823" s="110"/>
      <c r="O823" s="111" t="s">
        <v>69</v>
      </c>
      <c r="P823" s="111"/>
      <c r="Q823" s="111"/>
      <c r="R823" s="111">
        <v>0</v>
      </c>
      <c r="S823" s="92"/>
      <c r="T823" s="111" t="s">
        <v>69</v>
      </c>
      <c r="U823" s="117">
        <f t="shared" ref="U823:U825" si="203">IF($J$1="May",Y822,Y822)</f>
        <v>0</v>
      </c>
      <c r="V823" s="113"/>
      <c r="W823" s="117">
        <f t="shared" si="200"/>
        <v>0</v>
      </c>
      <c r="X823" s="113"/>
      <c r="Y823" s="117">
        <f t="shared" si="201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>
        <v>35</v>
      </c>
      <c r="J824" s="127" t="s">
        <v>70</v>
      </c>
      <c r="K824" s="125">
        <f>K819/8*I824</f>
        <v>6562.5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3"/>
        <v>0</v>
      </c>
      <c r="V824" s="113"/>
      <c r="W824" s="117">
        <f t="shared" si="200"/>
        <v>0</v>
      </c>
      <c r="X824" s="113"/>
      <c r="Y824" s="117">
        <f t="shared" si="201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23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76" t="s">
        <v>72</v>
      </c>
      <c r="J825" s="522"/>
      <c r="K825" s="125">
        <f>K823+K824</f>
        <v>41062.5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3"/>
        <v>0</v>
      </c>
      <c r="V825" s="113"/>
      <c r="W825" s="117">
        <f t="shared" si="200"/>
        <v>0</v>
      </c>
      <c r="X825" s="113"/>
      <c r="Y825" s="117">
        <f t="shared" si="201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0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76" t="s">
        <v>74</v>
      </c>
      <c r="J826" s="522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4">IF(Q826="","",R825-Q826)</f>
        <v/>
      </c>
      <c r="S826" s="92"/>
      <c r="T826" s="111" t="s">
        <v>75</v>
      </c>
      <c r="U826" s="117" t="str">
        <f t="shared" ref="U826:U827" si="205">IF($J$1="September",Y825,"")</f>
        <v/>
      </c>
      <c r="V826" s="113"/>
      <c r="W826" s="117" t="str">
        <f t="shared" si="200"/>
        <v/>
      </c>
      <c r="X826" s="113"/>
      <c r="Y826" s="117" t="str">
        <f t="shared" si="201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74" t="s">
        <v>13</v>
      </c>
      <c r="J827" s="575"/>
      <c r="K827" s="430">
        <f>K825-K826</f>
        <v>41062.5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4"/>
        <v/>
      </c>
      <c r="S827" s="92"/>
      <c r="T827" s="111" t="s">
        <v>78</v>
      </c>
      <c r="U827" s="117" t="str">
        <f t="shared" si="205"/>
        <v/>
      </c>
      <c r="V827" s="113"/>
      <c r="W827" s="117" t="str">
        <f t="shared" si="200"/>
        <v/>
      </c>
      <c r="X827" s="113"/>
      <c r="Y827" s="117" t="str">
        <f t="shared" si="201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66"/>
      <c r="J828" s="567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4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200"/>
        <v/>
      </c>
      <c r="X828" s="113"/>
      <c r="Y828" s="117" t="str">
        <f t="shared" si="201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66"/>
      <c r="J829" s="567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4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200"/>
        <v/>
      </c>
      <c r="X829" s="113"/>
      <c r="Y829" s="117" t="str">
        <f t="shared" si="201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4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200"/>
        <v/>
      </c>
      <c r="X830" s="113"/>
      <c r="Y830" s="117" t="str">
        <f t="shared" si="201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55" t="s">
        <v>50</v>
      </c>
      <c r="B832" s="556"/>
      <c r="C832" s="556"/>
      <c r="D832" s="556"/>
      <c r="E832" s="556"/>
      <c r="F832" s="556"/>
      <c r="G832" s="556"/>
      <c r="H832" s="556"/>
      <c r="I832" s="556"/>
      <c r="J832" s="556"/>
      <c r="K832" s="556"/>
      <c r="L832" s="557"/>
      <c r="M832" s="94"/>
      <c r="N832" s="95"/>
      <c r="O832" s="552" t="s">
        <v>51</v>
      </c>
      <c r="P832" s="553"/>
      <c r="Q832" s="553"/>
      <c r="R832" s="554"/>
      <c r="S832" s="96"/>
      <c r="T832" s="552" t="s">
        <v>52</v>
      </c>
      <c r="U832" s="553"/>
      <c r="V832" s="553"/>
      <c r="W832" s="553"/>
      <c r="X832" s="553"/>
      <c r="Y832" s="554"/>
      <c r="Z832" s="97"/>
      <c r="AA832" s="86"/>
    </row>
    <row r="833" spans="1:29" ht="20.100000000000001" customHeight="1" thickBot="1" x14ac:dyDescent="0.3">
      <c r="A833" s="436"/>
      <c r="B833" s="437"/>
      <c r="C833" s="561" t="s">
        <v>237</v>
      </c>
      <c r="D833" s="568"/>
      <c r="E833" s="568"/>
      <c r="F833" s="568"/>
      <c r="G833" s="437" t="str">
        <f>$J$1</f>
        <v>April</v>
      </c>
      <c r="H833" s="563">
        <f>$K$1</f>
        <v>2025</v>
      </c>
      <c r="I833" s="568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6">IF(U835="","",U835+V835)</f>
        <v>0</v>
      </c>
      <c r="X835" s="113"/>
      <c r="Y835" s="117">
        <f t="shared" ref="Y835:Y845" si="207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58" t="s">
        <v>52</v>
      </c>
      <c r="G836" s="559"/>
      <c r="H836" s="353"/>
      <c r="I836" s="558" t="s">
        <v>64</v>
      </c>
      <c r="J836" s="560"/>
      <c r="K836" s="559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8">IF($J$1="April",Y835,Y835)</f>
        <v>0</v>
      </c>
      <c r="V836" s="113"/>
      <c r="W836" s="117">
        <f t="shared" si="206"/>
        <v>0</v>
      </c>
      <c r="X836" s="113"/>
      <c r="Y836" s="117">
        <f t="shared" si="207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8"/>
        <v>0</v>
      </c>
      <c r="V837" s="113"/>
      <c r="W837" s="117">
        <f t="shared" si="206"/>
        <v>0</v>
      </c>
      <c r="X837" s="113"/>
      <c r="Y837" s="117">
        <f t="shared" si="207"/>
        <v>0</v>
      </c>
      <c r="Z837" s="118"/>
      <c r="AA837" s="86"/>
    </row>
    <row r="838" spans="1:29" ht="20.100000000000001" customHeight="1" x14ac:dyDescent="0.25">
      <c r="A838" s="405"/>
      <c r="B838" s="577" t="s">
        <v>51</v>
      </c>
      <c r="C838" s="522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30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/>
      <c r="Q838" s="111"/>
      <c r="R838" s="111">
        <v>0</v>
      </c>
      <c r="S838" s="92"/>
      <c r="T838" s="111" t="s">
        <v>69</v>
      </c>
      <c r="U838" s="117">
        <f t="shared" ref="U838:U841" si="209">IF($J$1="May",Y837,Y837)</f>
        <v>0</v>
      </c>
      <c r="V838" s="113"/>
      <c r="W838" s="117">
        <f t="shared" si="206"/>
        <v>0</v>
      </c>
      <c r="X838" s="113"/>
      <c r="Y838" s="117">
        <f t="shared" si="207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9"/>
        <v>0</v>
      </c>
      <c r="V839" s="113"/>
      <c r="W839" s="117">
        <f t="shared" si="206"/>
        <v>0</v>
      </c>
      <c r="X839" s="113"/>
      <c r="Y839" s="117">
        <f t="shared" si="207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76" t="s">
        <v>72</v>
      </c>
      <c r="J840" s="522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9"/>
        <v>0</v>
      </c>
      <c r="V840" s="113"/>
      <c r="W840" s="117">
        <f t="shared" si="206"/>
        <v>0</v>
      </c>
      <c r="X840" s="113"/>
      <c r="Y840" s="117">
        <f t="shared" si="207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76" t="s">
        <v>74</v>
      </c>
      <c r="J841" s="522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9"/>
        <v>0</v>
      </c>
      <c r="V841" s="113"/>
      <c r="W841" s="117">
        <f t="shared" si="206"/>
        <v>0</v>
      </c>
      <c r="X841" s="113"/>
      <c r="Y841" s="117">
        <f t="shared" si="207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74" t="s">
        <v>13</v>
      </c>
      <c r="J842" s="575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6"/>
        <v>0</v>
      </c>
      <c r="X842" s="113"/>
      <c r="Y842" s="117">
        <f t="shared" si="207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66"/>
      <c r="J843" s="567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10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6"/>
        <v/>
      </c>
      <c r="X843" s="113"/>
      <c r="Y843" s="117" t="str">
        <f t="shared" si="207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66"/>
      <c r="J844" s="567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10"/>
        <v/>
      </c>
      <c r="S844" s="92"/>
      <c r="T844" s="111" t="s">
        <v>80</v>
      </c>
      <c r="U844" s="117"/>
      <c r="V844" s="113"/>
      <c r="W844" s="117" t="str">
        <f t="shared" si="206"/>
        <v/>
      </c>
      <c r="X844" s="113"/>
      <c r="Y844" s="117" t="str">
        <f t="shared" si="207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6"/>
        <v/>
      </c>
      <c r="X845" s="113"/>
      <c r="Y845" s="117" t="str">
        <f t="shared" si="207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55" t="s">
        <v>50</v>
      </c>
      <c r="B847" s="556"/>
      <c r="C847" s="556"/>
      <c r="D847" s="556"/>
      <c r="E847" s="556"/>
      <c r="F847" s="556"/>
      <c r="G847" s="556"/>
      <c r="H847" s="556"/>
      <c r="I847" s="556"/>
      <c r="J847" s="556"/>
      <c r="K847" s="556"/>
      <c r="L847" s="557"/>
      <c r="M847" s="94"/>
      <c r="N847" s="95"/>
      <c r="O847" s="552" t="s">
        <v>51</v>
      </c>
      <c r="P847" s="553"/>
      <c r="Q847" s="553"/>
      <c r="R847" s="554"/>
      <c r="S847" s="96"/>
      <c r="T847" s="552" t="s">
        <v>52</v>
      </c>
      <c r="U847" s="553"/>
      <c r="V847" s="553"/>
      <c r="W847" s="553"/>
      <c r="X847" s="553"/>
      <c r="Y847" s="554"/>
    </row>
    <row r="848" spans="1:29" ht="20.100000000000001" customHeight="1" thickBot="1" x14ac:dyDescent="0.25">
      <c r="A848" s="436"/>
      <c r="B848" s="437"/>
      <c r="C848" s="561" t="s">
        <v>237</v>
      </c>
      <c r="D848" s="568"/>
      <c r="E848" s="568"/>
      <c r="F848" s="568"/>
      <c r="G848" s="437" t="str">
        <f>$J$1</f>
        <v>April</v>
      </c>
      <c r="H848" s="563">
        <f>$K$1</f>
        <v>2025</v>
      </c>
      <c r="I848" s="568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11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2">IF(U850="","",U850+V850)</f>
        <v>80000</v>
      </c>
      <c r="X850" s="113">
        <v>10000</v>
      </c>
      <c r="Y850" s="117">
        <f t="shared" ref="Y850:Y860" si="213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58" t="s">
        <v>52</v>
      </c>
      <c r="G851" s="559"/>
      <c r="H851" s="353"/>
      <c r="I851" s="558" t="s">
        <v>64</v>
      </c>
      <c r="J851" s="560"/>
      <c r="K851" s="559"/>
      <c r="L851" s="121"/>
      <c r="M851" s="93"/>
      <c r="N851" s="110"/>
      <c r="O851" s="111" t="s">
        <v>65</v>
      </c>
      <c r="P851" s="111"/>
      <c r="Q851" s="111"/>
      <c r="R851" s="111" t="str">
        <f t="shared" si="211"/>
        <v/>
      </c>
      <c r="S851" s="92"/>
      <c r="T851" s="111" t="s">
        <v>65</v>
      </c>
      <c r="U851" s="117">
        <f>Y850</f>
        <v>70000</v>
      </c>
      <c r="V851" s="113"/>
      <c r="W851" s="117">
        <f t="shared" si="212"/>
        <v>70000</v>
      </c>
      <c r="X851" s="113"/>
      <c r="Y851" s="117">
        <f t="shared" si="213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2"/>
        <v>70000</v>
      </c>
      <c r="X852" s="113">
        <v>5000</v>
      </c>
      <c r="Y852" s="117">
        <f t="shared" si="213"/>
        <v>65000</v>
      </c>
    </row>
    <row r="853" spans="1:29" ht="20.100000000000001" customHeight="1" x14ac:dyDescent="0.2">
      <c r="A853" s="98"/>
      <c r="B853" s="564" t="s">
        <v>51</v>
      </c>
      <c r="C853" s="522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70000</v>
      </c>
      <c r="H853" s="122"/>
      <c r="I853" s="126">
        <f>IF(C857&gt;0,$K$2,C855)</f>
        <v>30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/>
      <c r="Q853" s="111"/>
      <c r="R853" s="111" t="str">
        <f t="shared" si="211"/>
        <v/>
      </c>
      <c r="S853" s="92"/>
      <c r="T853" s="111" t="s">
        <v>69</v>
      </c>
      <c r="U853" s="117"/>
      <c r="V853" s="113"/>
      <c r="W853" s="117" t="str">
        <f t="shared" si="212"/>
        <v/>
      </c>
      <c r="X853" s="113"/>
      <c r="Y853" s="117" t="str">
        <f t="shared" si="213"/>
        <v/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11"/>
        <v/>
      </c>
      <c r="S854" s="92"/>
      <c r="T854" s="111" t="s">
        <v>47</v>
      </c>
      <c r="U854" s="117"/>
      <c r="V854" s="113"/>
      <c r="W854" s="117" t="str">
        <f t="shared" si="212"/>
        <v/>
      </c>
      <c r="X854" s="113"/>
      <c r="Y854" s="117" t="str">
        <f t="shared" si="213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30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70000</v>
      </c>
      <c r="H855" s="122"/>
      <c r="I855" s="565" t="s">
        <v>72</v>
      </c>
      <c r="J855" s="522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11"/>
        <v/>
      </c>
      <c r="S855" s="92"/>
      <c r="T855" s="111" t="s">
        <v>73</v>
      </c>
      <c r="U855" s="117"/>
      <c r="V855" s="113"/>
      <c r="W855" s="117" t="str">
        <f t="shared" si="212"/>
        <v/>
      </c>
      <c r="X855" s="113"/>
      <c r="Y855" s="117" t="str">
        <f t="shared" si="213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65" t="s">
        <v>74</v>
      </c>
      <c r="J856" s="522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11"/>
        <v/>
      </c>
      <c r="S856" s="92"/>
      <c r="T856" s="111" t="s">
        <v>75</v>
      </c>
      <c r="U856" s="117"/>
      <c r="V856" s="113"/>
      <c r="W856" s="117" t="str">
        <f t="shared" si="212"/>
        <v/>
      </c>
      <c r="X856" s="113"/>
      <c r="Y856" s="117" t="str">
        <f t="shared" si="213"/>
        <v/>
      </c>
    </row>
    <row r="857" spans="1:29" ht="18.75" customHeight="1" x14ac:dyDescent="0.2">
      <c r="A857" s="405"/>
      <c r="B857" s="426" t="s">
        <v>76</v>
      </c>
      <c r="C857" s="42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65000</v>
      </c>
      <c r="H857" s="353"/>
      <c r="I857" s="574" t="s">
        <v>13</v>
      </c>
      <c r="J857" s="575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11"/>
        <v/>
      </c>
      <c r="S857" s="92"/>
      <c r="T857" s="111" t="s">
        <v>78</v>
      </c>
      <c r="U857" s="117"/>
      <c r="V857" s="113"/>
      <c r="W857" s="117" t="str">
        <f t="shared" si="212"/>
        <v/>
      </c>
      <c r="X857" s="113"/>
      <c r="Y857" s="117" t="str">
        <f t="shared" si="213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69"/>
      <c r="J858" s="570"/>
      <c r="K858" s="87"/>
      <c r="L858" s="121"/>
      <c r="N858" s="110"/>
      <c r="O858" s="111" t="s">
        <v>79</v>
      </c>
      <c r="P858" s="111"/>
      <c r="Q858" s="111"/>
      <c r="R858" s="111" t="str">
        <f t="shared" si="211"/>
        <v/>
      </c>
      <c r="S858" s="92"/>
      <c r="T858" s="111" t="s">
        <v>79</v>
      </c>
      <c r="U858" s="117"/>
      <c r="V858" s="113"/>
      <c r="W858" s="117" t="str">
        <f t="shared" si="212"/>
        <v/>
      </c>
      <c r="X858" s="113"/>
      <c r="Y858" s="117" t="str">
        <f t="shared" si="213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69"/>
      <c r="J859" s="570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2"/>
        <v/>
      </c>
      <c r="X859" s="113"/>
      <c r="Y859" s="117" t="str">
        <f t="shared" si="213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11"/>
        <v/>
      </c>
      <c r="S860" s="92"/>
      <c r="T860" s="111" t="s">
        <v>81</v>
      </c>
      <c r="U860" s="117"/>
      <c r="V860" s="113"/>
      <c r="W860" s="117" t="str">
        <f t="shared" si="212"/>
        <v/>
      </c>
      <c r="X860" s="113">
        <v>0</v>
      </c>
      <c r="Y860" s="117" t="str">
        <f t="shared" si="213"/>
        <v/>
      </c>
    </row>
    <row r="861" spans="1:29" ht="20.100000000000001" customHeight="1" thickBot="1" x14ac:dyDescent="0.25"/>
    <row r="862" spans="1:29" ht="19.5" customHeight="1" thickBot="1" x14ac:dyDescent="0.55000000000000004">
      <c r="A862" s="555" t="s">
        <v>50</v>
      </c>
      <c r="B862" s="556"/>
      <c r="C862" s="556"/>
      <c r="D862" s="556"/>
      <c r="E862" s="556"/>
      <c r="F862" s="556"/>
      <c r="G862" s="556"/>
      <c r="H862" s="556"/>
      <c r="I862" s="556"/>
      <c r="J862" s="556"/>
      <c r="K862" s="556"/>
      <c r="L862" s="557"/>
      <c r="M862" s="94"/>
      <c r="N862" s="95"/>
      <c r="O862" s="552" t="s">
        <v>51</v>
      </c>
      <c r="P862" s="553"/>
      <c r="Q862" s="553"/>
      <c r="R862" s="554"/>
      <c r="S862" s="96"/>
      <c r="T862" s="552" t="s">
        <v>52</v>
      </c>
      <c r="U862" s="553"/>
      <c r="V862" s="553"/>
      <c r="W862" s="553"/>
      <c r="X862" s="553"/>
      <c r="Y862" s="554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61" t="s">
        <v>237</v>
      </c>
      <c r="D863" s="562"/>
      <c r="E863" s="562"/>
      <c r="F863" s="562"/>
      <c r="G863" s="437" t="str">
        <f>$J$1</f>
        <v>April</v>
      </c>
      <c r="H863" s="563">
        <f>$K$1</f>
        <v>2025</v>
      </c>
      <c r="I863" s="562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4">Y864</f>
        <v>0</v>
      </c>
      <c r="V865" s="113">
        <v>4000</v>
      </c>
      <c r="W865" s="117">
        <f t="shared" ref="W865:W875" si="215">IF(U865="","",U865+V865)</f>
        <v>4000</v>
      </c>
      <c r="X865" s="113">
        <v>4000</v>
      </c>
      <c r="Y865" s="117">
        <f t="shared" ref="Y865:Y875" si="216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58" t="s">
        <v>52</v>
      </c>
      <c r="G866" s="559"/>
      <c r="H866" s="353"/>
      <c r="I866" s="558" t="s">
        <v>64</v>
      </c>
      <c r="J866" s="560"/>
      <c r="K866" s="559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4"/>
        <v>0</v>
      </c>
      <c r="V866" s="113">
        <v>20000</v>
      </c>
      <c r="W866" s="117">
        <f t="shared" si="215"/>
        <v>20000</v>
      </c>
      <c r="X866" s="113">
        <v>20000</v>
      </c>
      <c r="Y866" s="117">
        <f t="shared" si="216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5"/>
        <v>0</v>
      </c>
      <c r="X867" s="113"/>
      <c r="Y867" s="117">
        <f t="shared" si="216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4" t="s">
        <v>51</v>
      </c>
      <c r="C868" s="522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26</v>
      </c>
      <c r="J868" s="127" t="s">
        <v>68</v>
      </c>
      <c r="K868" s="128">
        <f>K864/$K$2*I868</f>
        <v>34666.666666666664</v>
      </c>
      <c r="L868" s="129"/>
      <c r="M868" s="93"/>
      <c r="N868" s="110"/>
      <c r="O868" s="111" t="s">
        <v>69</v>
      </c>
      <c r="P868" s="144"/>
      <c r="Q868" s="144"/>
      <c r="R868" s="111">
        <v>0</v>
      </c>
      <c r="S868" s="92"/>
      <c r="T868" s="111" t="s">
        <v>69</v>
      </c>
      <c r="U868" s="117">
        <f t="shared" ref="U868:U869" si="217">Y867</f>
        <v>0</v>
      </c>
      <c r="V868" s="113"/>
      <c r="W868" s="117">
        <f t="shared" si="215"/>
        <v>0</v>
      </c>
      <c r="X868" s="113"/>
      <c r="Y868" s="117">
        <f t="shared" si="216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102</v>
      </c>
      <c r="J869" s="127" t="s">
        <v>70</v>
      </c>
      <c r="K869" s="125">
        <f>K864/$K$2/8*I869</f>
        <v>17000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7"/>
        <v>0</v>
      </c>
      <c r="V869" s="113"/>
      <c r="W869" s="117">
        <f t="shared" si="215"/>
        <v>0</v>
      </c>
      <c r="X869" s="113"/>
      <c r="Y869" s="117">
        <f t="shared" si="216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26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65" t="s">
        <v>72</v>
      </c>
      <c r="J870" s="522"/>
      <c r="K870" s="125">
        <f>K868+K869</f>
        <v>51666.666666666664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8">Y869</f>
        <v>0</v>
      </c>
      <c r="V870" s="113"/>
      <c r="W870" s="117">
        <f t="shared" si="215"/>
        <v>0</v>
      </c>
      <c r="X870" s="113"/>
      <c r="Y870" s="117">
        <f t="shared" si="216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4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65" t="s">
        <v>74</v>
      </c>
      <c r="J871" s="522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8"/>
        <v>0</v>
      </c>
      <c r="V871" s="113"/>
      <c r="W871" s="117">
        <f t="shared" si="215"/>
        <v>0</v>
      </c>
      <c r="X871" s="113"/>
      <c r="Y871" s="117">
        <f t="shared" si="216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74" t="s">
        <v>13</v>
      </c>
      <c r="J872" s="575"/>
      <c r="K872" s="430">
        <f>K870-K871</f>
        <v>51666.666666666664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8"/>
        <v>0</v>
      </c>
      <c r="V872" s="113"/>
      <c r="W872" s="117">
        <f t="shared" si="215"/>
        <v>0</v>
      </c>
      <c r="X872" s="113"/>
      <c r="Y872" s="117">
        <f t="shared" si="216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69"/>
      <c r="J873" s="570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8"/>
        <v>0</v>
      </c>
      <c r="V873" s="113"/>
      <c r="W873" s="117">
        <f t="shared" si="215"/>
        <v>0</v>
      </c>
      <c r="X873" s="113"/>
      <c r="Y873" s="117">
        <f t="shared" si="216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69"/>
      <c r="J874" s="570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8"/>
        <v>0</v>
      </c>
      <c r="V874" s="113"/>
      <c r="W874" s="117">
        <f t="shared" si="215"/>
        <v>0</v>
      </c>
      <c r="X874" s="113"/>
      <c r="Y874" s="117">
        <f t="shared" si="216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8"/>
        <v>0</v>
      </c>
      <c r="V875" s="113"/>
      <c r="W875" s="117">
        <f t="shared" si="215"/>
        <v>0</v>
      </c>
      <c r="X875" s="113"/>
      <c r="Y875" s="117">
        <f t="shared" si="216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55" t="s">
        <v>50</v>
      </c>
      <c r="B877" s="556"/>
      <c r="C877" s="556"/>
      <c r="D877" s="556"/>
      <c r="E877" s="556"/>
      <c r="F877" s="556"/>
      <c r="G877" s="556"/>
      <c r="H877" s="556"/>
      <c r="I877" s="556"/>
      <c r="J877" s="556"/>
      <c r="K877" s="556"/>
      <c r="L877" s="557"/>
      <c r="M877" s="94"/>
      <c r="N877" s="110"/>
      <c r="O877" s="552" t="s">
        <v>51</v>
      </c>
      <c r="P877" s="553"/>
      <c r="Q877" s="553"/>
      <c r="R877" s="554"/>
      <c r="S877" s="96"/>
      <c r="T877" s="552" t="s">
        <v>52</v>
      </c>
      <c r="U877" s="553"/>
      <c r="V877" s="553"/>
      <c r="W877" s="553"/>
      <c r="X877" s="553"/>
      <c r="Y877" s="554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61" t="s">
        <v>237</v>
      </c>
      <c r="D878" s="562"/>
      <c r="E878" s="562"/>
      <c r="F878" s="562"/>
      <c r="G878" s="437" t="str">
        <f>$J$1</f>
        <v>April</v>
      </c>
      <c r="H878" s="563">
        <f>$K$1</f>
        <v>2025</v>
      </c>
      <c r="I878" s="562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9">IF(U880="","",U880+V880)</f>
        <v>17000</v>
      </c>
      <c r="X880" s="113">
        <v>7000</v>
      </c>
      <c r="Y880" s="117">
        <f t="shared" ref="Y880:Y890" si="220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58" t="s">
        <v>52</v>
      </c>
      <c r="G881" s="559"/>
      <c r="H881" s="353"/>
      <c r="I881" s="558" t="s">
        <v>64</v>
      </c>
      <c r="J881" s="560"/>
      <c r="K881" s="559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21">Y880</f>
        <v>10000</v>
      </c>
      <c r="V881" s="113"/>
      <c r="W881" s="117">
        <f t="shared" si="219"/>
        <v>10000</v>
      </c>
      <c r="X881" s="113">
        <v>7000</v>
      </c>
      <c r="Y881" s="117">
        <f t="shared" si="220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9"/>
        <v>13000</v>
      </c>
      <c r="X882" s="113">
        <v>10000</v>
      </c>
      <c r="Y882" s="117">
        <f t="shared" si="220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77" t="s">
        <v>51</v>
      </c>
      <c r="C883" s="522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28</v>
      </c>
      <c r="J883" s="127" t="s">
        <v>68</v>
      </c>
      <c r="K883" s="128">
        <f>K879/$K$2*I883</f>
        <v>37333.333333333328</v>
      </c>
      <c r="L883" s="418"/>
      <c r="M883" s="93"/>
      <c r="N883" s="116"/>
      <c r="O883" s="111" t="s">
        <v>69</v>
      </c>
      <c r="P883" s="111"/>
      <c r="Q883" s="111"/>
      <c r="R883" s="111">
        <v>0</v>
      </c>
      <c r="S883" s="92"/>
      <c r="T883" s="111" t="s">
        <v>69</v>
      </c>
      <c r="U883" s="117"/>
      <c r="V883" s="113"/>
      <c r="W883" s="117" t="str">
        <f t="shared" si="219"/>
        <v/>
      </c>
      <c r="X883" s="113"/>
      <c r="Y883" s="117" t="str">
        <f t="shared" si="220"/>
        <v/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141</v>
      </c>
      <c r="J884" s="127" t="s">
        <v>70</v>
      </c>
      <c r="K884" s="125">
        <f>K879/$K$2/8*I884</f>
        <v>23500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/>
      <c r="V884" s="113"/>
      <c r="W884" s="117" t="str">
        <f t="shared" si="219"/>
        <v/>
      </c>
      <c r="X884" s="113"/>
      <c r="Y884" s="117" t="str">
        <f t="shared" si="220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28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76" t="s">
        <v>72</v>
      </c>
      <c r="J885" s="522"/>
      <c r="K885" s="125">
        <f>K883+K884</f>
        <v>60833.333333333328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9"/>
        <v/>
      </c>
      <c r="X885" s="113"/>
      <c r="Y885" s="117" t="str">
        <f t="shared" si="220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2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10000</v>
      </c>
      <c r="H886" s="416"/>
      <c r="I886" s="576" t="s">
        <v>74</v>
      </c>
      <c r="J886" s="522"/>
      <c r="K886" s="125">
        <f>G886</f>
        <v>10000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9"/>
        <v/>
      </c>
      <c r="X886" s="113"/>
      <c r="Y886" s="117" t="str">
        <f t="shared" si="220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3000</v>
      </c>
      <c r="H887" s="353"/>
      <c r="I887" s="574" t="s">
        <v>13</v>
      </c>
      <c r="J887" s="575"/>
      <c r="K887" s="430">
        <f>K885-K886</f>
        <v>50833.333333333328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2">IF(U887="","",U887+V887)</f>
        <v/>
      </c>
      <c r="X887" s="113"/>
      <c r="Y887" s="117" t="str">
        <f t="shared" si="220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66"/>
      <c r="J888" s="567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2"/>
        <v/>
      </c>
      <c r="X888" s="113"/>
      <c r="Y888" s="117" t="str">
        <f t="shared" si="220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66"/>
      <c r="J889" s="567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2"/>
        <v/>
      </c>
      <c r="X889" s="113"/>
      <c r="Y889" s="117" t="str">
        <f t="shared" si="220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2"/>
        <v/>
      </c>
      <c r="X890" s="113"/>
      <c r="Y890" s="117" t="str">
        <f t="shared" si="220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55" t="s">
        <v>50</v>
      </c>
      <c r="B892" s="556"/>
      <c r="C892" s="556"/>
      <c r="D892" s="556"/>
      <c r="E892" s="556"/>
      <c r="F892" s="556"/>
      <c r="G892" s="556"/>
      <c r="H892" s="556"/>
      <c r="I892" s="556"/>
      <c r="J892" s="556"/>
      <c r="K892" s="556"/>
      <c r="L892" s="557"/>
      <c r="M892" s="94"/>
      <c r="N892" s="95"/>
      <c r="O892" s="552" t="s">
        <v>51</v>
      </c>
      <c r="P892" s="553"/>
      <c r="Q892" s="553"/>
      <c r="R892" s="554"/>
      <c r="S892" s="96"/>
      <c r="T892" s="552" t="s">
        <v>52</v>
      </c>
      <c r="U892" s="553"/>
      <c r="V892" s="553"/>
      <c r="W892" s="553"/>
      <c r="X892" s="553"/>
      <c r="Y892" s="554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61" t="s">
        <v>237</v>
      </c>
      <c r="D893" s="562"/>
      <c r="E893" s="562"/>
      <c r="F893" s="562"/>
      <c r="G893" s="437" t="str">
        <f>$J$1</f>
        <v>April</v>
      </c>
      <c r="H893" s="563">
        <f>$K$1</f>
        <v>2025</v>
      </c>
      <c r="I893" s="562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275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3">IF(U895="","",U895+V895)</f>
        <v>9000</v>
      </c>
      <c r="X895" s="113">
        <v>5000</v>
      </c>
      <c r="Y895" s="117">
        <f t="shared" ref="Y895:Y905" si="224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58" t="s">
        <v>52</v>
      </c>
      <c r="G896" s="559"/>
      <c r="H896" s="353"/>
      <c r="I896" s="558" t="s">
        <v>64</v>
      </c>
      <c r="J896" s="560"/>
      <c r="K896" s="559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5">Y895</f>
        <v>4000</v>
      </c>
      <c r="V896" s="113">
        <v>20000</v>
      </c>
      <c r="W896" s="117">
        <f t="shared" si="223"/>
        <v>24000</v>
      </c>
      <c r="X896" s="113">
        <v>24000</v>
      </c>
      <c r="Y896" s="117">
        <f t="shared" si="224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3"/>
        <v>8000</v>
      </c>
      <c r="X897" s="113">
        <v>8000</v>
      </c>
      <c r="Y897" s="117">
        <f t="shared" si="224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77" t="s">
        <v>51</v>
      </c>
      <c r="C898" s="522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29</v>
      </c>
      <c r="J898" s="127" t="s">
        <v>68</v>
      </c>
      <c r="K898" s="128">
        <f>K894/$K$2*I898</f>
        <v>53166.666666666664</v>
      </c>
      <c r="L898" s="418"/>
      <c r="M898" s="93"/>
      <c r="N898" s="110"/>
      <c r="O898" s="111" t="s">
        <v>69</v>
      </c>
      <c r="P898" s="111"/>
      <c r="Q898" s="111"/>
      <c r="R898" s="111">
        <v>0</v>
      </c>
      <c r="S898" s="92"/>
      <c r="T898" s="111" t="s">
        <v>69</v>
      </c>
      <c r="U898" s="117"/>
      <c r="V898" s="113"/>
      <c r="W898" s="117" t="str">
        <f t="shared" si="223"/>
        <v/>
      </c>
      <c r="X898" s="113"/>
      <c r="Y898" s="117" t="str">
        <f t="shared" si="224"/>
        <v/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8000</v>
      </c>
      <c r="H899" s="416"/>
      <c r="I899" s="510">
        <v>114</v>
      </c>
      <c r="J899" s="127" t="s">
        <v>70</v>
      </c>
      <c r="K899" s="125">
        <f>K894/$K$2/8*I899</f>
        <v>26125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/>
      <c r="V899" s="113"/>
      <c r="W899" s="117"/>
      <c r="X899" s="113"/>
      <c r="Y899" s="117" t="str">
        <f t="shared" si="224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29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8000</v>
      </c>
      <c r="H900" s="416"/>
      <c r="I900" s="576" t="s">
        <v>72</v>
      </c>
      <c r="J900" s="522"/>
      <c r="K900" s="125">
        <f>K898+K899</f>
        <v>79291.666666666657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6">IF(U900="","",U900+V900)</f>
        <v/>
      </c>
      <c r="X900" s="113"/>
      <c r="Y900" s="117" t="str">
        <f t="shared" si="224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1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8000</v>
      </c>
      <c r="H901" s="416"/>
      <c r="I901" s="576" t="s">
        <v>74</v>
      </c>
      <c r="J901" s="522"/>
      <c r="K901" s="125">
        <f>G901</f>
        <v>8000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7">IF($J$1="September",Y900,"")</f>
        <v/>
      </c>
      <c r="V901" s="113"/>
      <c r="W901" s="117" t="str">
        <f t="shared" si="226"/>
        <v/>
      </c>
      <c r="X901" s="113"/>
      <c r="Y901" s="117" t="str">
        <f t="shared" si="224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74" t="s">
        <v>13</v>
      </c>
      <c r="J902" s="575"/>
      <c r="K902" s="430">
        <f>K900-K901</f>
        <v>71291.666666666657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7"/>
        <v/>
      </c>
      <c r="V902" s="113"/>
      <c r="W902" s="117">
        <f>V902</f>
        <v>0</v>
      </c>
      <c r="X902" s="113"/>
      <c r="Y902" s="117">
        <f t="shared" si="224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66"/>
      <c r="J903" s="567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8">IF(U903="","",U903+V903)</f>
        <v>0</v>
      </c>
      <c r="X903" s="113"/>
      <c r="Y903" s="117">
        <f t="shared" si="224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66"/>
      <c r="J904" s="567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8"/>
        <v>0</v>
      </c>
      <c r="X904" s="113"/>
      <c r="Y904" s="117">
        <f t="shared" si="224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8"/>
        <v>0</v>
      </c>
      <c r="X905" s="113"/>
      <c r="Y905" s="117">
        <f t="shared" si="224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55" t="s">
        <v>50</v>
      </c>
      <c r="B907" s="556"/>
      <c r="C907" s="556"/>
      <c r="D907" s="556"/>
      <c r="E907" s="556"/>
      <c r="F907" s="556"/>
      <c r="G907" s="556"/>
      <c r="H907" s="556"/>
      <c r="I907" s="556"/>
      <c r="J907" s="556"/>
      <c r="K907" s="556"/>
      <c r="L907" s="557"/>
      <c r="M907" s="94"/>
      <c r="N907" s="95"/>
      <c r="O907" s="552" t="s">
        <v>51</v>
      </c>
      <c r="P907" s="553"/>
      <c r="Q907" s="553"/>
      <c r="R907" s="554"/>
      <c r="S907" s="96"/>
      <c r="T907" s="552" t="s">
        <v>52</v>
      </c>
      <c r="U907" s="553"/>
      <c r="V907" s="553"/>
      <c r="W907" s="553"/>
      <c r="X907" s="553"/>
      <c r="Y907" s="554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61" t="s">
        <v>237</v>
      </c>
      <c r="D908" s="562"/>
      <c r="E908" s="562"/>
      <c r="F908" s="562"/>
      <c r="G908" s="437" t="str">
        <f>$J$1</f>
        <v>April</v>
      </c>
      <c r="H908" s="563">
        <f>$K$1</f>
        <v>2025</v>
      </c>
      <c r="I908" s="562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/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273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>
        <v>15</v>
      </c>
      <c r="Q910" s="111">
        <v>13</v>
      </c>
      <c r="R910" s="111">
        <v>0</v>
      </c>
      <c r="S910" s="92"/>
      <c r="T910" s="111" t="s">
        <v>62</v>
      </c>
      <c r="U910" s="117">
        <f>Y909</f>
        <v>0</v>
      </c>
      <c r="V910" s="113">
        <v>5000</v>
      </c>
      <c r="W910" s="117">
        <f t="shared" ref="W910:W920" si="229">IF(U910="","",U910+V910)</f>
        <v>5000</v>
      </c>
      <c r="X910" s="113">
        <v>5000</v>
      </c>
      <c r="Y910" s="117">
        <f t="shared" ref="Y910:Y920" si="230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58" t="s">
        <v>52</v>
      </c>
      <c r="G911" s="559"/>
      <c r="H911" s="353"/>
      <c r="I911" s="558" t="s">
        <v>64</v>
      </c>
      <c r="J911" s="560"/>
      <c r="K911" s="559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f t="shared" ref="R911" si="231">IF(Q911="","",R910-Q911)</f>
        <v>0</v>
      </c>
      <c r="S911" s="92"/>
      <c r="T911" s="111" t="s">
        <v>65</v>
      </c>
      <c r="U911" s="117">
        <f t="shared" ref="U911:U912" si="232">IF($J$1="April",Y910,Y910)</f>
        <v>0</v>
      </c>
      <c r="V911" s="113">
        <v>20000</v>
      </c>
      <c r="W911" s="117">
        <f t="shared" si="229"/>
        <v>20000</v>
      </c>
      <c r="X911" s="113">
        <v>20000</v>
      </c>
      <c r="Y911" s="117">
        <f t="shared" si="230"/>
        <v>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/>
      <c r="Q912" s="111"/>
      <c r="R912" s="111">
        <v>0</v>
      </c>
      <c r="S912" s="92"/>
      <c r="T912" s="111" t="s">
        <v>66</v>
      </c>
      <c r="U912" s="117">
        <f t="shared" si="232"/>
        <v>0</v>
      </c>
      <c r="V912" s="113"/>
      <c r="W912" s="117">
        <f t="shared" si="229"/>
        <v>0</v>
      </c>
      <c r="X912" s="113"/>
      <c r="Y912" s="117">
        <f t="shared" si="230"/>
        <v>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77" t="s">
        <v>51</v>
      </c>
      <c r="C913" s="522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16"/>
      <c r="I913" s="126">
        <f>IF(C917&gt;=C916,$K$2,C915+C917)</f>
        <v>30</v>
      </c>
      <c r="J913" s="127" t="s">
        <v>68</v>
      </c>
      <c r="K913" s="128">
        <f>K909/$K$2*I913</f>
        <v>0</v>
      </c>
      <c r="L913" s="418"/>
      <c r="M913" s="93"/>
      <c r="N913" s="110"/>
      <c r="O913" s="111" t="s">
        <v>69</v>
      </c>
      <c r="P913" s="111"/>
      <c r="Q913" s="111"/>
      <c r="R913" s="111">
        <v>0</v>
      </c>
      <c r="S913" s="92"/>
      <c r="T913" s="111" t="s">
        <v>69</v>
      </c>
      <c r="U913" s="117">
        <f t="shared" ref="U913:U914" si="233">IF($J$1="May",Y912,Y912)</f>
        <v>0</v>
      </c>
      <c r="V913" s="113"/>
      <c r="W913" s="117">
        <f t="shared" si="229"/>
        <v>0</v>
      </c>
      <c r="X913" s="113"/>
      <c r="Y913" s="117">
        <f t="shared" si="230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85</v>
      </c>
      <c r="J914" s="127" t="s">
        <v>70</v>
      </c>
      <c r="K914" s="125">
        <f>K909/$K$2/8*I914</f>
        <v>0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>
        <f t="shared" si="233"/>
        <v>0</v>
      </c>
      <c r="V914" s="113"/>
      <c r="W914" s="117"/>
      <c r="X914" s="113"/>
      <c r="Y914" s="117" t="str">
        <f t="shared" si="230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0</v>
      </c>
      <c r="H915" s="416"/>
      <c r="I915" s="576" t="s">
        <v>72</v>
      </c>
      <c r="J915" s="522"/>
      <c r="K915" s="125">
        <f>K913+K914</f>
        <v>0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>Y914</f>
        <v/>
      </c>
      <c r="V915" s="113"/>
      <c r="W915" s="117" t="str">
        <f t="shared" ref="W915:W916" si="234">IF(U915="","",U915+V915)</f>
        <v/>
      </c>
      <c r="X915" s="113"/>
      <c r="Y915" s="117" t="str">
        <f t="shared" si="230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16"/>
      <c r="I916" s="576" t="s">
        <v>74</v>
      </c>
      <c r="J916" s="522"/>
      <c r="K916" s="125">
        <f>G916</f>
        <v>0</v>
      </c>
      <c r="L916" s="420"/>
      <c r="M916" s="93"/>
      <c r="N916" s="110"/>
      <c r="O916" s="111" t="s">
        <v>75</v>
      </c>
      <c r="P916" s="111"/>
      <c r="Q916" s="111"/>
      <c r="R916" s="111">
        <v>0</v>
      </c>
      <c r="S916" s="92"/>
      <c r="T916" s="111" t="s">
        <v>75</v>
      </c>
      <c r="U916" s="117" t="str">
        <f t="shared" ref="U916:U917" si="235">IF($J$1="September",Y915,"")</f>
        <v/>
      </c>
      <c r="V916" s="113"/>
      <c r="W916" s="117" t="str">
        <f t="shared" si="234"/>
        <v/>
      </c>
      <c r="X916" s="113"/>
      <c r="Y916" s="117" t="str">
        <f t="shared" si="230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74" t="s">
        <v>13</v>
      </c>
      <c r="J917" s="575"/>
      <c r="K917" s="430">
        <f>K915-K916</f>
        <v>0</v>
      </c>
      <c r="L917" s="412"/>
      <c r="M917" s="93"/>
      <c r="N917" s="110"/>
      <c r="O917" s="111" t="s">
        <v>78</v>
      </c>
      <c r="P917" s="111"/>
      <c r="Q917" s="111"/>
      <c r="R917" s="111">
        <v>0</v>
      </c>
      <c r="S917" s="92"/>
      <c r="T917" s="111" t="s">
        <v>78</v>
      </c>
      <c r="U917" s="117" t="str">
        <f t="shared" si="235"/>
        <v/>
      </c>
      <c r="V917" s="113"/>
      <c r="W917" s="117">
        <f>V917</f>
        <v>0</v>
      </c>
      <c r="X917" s="113"/>
      <c r="Y917" s="117">
        <f t="shared" si="230"/>
        <v>0</v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66"/>
      <c r="J918" s="567"/>
      <c r="K918" s="408"/>
      <c r="L918" s="415"/>
      <c r="M918" s="93"/>
      <c r="N918" s="110"/>
      <c r="O918" s="111" t="s">
        <v>79</v>
      </c>
      <c r="P918" s="111"/>
      <c r="Q918" s="111"/>
      <c r="R918" s="111">
        <v>0</v>
      </c>
      <c r="S918" s="92"/>
      <c r="T918" s="111" t="s">
        <v>79</v>
      </c>
      <c r="U918" s="117">
        <f>Y917</f>
        <v>0</v>
      </c>
      <c r="V918" s="113"/>
      <c r="W918" s="117">
        <f t="shared" si="229"/>
        <v>0</v>
      </c>
      <c r="X918" s="113"/>
      <c r="Y918" s="117">
        <f t="shared" si="230"/>
        <v>0</v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66"/>
      <c r="J919" s="567"/>
      <c r="K919" s="408"/>
      <c r="L919" s="415"/>
      <c r="M919" s="93"/>
      <c r="N919" s="110"/>
      <c r="O919" s="111" t="s">
        <v>80</v>
      </c>
      <c r="P919" s="111"/>
      <c r="Q919" s="111"/>
      <c r="R919" s="111">
        <v>0</v>
      </c>
      <c r="S919" s="92"/>
      <c r="T919" s="111" t="s">
        <v>80</v>
      </c>
      <c r="U919" s="117">
        <f>Y918</f>
        <v>0</v>
      </c>
      <c r="V919" s="113"/>
      <c r="W919" s="117">
        <f t="shared" si="229"/>
        <v>0</v>
      </c>
      <c r="X919" s="113"/>
      <c r="Y919" s="117">
        <f t="shared" si="230"/>
        <v>0</v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>
        <v>0</v>
      </c>
      <c r="S920" s="92"/>
      <c r="T920" s="111" t="s">
        <v>81</v>
      </c>
      <c r="U920" s="117"/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55" t="s">
        <v>50</v>
      </c>
      <c r="B922" s="556"/>
      <c r="C922" s="556"/>
      <c r="D922" s="556"/>
      <c r="E922" s="556"/>
      <c r="F922" s="556"/>
      <c r="G922" s="556"/>
      <c r="H922" s="556"/>
      <c r="I922" s="556"/>
      <c r="J922" s="556"/>
      <c r="K922" s="556"/>
      <c r="L922" s="557"/>
      <c r="M922" s="94"/>
      <c r="N922" s="95"/>
      <c r="O922" s="552" t="s">
        <v>51</v>
      </c>
      <c r="P922" s="553"/>
      <c r="Q922" s="553"/>
      <c r="R922" s="554"/>
      <c r="S922" s="96"/>
      <c r="T922" s="552" t="s">
        <v>52</v>
      </c>
      <c r="U922" s="553"/>
      <c r="V922" s="553"/>
      <c r="W922" s="553"/>
      <c r="X922" s="553"/>
      <c r="Y922" s="554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61" t="s">
        <v>237</v>
      </c>
      <c r="D923" s="562"/>
      <c r="E923" s="562"/>
      <c r="F923" s="562"/>
      <c r="G923" s="437" t="str">
        <f>$J$1</f>
        <v>April</v>
      </c>
      <c r="H923" s="563">
        <f>$K$1</f>
        <v>2025</v>
      </c>
      <c r="I923" s="562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35000</v>
      </c>
      <c r="L924" s="409"/>
      <c r="M924" s="93"/>
      <c r="N924" s="110"/>
      <c r="O924" s="111" t="s">
        <v>60</v>
      </c>
      <c r="P924" s="111">
        <v>31</v>
      </c>
      <c r="Q924" s="111">
        <v>0</v>
      </c>
      <c r="R924" s="111">
        <v>0</v>
      </c>
      <c r="S924" s="112"/>
      <c r="T924" s="111" t="s">
        <v>60</v>
      </c>
      <c r="U924" s="113"/>
      <c r="V924" s="113">
        <v>5000</v>
      </c>
      <c r="W924" s="113">
        <f>V924+U924</f>
        <v>5000</v>
      </c>
      <c r="X924" s="113">
        <v>5000</v>
      </c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232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>
        <v>24</v>
      </c>
      <c r="Q925" s="111">
        <v>4</v>
      </c>
      <c r="R925" s="111">
        <v>0</v>
      </c>
      <c r="S925" s="92"/>
      <c r="T925" s="111" t="s">
        <v>62</v>
      </c>
      <c r="U925" s="117">
        <f>Y924</f>
        <v>0</v>
      </c>
      <c r="V925" s="113">
        <v>10000</v>
      </c>
      <c r="W925" s="117">
        <f t="shared" ref="W925:W935" si="236">IF(U925="","",U925+V925)</f>
        <v>10000</v>
      </c>
      <c r="X925" s="113">
        <v>10000</v>
      </c>
      <c r="Y925" s="117">
        <f t="shared" ref="Y925:Y935" si="237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58" t="s">
        <v>52</v>
      </c>
      <c r="G926" s="559"/>
      <c r="H926" s="353"/>
      <c r="I926" s="558" t="s">
        <v>64</v>
      </c>
      <c r="J926" s="560"/>
      <c r="K926" s="559"/>
      <c r="L926" s="415"/>
      <c r="M926" s="93"/>
      <c r="N926" s="110"/>
      <c r="O926" s="111" t="s">
        <v>65</v>
      </c>
      <c r="P926" s="111"/>
      <c r="Q926" s="111"/>
      <c r="R926" s="111" t="str">
        <f t="shared" ref="R926" si="238">IF(Q926="","",R925-Q926)</f>
        <v/>
      </c>
      <c r="S926" s="92"/>
      <c r="T926" s="111" t="s">
        <v>65</v>
      </c>
      <c r="U926" s="117">
        <f t="shared" ref="U926:U927" si="239">IF($J$1="April",Y925,Y925)</f>
        <v>0</v>
      </c>
      <c r="V926" s="113">
        <v>20000</v>
      </c>
      <c r="W926" s="117">
        <f t="shared" si="236"/>
        <v>20000</v>
      </c>
      <c r="X926" s="113">
        <v>20000</v>
      </c>
      <c r="Y926" s="117">
        <f t="shared" si="237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>
        <v>15</v>
      </c>
      <c r="Q927" s="111">
        <v>15</v>
      </c>
      <c r="R927" s="111">
        <v>0</v>
      </c>
      <c r="S927" s="92"/>
      <c r="T927" s="111" t="s">
        <v>66</v>
      </c>
      <c r="U927" s="117">
        <f t="shared" si="239"/>
        <v>0</v>
      </c>
      <c r="V927" s="113">
        <v>10000</v>
      </c>
      <c r="W927" s="117">
        <f t="shared" si="236"/>
        <v>10000</v>
      </c>
      <c r="X927" s="113">
        <v>10000</v>
      </c>
      <c r="Y927" s="117">
        <f t="shared" si="237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77" t="s">
        <v>51</v>
      </c>
      <c r="C928" s="522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126">
        <f>IF(C932&gt;=C931,$K$2,C930+C932)</f>
        <v>15</v>
      </c>
      <c r="J928" s="127" t="s">
        <v>68</v>
      </c>
      <c r="K928" s="128">
        <f>K924/$K$2*I928</f>
        <v>17500</v>
      </c>
      <c r="L928" s="418"/>
      <c r="M928" s="93"/>
      <c r="N928" s="110"/>
      <c r="O928" s="111" t="s">
        <v>69</v>
      </c>
      <c r="P928" s="111"/>
      <c r="Q928" s="111"/>
      <c r="R928" s="111">
        <v>0</v>
      </c>
      <c r="S928" s="92"/>
      <c r="T928" s="111" t="s">
        <v>69</v>
      </c>
      <c r="U928" s="117">
        <f t="shared" ref="U928:U929" si="240">IF($J$1="May",Y927,Y927)</f>
        <v>0</v>
      </c>
      <c r="V928" s="113"/>
      <c r="W928" s="117">
        <f t="shared" si="236"/>
        <v>0</v>
      </c>
      <c r="X928" s="113"/>
      <c r="Y928" s="117">
        <f t="shared" si="237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10000</v>
      </c>
      <c r="H929" s="416"/>
      <c r="I929" s="485">
        <v>33</v>
      </c>
      <c r="J929" s="127" t="s">
        <v>70</v>
      </c>
      <c r="K929" s="125">
        <f>K924/$K$2/8*I929</f>
        <v>4812.5</v>
      </c>
      <c r="L929" s="420"/>
      <c r="M929" s="93"/>
      <c r="N929" s="110"/>
      <c r="O929" s="111" t="s">
        <v>47</v>
      </c>
      <c r="P929" s="111"/>
      <c r="Q929" s="111"/>
      <c r="R929" s="111"/>
      <c r="S929" s="92"/>
      <c r="T929" s="111" t="s">
        <v>47</v>
      </c>
      <c r="U929" s="117">
        <f t="shared" si="240"/>
        <v>0</v>
      </c>
      <c r="V929" s="113"/>
      <c r="W929" s="117">
        <f t="shared" si="236"/>
        <v>0</v>
      </c>
      <c r="X929" s="113"/>
      <c r="Y929" s="117">
        <f t="shared" si="237"/>
        <v>0</v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15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10000</v>
      </c>
      <c r="H930" s="416"/>
      <c r="I930" s="576" t="s">
        <v>72</v>
      </c>
      <c r="J930" s="522"/>
      <c r="K930" s="125">
        <f>K928+K929</f>
        <v>22312.5</v>
      </c>
      <c r="L930" s="420"/>
      <c r="M930" s="93"/>
      <c r="N930" s="110"/>
      <c r="O930" s="111" t="s">
        <v>73</v>
      </c>
      <c r="P930" s="111"/>
      <c r="Q930" s="111"/>
      <c r="R930" s="111"/>
      <c r="S930" s="92"/>
      <c r="T930" s="111" t="s">
        <v>73</v>
      </c>
      <c r="U930" s="117">
        <f>Y929</f>
        <v>0</v>
      </c>
      <c r="V930" s="113"/>
      <c r="W930" s="117">
        <f t="shared" si="236"/>
        <v>0</v>
      </c>
      <c r="X930" s="113"/>
      <c r="Y930" s="117">
        <f t="shared" si="237"/>
        <v>0</v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15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10000</v>
      </c>
      <c r="H931" s="416"/>
      <c r="I931" s="576" t="s">
        <v>74</v>
      </c>
      <c r="J931" s="522"/>
      <c r="K931" s="125">
        <f>G931</f>
        <v>10000</v>
      </c>
      <c r="L931" s="420"/>
      <c r="M931" s="93"/>
      <c r="N931" s="110"/>
      <c r="O931" s="111" t="s">
        <v>75</v>
      </c>
      <c r="P931" s="111"/>
      <c r="Q931" s="111"/>
      <c r="R931" s="111"/>
      <c r="S931" s="92"/>
      <c r="T931" s="111" t="s">
        <v>75</v>
      </c>
      <c r="U931" s="117">
        <f>Y930</f>
        <v>0</v>
      </c>
      <c r="V931" s="113"/>
      <c r="W931" s="117">
        <f t="shared" si="236"/>
        <v>0</v>
      </c>
      <c r="X931" s="113"/>
      <c r="Y931" s="117">
        <f t="shared" si="237"/>
        <v>0</v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74" t="s">
        <v>13</v>
      </c>
      <c r="J932" s="575"/>
      <c r="K932" s="430">
        <f>K930-K931</f>
        <v>12312.5</v>
      </c>
      <c r="L932" s="412"/>
      <c r="M932" s="93"/>
      <c r="N932" s="110"/>
      <c r="O932" s="111" t="s">
        <v>78</v>
      </c>
      <c r="P932" s="111"/>
      <c r="Q932" s="111"/>
      <c r="R932" s="111" t="str">
        <f t="shared" ref="R932:R933" si="241">IF(Q932="","",R931-Q932)</f>
        <v/>
      </c>
      <c r="S932" s="92"/>
      <c r="T932" s="111" t="s">
        <v>78</v>
      </c>
      <c r="U932" s="117">
        <f>Y931</f>
        <v>0</v>
      </c>
      <c r="V932" s="113"/>
      <c r="W932" s="117">
        <f t="shared" si="236"/>
        <v>0</v>
      </c>
      <c r="X932" s="113"/>
      <c r="Y932" s="117">
        <f t="shared" si="237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66"/>
      <c r="J933" s="567"/>
      <c r="K933" s="408"/>
      <c r="L933" s="415"/>
      <c r="M933" s="93"/>
      <c r="N933" s="110"/>
      <c r="O933" s="111" t="s">
        <v>79</v>
      </c>
      <c r="P933" s="111"/>
      <c r="Q933" s="111"/>
      <c r="R933" s="111" t="str">
        <f t="shared" si="241"/>
        <v/>
      </c>
      <c r="S933" s="92"/>
      <c r="T933" s="111" t="s">
        <v>79</v>
      </c>
      <c r="U933" s="117">
        <f>Y932</f>
        <v>0</v>
      </c>
      <c r="V933" s="113"/>
      <c r="W933" s="117">
        <f t="shared" si="236"/>
        <v>0</v>
      </c>
      <c r="X933" s="113"/>
      <c r="Y933" s="117">
        <f t="shared" si="237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66"/>
      <c r="J934" s="567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v>0</v>
      </c>
      <c r="V934" s="113"/>
      <c r="W934" s="117">
        <f t="shared" si="236"/>
        <v>0</v>
      </c>
      <c r="X934" s="113"/>
      <c r="Y934" s="117">
        <f t="shared" si="237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>
        <f>Y934</f>
        <v>0</v>
      </c>
      <c r="V935" s="113"/>
      <c r="W935" s="117">
        <f t="shared" si="236"/>
        <v>0</v>
      </c>
      <c r="X935" s="113"/>
      <c r="Y935" s="117">
        <f t="shared" si="237"/>
        <v>0</v>
      </c>
      <c r="Z935" s="118"/>
      <c r="AA935" s="86"/>
      <c r="AB935" s="86"/>
      <c r="AC935" s="86"/>
    </row>
    <row r="936" spans="1:29" ht="20.100000000000001" customHeight="1" x14ac:dyDescent="0.2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25">
      <c r="A937" s="353"/>
      <c r="B937" s="353"/>
      <c r="C937" s="353"/>
      <c r="D937" s="353"/>
      <c r="E937" s="353"/>
      <c r="F937" s="353"/>
      <c r="G937" s="353"/>
      <c r="H937" s="353"/>
      <c r="I937" s="353"/>
      <c r="J937" s="353"/>
      <c r="K937" s="353"/>
      <c r="L937" s="353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55" t="s">
        <v>50</v>
      </c>
      <c r="B938" s="556"/>
      <c r="C938" s="556"/>
      <c r="D938" s="556"/>
      <c r="E938" s="556"/>
      <c r="F938" s="556"/>
      <c r="G938" s="556"/>
      <c r="H938" s="556"/>
      <c r="I938" s="556"/>
      <c r="J938" s="556"/>
      <c r="K938" s="556"/>
      <c r="L938" s="557"/>
      <c r="M938" s="94"/>
      <c r="N938" s="95"/>
      <c r="O938" s="552" t="s">
        <v>51</v>
      </c>
      <c r="P938" s="553"/>
      <c r="Q938" s="553"/>
      <c r="R938" s="554"/>
      <c r="S938" s="96"/>
      <c r="T938" s="552" t="s">
        <v>52</v>
      </c>
      <c r="U938" s="553"/>
      <c r="V938" s="553"/>
      <c r="W938" s="553"/>
      <c r="X938" s="553"/>
      <c r="Y938" s="554"/>
      <c r="Z938" s="97"/>
      <c r="AA938" s="94"/>
      <c r="AB938" s="93"/>
      <c r="AC938" s="93"/>
    </row>
    <row r="939" spans="1:29" ht="20.100000000000001" customHeight="1" thickBot="1" x14ac:dyDescent="0.25">
      <c r="A939" s="436"/>
      <c r="B939" s="437"/>
      <c r="C939" s="561" t="s">
        <v>237</v>
      </c>
      <c r="D939" s="562"/>
      <c r="E939" s="562"/>
      <c r="F939" s="562"/>
      <c r="G939" s="437" t="str">
        <f>$J$1</f>
        <v>April</v>
      </c>
      <c r="H939" s="563">
        <f>$K$1</f>
        <v>2025</v>
      </c>
      <c r="I939" s="562"/>
      <c r="J939" s="437"/>
      <c r="K939" s="438"/>
      <c r="L939" s="439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5"/>
      <c r="B940" s="353"/>
      <c r="C940" s="353"/>
      <c r="D940" s="406"/>
      <c r="E940" s="406"/>
      <c r="F940" s="406"/>
      <c r="G940" s="406"/>
      <c r="H940" s="406"/>
      <c r="I940" s="353"/>
      <c r="J940" s="407" t="s">
        <v>59</v>
      </c>
      <c r="K940" s="408"/>
      <c r="L940" s="409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5"/>
      <c r="B941" s="353" t="s">
        <v>61</v>
      </c>
      <c r="C941" s="410" t="s">
        <v>278</v>
      </c>
      <c r="D941" s="353"/>
      <c r="E941" s="353"/>
      <c r="F941" s="353"/>
      <c r="G941" s="353"/>
      <c r="H941" s="411"/>
      <c r="I941" s="406"/>
      <c r="J941" s="353"/>
      <c r="K941" s="353"/>
      <c r="L941" s="412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2">IF(U941="","",U941+V941)</f>
        <v>0</v>
      </c>
      <c r="X941" s="113"/>
      <c r="Y941" s="117">
        <f t="shared" ref="Y941:Y951" si="243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5"/>
      <c r="B942" s="413" t="s">
        <v>63</v>
      </c>
      <c r="C942" s="414"/>
      <c r="D942" s="353"/>
      <c r="E942" s="353"/>
      <c r="F942" s="558" t="s">
        <v>52</v>
      </c>
      <c r="G942" s="559"/>
      <c r="H942" s="353"/>
      <c r="I942" s="558" t="s">
        <v>64</v>
      </c>
      <c r="J942" s="560"/>
      <c r="K942" s="559"/>
      <c r="L942" s="415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2"/>
        <v>10000</v>
      </c>
      <c r="X942" s="113">
        <v>10000</v>
      </c>
      <c r="Y942" s="117">
        <f t="shared" si="243"/>
        <v>0</v>
      </c>
      <c r="Z942" s="118"/>
      <c r="AA942" s="93"/>
      <c r="AB942" s="93"/>
      <c r="AC942" s="93"/>
    </row>
    <row r="943" spans="1:29" ht="20.100000000000001" customHeight="1" x14ac:dyDescent="0.2">
      <c r="A943" s="405"/>
      <c r="B943" s="353"/>
      <c r="C943" s="353"/>
      <c r="D943" s="353"/>
      <c r="E943" s="353"/>
      <c r="F943" s="353"/>
      <c r="G943" s="353"/>
      <c r="H943" s="416"/>
      <c r="I943" s="353"/>
      <c r="J943" s="353"/>
      <c r="K943" s="353"/>
      <c r="L943" s="417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>
        <f>Y942</f>
        <v>0</v>
      </c>
      <c r="V943" s="113"/>
      <c r="W943" s="117">
        <f t="shared" si="242"/>
        <v>0</v>
      </c>
      <c r="X943" s="113"/>
      <c r="Y943" s="117">
        <f t="shared" si="243"/>
        <v>0</v>
      </c>
      <c r="Z943" s="118"/>
      <c r="AA943" s="93"/>
      <c r="AB943" s="93"/>
      <c r="AC943" s="93"/>
    </row>
    <row r="944" spans="1:29" ht="20.100000000000001" customHeight="1" x14ac:dyDescent="0.2">
      <c r="A944" s="405"/>
      <c r="B944" s="577" t="s">
        <v>51</v>
      </c>
      <c r="C944" s="522"/>
      <c r="D944" s="353"/>
      <c r="E944" s="353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6"/>
      <c r="I944" s="126">
        <f>IF(C948&gt;=C947,$K$2,C946+C948)</f>
        <v>30</v>
      </c>
      <c r="J944" s="127" t="s">
        <v>68</v>
      </c>
      <c r="K944" s="128">
        <f>K940/$K$2*I944</f>
        <v>0</v>
      </c>
      <c r="L944" s="418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/>
      <c r="V944" s="113"/>
      <c r="W944" s="117" t="str">
        <f t="shared" si="242"/>
        <v/>
      </c>
      <c r="X944" s="113"/>
      <c r="Y944" s="117" t="str">
        <f t="shared" si="243"/>
        <v/>
      </c>
      <c r="Z944" s="118"/>
      <c r="AA944" s="93"/>
      <c r="AB944" s="93"/>
      <c r="AC944" s="93"/>
    </row>
    <row r="945" spans="1:29" ht="20.100000000000001" customHeight="1" x14ac:dyDescent="0.2">
      <c r="A945" s="405"/>
      <c r="B945" s="130"/>
      <c r="C945" s="130"/>
      <c r="D945" s="353"/>
      <c r="E945" s="353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16"/>
      <c r="I945" s="446">
        <v>10</v>
      </c>
      <c r="J945" s="127" t="s">
        <v>70</v>
      </c>
      <c r="K945" s="390">
        <f>K940/$K$2/8*I945</f>
        <v>0</v>
      </c>
      <c r="L945" s="420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2"/>
        <v/>
      </c>
      <c r="X945" s="113"/>
      <c r="Y945" s="117" t="str">
        <f t="shared" si="243"/>
        <v/>
      </c>
      <c r="Z945" s="118"/>
      <c r="AA945" s="93"/>
      <c r="AB945" s="93"/>
      <c r="AC945" s="93"/>
    </row>
    <row r="946" spans="1:29" ht="20.100000000000001" customHeight="1" x14ac:dyDescent="0.2">
      <c r="A946" s="405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0</v>
      </c>
      <c r="D946" s="353"/>
      <c r="E946" s="353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16"/>
      <c r="I946" s="576" t="s">
        <v>72</v>
      </c>
      <c r="J946" s="522"/>
      <c r="K946" s="125">
        <f>K944+K945</f>
        <v>0</v>
      </c>
      <c r="L946" s="420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2"/>
        <v/>
      </c>
      <c r="X946" s="113"/>
      <c r="Y946" s="117" t="str">
        <f t="shared" si="243"/>
        <v/>
      </c>
      <c r="Z946" s="118"/>
      <c r="AA946" s="93"/>
      <c r="AB946" s="93"/>
      <c r="AC946" s="93"/>
    </row>
    <row r="947" spans="1:29" ht="20.100000000000001" customHeight="1" x14ac:dyDescent="0.2">
      <c r="A947" s="405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53"/>
      <c r="E947" s="353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16"/>
      <c r="I947" s="576" t="s">
        <v>74</v>
      </c>
      <c r="J947" s="522"/>
      <c r="K947" s="125">
        <f>G947</f>
        <v>0</v>
      </c>
      <c r="L947" s="420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2"/>
        <v/>
      </c>
      <c r="X947" s="113"/>
      <c r="Y947" s="117" t="str">
        <f t="shared" si="243"/>
        <v/>
      </c>
      <c r="Z947" s="118"/>
      <c r="AA947" s="93"/>
      <c r="AB947" s="93"/>
      <c r="AC947" s="93"/>
    </row>
    <row r="948" spans="1:29" ht="18.75" customHeight="1" x14ac:dyDescent="0.2">
      <c r="A948" s="405"/>
      <c r="B948" s="426" t="s">
        <v>76</v>
      </c>
      <c r="C948" s="424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3"/>
      <c r="E948" s="353"/>
      <c r="F948" s="426" t="s">
        <v>58</v>
      </c>
      <c r="G948" s="427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3"/>
      <c r="I948" s="574" t="s">
        <v>13</v>
      </c>
      <c r="J948" s="575"/>
      <c r="K948" s="430">
        <f>K946-K947</f>
        <v>0</v>
      </c>
      <c r="L948" s="412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2"/>
        <v/>
      </c>
      <c r="X948" s="113"/>
      <c r="Y948" s="117" t="str">
        <f t="shared" si="243"/>
        <v/>
      </c>
      <c r="Z948" s="118"/>
      <c r="AA948" s="93"/>
      <c r="AB948" s="93"/>
      <c r="AC948" s="93"/>
    </row>
    <row r="949" spans="1:29" ht="20.100000000000001" customHeight="1" x14ac:dyDescent="0.2">
      <c r="A949" s="405"/>
      <c r="B949" s="353"/>
      <c r="C949" s="353"/>
      <c r="D949" s="353"/>
      <c r="E949" s="353"/>
      <c r="F949" s="353"/>
      <c r="G949" s="353"/>
      <c r="H949" s="353"/>
      <c r="I949" s="566"/>
      <c r="J949" s="567"/>
      <c r="K949" s="408"/>
      <c r="L949" s="415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2"/>
        <v/>
      </c>
      <c r="X949" s="113"/>
      <c r="Y949" s="117" t="str">
        <f t="shared" si="243"/>
        <v/>
      </c>
      <c r="Z949" s="118"/>
      <c r="AA949" s="93"/>
      <c r="AB949" s="93"/>
      <c r="AC949" s="93"/>
    </row>
    <row r="950" spans="1:29" ht="20.100000000000001" customHeight="1" x14ac:dyDescent="0.3">
      <c r="A950" s="405"/>
      <c r="B950" s="444"/>
      <c r="C950" s="444"/>
      <c r="D950" s="444"/>
      <c r="E950" s="444"/>
      <c r="F950" s="353"/>
      <c r="G950" s="444"/>
      <c r="H950" s="444"/>
      <c r="I950" s="566"/>
      <c r="J950" s="567"/>
      <c r="K950" s="408"/>
      <c r="L950" s="415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2"/>
        <v/>
      </c>
      <c r="X950" s="113"/>
      <c r="Y950" s="117" t="str">
        <f t="shared" si="243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1"/>
      <c r="B951" s="447"/>
      <c r="C951" s="447"/>
      <c r="D951" s="447"/>
      <c r="E951" s="447"/>
      <c r="F951" s="447"/>
      <c r="G951" s="447"/>
      <c r="H951" s="447"/>
      <c r="I951" s="447"/>
      <c r="J951" s="447"/>
      <c r="K951" s="447"/>
      <c r="L951" s="423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2"/>
        <v/>
      </c>
      <c r="X951" s="113"/>
      <c r="Y951" s="117" t="str">
        <f t="shared" si="243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55" t="s">
        <v>50</v>
      </c>
      <c r="B953" s="556"/>
      <c r="C953" s="556"/>
      <c r="D953" s="556"/>
      <c r="E953" s="556"/>
      <c r="F953" s="556"/>
      <c r="G953" s="556"/>
      <c r="H953" s="556"/>
      <c r="I953" s="556"/>
      <c r="J953" s="556"/>
      <c r="K953" s="556"/>
      <c r="L953" s="557"/>
      <c r="M953" s="94"/>
      <c r="N953" s="95"/>
      <c r="O953" s="552" t="s">
        <v>51</v>
      </c>
      <c r="P953" s="553"/>
      <c r="Q953" s="553"/>
      <c r="R953" s="554"/>
      <c r="S953" s="96"/>
      <c r="T953" s="552" t="s">
        <v>52</v>
      </c>
      <c r="U953" s="553"/>
      <c r="V953" s="553"/>
      <c r="W953" s="553"/>
      <c r="X953" s="553"/>
      <c r="Y953" s="554"/>
    </row>
    <row r="954" spans="1:29" ht="20.100000000000001" customHeight="1" thickBot="1" x14ac:dyDescent="0.25">
      <c r="A954" s="436"/>
      <c r="B954" s="437"/>
      <c r="C954" s="561" t="s">
        <v>237</v>
      </c>
      <c r="D954" s="568"/>
      <c r="E954" s="568"/>
      <c r="F954" s="568"/>
      <c r="G954" s="437" t="str">
        <f>$J$1</f>
        <v>April</v>
      </c>
      <c r="H954" s="563">
        <f>$K$1</f>
        <v>2025</v>
      </c>
      <c r="I954" s="568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</row>
    <row r="955" spans="1:29" ht="20.100000000000001" customHeight="1" x14ac:dyDescent="0.2">
      <c r="A955" s="98"/>
      <c r="B955" s="85"/>
      <c r="C955" s="85"/>
      <c r="D955" s="107"/>
      <c r="E955" s="107"/>
      <c r="F955" s="107"/>
      <c r="G955" s="107"/>
      <c r="H955" s="107"/>
      <c r="I955" s="85"/>
      <c r="J955" s="108" t="s">
        <v>59</v>
      </c>
      <c r="K955" s="87">
        <v>35000</v>
      </c>
      <c r="L955" s="109"/>
      <c r="M955" s="93"/>
      <c r="N955" s="110"/>
      <c r="O955" s="111" t="s">
        <v>60</v>
      </c>
      <c r="P955" s="111">
        <v>31</v>
      </c>
      <c r="Q955" s="111">
        <v>0</v>
      </c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</row>
    <row r="956" spans="1:29" ht="20.100000000000001" customHeight="1" x14ac:dyDescent="0.2">
      <c r="A956" s="98"/>
      <c r="B956" s="85" t="s">
        <v>61</v>
      </c>
      <c r="C956" s="84" t="s">
        <v>256</v>
      </c>
      <c r="D956" s="85"/>
      <c r="E956" s="85"/>
      <c r="F956" s="85"/>
      <c r="G956" s="107"/>
      <c r="H956" s="114"/>
      <c r="I956" s="107"/>
      <c r="J956" s="85"/>
      <c r="K956" s="85"/>
      <c r="L956" s="115"/>
      <c r="M956" s="94"/>
      <c r="N956" s="116"/>
      <c r="O956" s="111" t="s">
        <v>62</v>
      </c>
      <c r="P956" s="111">
        <v>27</v>
      </c>
      <c r="Q956" s="111">
        <v>1</v>
      </c>
      <c r="R956" s="111">
        <v>0</v>
      </c>
      <c r="S956" s="92"/>
      <c r="T956" s="111" t="s">
        <v>62</v>
      </c>
      <c r="U956" s="117">
        <f t="shared" ref="U956:U962" si="244">Y955</f>
        <v>0</v>
      </c>
      <c r="V956" s="113"/>
      <c r="W956" s="117">
        <f t="shared" ref="W956:W966" si="245">IF(U956="","",U956+V956)</f>
        <v>0</v>
      </c>
      <c r="X956" s="113"/>
      <c r="Y956" s="117">
        <f t="shared" ref="Y956:Y966" si="246">IF(W956="","",W956-X956)</f>
        <v>0</v>
      </c>
    </row>
    <row r="957" spans="1:29" ht="20.100000000000001" customHeight="1" x14ac:dyDescent="0.2">
      <c r="A957" s="98"/>
      <c r="B957" s="119" t="s">
        <v>63</v>
      </c>
      <c r="C957" s="120"/>
      <c r="D957" s="85"/>
      <c r="E957" s="85"/>
      <c r="F957" s="596" t="s">
        <v>52</v>
      </c>
      <c r="G957" s="522"/>
      <c r="H957" s="85"/>
      <c r="I957" s="596" t="s">
        <v>64</v>
      </c>
      <c r="J957" s="521"/>
      <c r="K957" s="522"/>
      <c r="L957" s="121"/>
      <c r="M957" s="93"/>
      <c r="N957" s="110"/>
      <c r="O957" s="111" t="s">
        <v>65</v>
      </c>
      <c r="P957" s="111">
        <v>30</v>
      </c>
      <c r="Q957" s="111">
        <v>1</v>
      </c>
      <c r="R957" s="111">
        <v>0</v>
      </c>
      <c r="S957" s="92"/>
      <c r="T957" s="111" t="s">
        <v>65</v>
      </c>
      <c r="U957" s="117">
        <f t="shared" si="244"/>
        <v>0</v>
      </c>
      <c r="V957" s="113"/>
      <c r="W957" s="117">
        <f t="shared" si="245"/>
        <v>0</v>
      </c>
      <c r="X957" s="113"/>
      <c r="Y957" s="117">
        <f t="shared" si="246"/>
        <v>0</v>
      </c>
    </row>
    <row r="958" spans="1:29" ht="20.100000000000001" customHeight="1" x14ac:dyDescent="0.2">
      <c r="A958" s="98"/>
      <c r="B958" s="85"/>
      <c r="C958" s="85"/>
      <c r="D958" s="85"/>
      <c r="E958" s="85"/>
      <c r="F958" s="85"/>
      <c r="G958" s="85"/>
      <c r="H958" s="122"/>
      <c r="I958" s="85"/>
      <c r="J958" s="85"/>
      <c r="K958" s="85"/>
      <c r="L958" s="123"/>
      <c r="M958" s="93"/>
      <c r="N958" s="110"/>
      <c r="O958" s="111" t="s">
        <v>66</v>
      </c>
      <c r="P958" s="111">
        <v>30</v>
      </c>
      <c r="Q958" s="111">
        <v>0</v>
      </c>
      <c r="R958" s="111">
        <f t="shared" ref="R958:R964" si="247">IF(Q958="","",R957-Q958)</f>
        <v>0</v>
      </c>
      <c r="S958" s="92"/>
      <c r="T958" s="111" t="s">
        <v>66</v>
      </c>
      <c r="U958" s="117">
        <f t="shared" si="244"/>
        <v>0</v>
      </c>
      <c r="V958" s="113"/>
      <c r="W958" s="117">
        <f t="shared" si="245"/>
        <v>0</v>
      </c>
      <c r="X958" s="113"/>
      <c r="Y958" s="117">
        <f t="shared" si="246"/>
        <v>0</v>
      </c>
    </row>
    <row r="959" spans="1:29" ht="20.100000000000001" customHeight="1" x14ac:dyDescent="0.2">
      <c r="A959" s="98"/>
      <c r="B959" s="564" t="s">
        <v>51</v>
      </c>
      <c r="C959" s="522"/>
      <c r="D959" s="85"/>
      <c r="E959" s="85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122"/>
      <c r="I959" s="126">
        <f>IF(C963&gt;0,$K$2,C961)</f>
        <v>30</v>
      </c>
      <c r="J959" s="127" t="s">
        <v>68</v>
      </c>
      <c r="K959" s="128">
        <f>K955/$K$2*I959</f>
        <v>35000</v>
      </c>
      <c r="L959" s="129"/>
      <c r="M959" s="93"/>
      <c r="N959" s="110"/>
      <c r="O959" s="111" t="s">
        <v>69</v>
      </c>
      <c r="P959" s="111"/>
      <c r="Q959" s="111"/>
      <c r="R959" s="111" t="str">
        <f t="shared" si="247"/>
        <v/>
      </c>
      <c r="S959" s="92"/>
      <c r="T959" s="111" t="s">
        <v>69</v>
      </c>
      <c r="U959" s="117">
        <f t="shared" si="244"/>
        <v>0</v>
      </c>
      <c r="V959" s="113"/>
      <c r="W959" s="117">
        <f t="shared" si="245"/>
        <v>0</v>
      </c>
      <c r="X959" s="113"/>
      <c r="Y959" s="117">
        <f t="shared" si="246"/>
        <v>0</v>
      </c>
    </row>
    <row r="960" spans="1:29" ht="20.100000000000001" customHeight="1" x14ac:dyDescent="0.2">
      <c r="A960" s="98"/>
      <c r="B960" s="130"/>
      <c r="C960" s="130"/>
      <c r="D960" s="85"/>
      <c r="E960" s="85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122"/>
      <c r="I960" s="126">
        <v>70</v>
      </c>
      <c r="J960" s="127" t="s">
        <v>70</v>
      </c>
      <c r="K960" s="125">
        <f>K955/$K$2/8*I960</f>
        <v>10208.333333333334</v>
      </c>
      <c r="L960" s="131"/>
      <c r="M960" s="93"/>
      <c r="N960" s="110"/>
      <c r="O960" s="111" t="s">
        <v>47</v>
      </c>
      <c r="P960" s="111"/>
      <c r="Q960" s="111"/>
      <c r="R960" s="111" t="str">
        <f t="shared" si="247"/>
        <v/>
      </c>
      <c r="S960" s="92"/>
      <c r="T960" s="111" t="s">
        <v>47</v>
      </c>
      <c r="U960" s="117">
        <f t="shared" si="244"/>
        <v>0</v>
      </c>
      <c r="V960" s="113"/>
      <c r="W960" s="117">
        <f t="shared" si="245"/>
        <v>0</v>
      </c>
      <c r="X960" s="113"/>
      <c r="Y960" s="117">
        <f t="shared" si="246"/>
        <v>0</v>
      </c>
    </row>
    <row r="961" spans="1:29" ht="20.100000000000001" customHeight="1" x14ac:dyDescent="0.2">
      <c r="A961" s="98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30</v>
      </c>
      <c r="D961" s="85"/>
      <c r="E961" s="85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0</v>
      </c>
      <c r="H961" s="122"/>
      <c r="I961" s="565" t="s">
        <v>72</v>
      </c>
      <c r="J961" s="522"/>
      <c r="K961" s="125">
        <f>K959+K960</f>
        <v>45208.333333333336</v>
      </c>
      <c r="L961" s="131"/>
      <c r="M961" s="93"/>
      <c r="N961" s="110"/>
      <c r="O961" s="111" t="s">
        <v>73</v>
      </c>
      <c r="P961" s="111"/>
      <c r="Q961" s="111"/>
      <c r="R961" s="111" t="str">
        <f t="shared" si="247"/>
        <v/>
      </c>
      <c r="S961" s="92"/>
      <c r="T961" s="111" t="s">
        <v>73</v>
      </c>
      <c r="U961" s="117">
        <f t="shared" si="244"/>
        <v>0</v>
      </c>
      <c r="V961" s="113"/>
      <c r="W961" s="117">
        <f t="shared" si="245"/>
        <v>0</v>
      </c>
      <c r="X961" s="113"/>
      <c r="Y961" s="117">
        <f t="shared" si="246"/>
        <v>0</v>
      </c>
    </row>
    <row r="962" spans="1:29" ht="20.100000000000001" customHeight="1" x14ac:dyDescent="0.2">
      <c r="A962" s="98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85"/>
      <c r="E962" s="85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122"/>
      <c r="I962" s="565" t="s">
        <v>74</v>
      </c>
      <c r="J962" s="522"/>
      <c r="K962" s="125">
        <f>G962</f>
        <v>0</v>
      </c>
      <c r="L962" s="131"/>
      <c r="M962" s="93"/>
      <c r="N962" s="110"/>
      <c r="O962" s="111" t="s">
        <v>75</v>
      </c>
      <c r="P962" s="111"/>
      <c r="Q962" s="111"/>
      <c r="R962" s="111" t="str">
        <f t="shared" si="247"/>
        <v/>
      </c>
      <c r="S962" s="92"/>
      <c r="T962" s="111" t="s">
        <v>75</v>
      </c>
      <c r="U962" s="117">
        <f t="shared" si="244"/>
        <v>0</v>
      </c>
      <c r="V962" s="113"/>
      <c r="W962" s="117">
        <f t="shared" si="245"/>
        <v>0</v>
      </c>
      <c r="X962" s="113"/>
      <c r="Y962" s="117">
        <f t="shared" si="246"/>
        <v>0</v>
      </c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0</v>
      </c>
      <c r="H963" s="353"/>
      <c r="I963" s="574" t="s">
        <v>13</v>
      </c>
      <c r="J963" s="575"/>
      <c r="K963" s="430">
        <f>K961-K962</f>
        <v>45208.333333333336</v>
      </c>
      <c r="L963" s="412"/>
      <c r="M963" s="93"/>
      <c r="N963" s="110"/>
      <c r="O963" s="111" t="s">
        <v>78</v>
      </c>
      <c r="P963" s="111"/>
      <c r="Q963" s="111"/>
      <c r="R963" s="111" t="str">
        <f t="shared" si="247"/>
        <v/>
      </c>
      <c r="S963" s="92"/>
      <c r="T963" s="111" t="s">
        <v>78</v>
      </c>
      <c r="U963" s="117">
        <f>Y962</f>
        <v>0</v>
      </c>
      <c r="V963" s="113"/>
      <c r="W963" s="117">
        <f t="shared" si="245"/>
        <v>0</v>
      </c>
      <c r="X963" s="113"/>
      <c r="Y963" s="117">
        <f t="shared" si="246"/>
        <v>0</v>
      </c>
      <c r="Z963" s="118"/>
      <c r="AA963" s="93"/>
      <c r="AB963" s="93"/>
      <c r="AC963" s="93"/>
    </row>
    <row r="964" spans="1:29" ht="20.100000000000001" customHeight="1" x14ac:dyDescent="0.2">
      <c r="A964" s="98"/>
      <c r="B964" s="85"/>
      <c r="C964" s="85"/>
      <c r="D964" s="85"/>
      <c r="E964" s="85"/>
      <c r="F964" s="85"/>
      <c r="G964" s="85"/>
      <c r="H964" s="85"/>
      <c r="I964" s="569"/>
      <c r="J964" s="570"/>
      <c r="K964" s="87"/>
      <c r="L964" s="121"/>
      <c r="N964" s="110"/>
      <c r="O964" s="111" t="s">
        <v>79</v>
      </c>
      <c r="P964" s="111"/>
      <c r="Q964" s="111"/>
      <c r="R964" s="111" t="str">
        <f t="shared" si="247"/>
        <v/>
      </c>
      <c r="S964" s="92"/>
      <c r="T964" s="111" t="s">
        <v>79</v>
      </c>
      <c r="U964" s="117">
        <f>Y963</f>
        <v>0</v>
      </c>
      <c r="V964" s="113"/>
      <c r="W964" s="117">
        <f t="shared" si="245"/>
        <v>0</v>
      </c>
      <c r="X964" s="113"/>
      <c r="Y964" s="117">
        <f t="shared" si="246"/>
        <v>0</v>
      </c>
    </row>
    <row r="965" spans="1:29" ht="20.100000000000001" customHeight="1" x14ac:dyDescent="0.3">
      <c r="A965" s="98"/>
      <c r="B965" s="83"/>
      <c r="C965" s="83"/>
      <c r="D965" s="83"/>
      <c r="E965" s="83"/>
      <c r="F965" s="83"/>
      <c r="G965" s="83"/>
      <c r="H965" s="83"/>
      <c r="I965" s="569"/>
      <c r="J965" s="570"/>
      <c r="K965" s="87"/>
      <c r="L965" s="121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>
        <f>Y964</f>
        <v>0</v>
      </c>
      <c r="V965" s="113"/>
      <c r="W965" s="117">
        <f t="shared" si="245"/>
        <v>0</v>
      </c>
      <c r="X965" s="113"/>
      <c r="Y965" s="117">
        <f t="shared" si="246"/>
        <v>0</v>
      </c>
    </row>
    <row r="966" spans="1:29" ht="20.100000000000001" customHeight="1" thickBot="1" x14ac:dyDescent="0.35">
      <c r="A966" s="132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4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/>
      <c r="V966" s="113"/>
      <c r="W966" s="117" t="str">
        <f t="shared" si="245"/>
        <v/>
      </c>
      <c r="X966" s="113"/>
      <c r="Y966" s="117" t="str">
        <f t="shared" si="246"/>
        <v/>
      </c>
    </row>
    <row r="967" spans="1:29" ht="20.100000000000001" customHeight="1" thickBot="1" x14ac:dyDescent="0.3">
      <c r="M967" s="86"/>
      <c r="N967" s="110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spans="1:29" ht="20.100000000000001" customHeight="1" thickBot="1" x14ac:dyDescent="0.55000000000000004">
      <c r="A968" s="555" t="s">
        <v>50</v>
      </c>
      <c r="B968" s="556"/>
      <c r="C968" s="556"/>
      <c r="D968" s="556"/>
      <c r="E968" s="556"/>
      <c r="F968" s="556"/>
      <c r="G968" s="556"/>
      <c r="H968" s="556"/>
      <c r="I968" s="556"/>
      <c r="J968" s="556"/>
      <c r="K968" s="556"/>
      <c r="L968" s="557"/>
      <c r="M968" s="94"/>
      <c r="N968" s="95"/>
      <c r="O968" s="552" t="s">
        <v>51</v>
      </c>
      <c r="P968" s="553"/>
      <c r="Q968" s="553"/>
      <c r="R968" s="554"/>
      <c r="S968" s="96"/>
      <c r="T968" s="552" t="s">
        <v>52</v>
      </c>
      <c r="U968" s="553"/>
      <c r="V968" s="553"/>
      <c r="W968" s="553"/>
      <c r="X968" s="553"/>
      <c r="Y968" s="554"/>
      <c r="Z968" s="97"/>
      <c r="AA968" s="86"/>
      <c r="AB968" s="86"/>
      <c r="AC968" s="86"/>
    </row>
    <row r="969" spans="1:29" ht="20.100000000000001" customHeight="1" thickBot="1" x14ac:dyDescent="0.3">
      <c r="A969" s="436"/>
      <c r="B969" s="437"/>
      <c r="C969" s="561" t="s">
        <v>237</v>
      </c>
      <c r="D969" s="562"/>
      <c r="E969" s="562"/>
      <c r="F969" s="562"/>
      <c r="G969" s="437" t="str">
        <f>$J$1</f>
        <v>April</v>
      </c>
      <c r="H969" s="563">
        <f>$K$1</f>
        <v>2025</v>
      </c>
      <c r="I969" s="562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  <c r="Z969" s="106"/>
      <c r="AA969" s="86"/>
      <c r="AB969" s="86"/>
      <c r="AC969" s="86"/>
    </row>
    <row r="970" spans="1:29" ht="20.100000000000001" customHeight="1" x14ac:dyDescent="0.25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65000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  <c r="Z970" s="106"/>
      <c r="AA970" s="86"/>
      <c r="AB970" s="86"/>
      <c r="AC970" s="86"/>
    </row>
    <row r="971" spans="1:29" ht="20.100000000000001" customHeight="1" thickBot="1" x14ac:dyDescent="0.3">
      <c r="A971" s="203"/>
      <c r="B971" s="204" t="s">
        <v>61</v>
      </c>
      <c r="C971" s="205" t="s">
        <v>257</v>
      </c>
      <c r="D971" s="204"/>
      <c r="E971" s="204"/>
      <c r="F971" s="204"/>
      <c r="G971" s="204"/>
      <c r="H971" s="206"/>
      <c r="I971" s="207"/>
      <c r="J971" s="204"/>
      <c r="K971" s="204"/>
      <c r="L971" s="208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>Y970</f>
        <v>0</v>
      </c>
      <c r="V971" s="113"/>
      <c r="W971" s="117">
        <f t="shared" ref="W971:W979" si="248">IF(U971="","",U971+V971)</f>
        <v>0</v>
      </c>
      <c r="X971" s="113"/>
      <c r="Y971" s="117">
        <f t="shared" ref="Y971:Y981" si="249">IF(W971="","",W971-X971)</f>
        <v>0</v>
      </c>
      <c r="Z971" s="118"/>
      <c r="AA971" s="86"/>
      <c r="AB971" s="86"/>
      <c r="AC971" s="86"/>
    </row>
    <row r="972" spans="1:29" ht="20.100000000000001" customHeight="1" thickBot="1" x14ac:dyDescent="0.3">
      <c r="A972" s="98"/>
      <c r="B972" s="119" t="s">
        <v>63</v>
      </c>
      <c r="C972" s="145"/>
      <c r="D972" s="85"/>
      <c r="E972" s="85"/>
      <c r="F972" s="558" t="s">
        <v>52</v>
      </c>
      <c r="G972" s="559"/>
      <c r="H972" s="353"/>
      <c r="I972" s="558" t="s">
        <v>64</v>
      </c>
      <c r="J972" s="560"/>
      <c r="K972" s="559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>IF($J$1="April",Y971,Y971)</f>
        <v>0</v>
      </c>
      <c r="V972" s="113"/>
      <c r="W972" s="117">
        <f t="shared" si="248"/>
        <v>0</v>
      </c>
      <c r="X972" s="113"/>
      <c r="Y972" s="117">
        <f t="shared" si="249"/>
        <v>0</v>
      </c>
      <c r="Z972" s="118"/>
      <c r="AA972" s="86"/>
      <c r="AB972" s="86"/>
      <c r="AC972" s="86"/>
    </row>
    <row r="973" spans="1:29" ht="20.100000000000001" customHeight="1" x14ac:dyDescent="0.25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v>0</v>
      </c>
      <c r="S973" s="92"/>
      <c r="T973" s="111" t="s">
        <v>66</v>
      </c>
      <c r="U973" s="117">
        <f>IF($J$1="April",Y972,Y972)</f>
        <v>0</v>
      </c>
      <c r="V973" s="113"/>
      <c r="W973" s="117">
        <f t="shared" si="248"/>
        <v>0</v>
      </c>
      <c r="X973" s="113"/>
      <c r="Y973" s="117">
        <f t="shared" si="249"/>
        <v>0</v>
      </c>
      <c r="Z973" s="118"/>
      <c r="AA973" s="86"/>
      <c r="AB973" s="86"/>
      <c r="AC973" s="86"/>
    </row>
    <row r="974" spans="1:29" ht="20.100000000000001" customHeight="1" x14ac:dyDescent="0.25">
      <c r="A974" s="98"/>
      <c r="B974" s="564" t="s">
        <v>51</v>
      </c>
      <c r="C974" s="522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64999.999999999993</v>
      </c>
      <c r="L974" s="129"/>
      <c r="M974" s="93"/>
      <c r="N974" s="110"/>
      <c r="O974" s="111" t="s">
        <v>69</v>
      </c>
      <c r="P974" s="111"/>
      <c r="Q974" s="111"/>
      <c r="R974" s="111">
        <v>0</v>
      </c>
      <c r="S974" s="92"/>
      <c r="T974" s="111" t="s">
        <v>69</v>
      </c>
      <c r="U974" s="117">
        <f>IF($J$1="May",Y973,Y973)</f>
        <v>0</v>
      </c>
      <c r="V974" s="113"/>
      <c r="W974" s="117">
        <f t="shared" si="248"/>
        <v>0</v>
      </c>
      <c r="X974" s="113"/>
      <c r="Y974" s="117">
        <f t="shared" si="249"/>
        <v>0</v>
      </c>
      <c r="Z974" s="118"/>
      <c r="AA974" s="86"/>
      <c r="AB974" s="86"/>
      <c r="AC974" s="86"/>
    </row>
    <row r="975" spans="1:29" ht="20.100000000000001" customHeight="1" x14ac:dyDescent="0.25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46">
        <v>64</v>
      </c>
      <c r="J975" s="127" t="s">
        <v>70</v>
      </c>
      <c r="K975" s="125">
        <f>K970/$K$2/8*I975</f>
        <v>17333.333333333332</v>
      </c>
      <c r="L975" s="131"/>
      <c r="M975" s="93"/>
      <c r="N975" s="110"/>
      <c r="O975" s="111" t="s">
        <v>47</v>
      </c>
      <c r="P975" s="111"/>
      <c r="Q975" s="111"/>
      <c r="R975" s="111">
        <v>0</v>
      </c>
      <c r="S975" s="92"/>
      <c r="T975" s="111" t="s">
        <v>47</v>
      </c>
      <c r="U975" s="117">
        <f>IF($J$1="May",Y974,Y974)</f>
        <v>0</v>
      </c>
      <c r="V975" s="113"/>
      <c r="W975" s="117">
        <f t="shared" si="248"/>
        <v>0</v>
      </c>
      <c r="X975" s="113"/>
      <c r="Y975" s="117">
        <f t="shared" si="249"/>
        <v>0</v>
      </c>
      <c r="Z975" s="118"/>
      <c r="AA975" s="86"/>
      <c r="AB975" s="86"/>
      <c r="AC975" s="86"/>
    </row>
    <row r="976" spans="1:29" ht="20.100000000000001" customHeight="1" x14ac:dyDescent="0.25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5" t="s">
        <v>72</v>
      </c>
      <c r="J976" s="522"/>
      <c r="K976" s="125">
        <f>K974+K975</f>
        <v>82333.333333333328</v>
      </c>
      <c r="L976" s="131"/>
      <c r="M976" s="93"/>
      <c r="N976" s="110"/>
      <c r="O976" s="111" t="s">
        <v>73</v>
      </c>
      <c r="P976" s="111"/>
      <c r="Q976" s="111"/>
      <c r="R976" s="111">
        <v>0</v>
      </c>
      <c r="S976" s="92"/>
      <c r="T976" s="111" t="s">
        <v>73</v>
      </c>
      <c r="U976" s="117">
        <f>IF($J$1="May",Y975,Y975)</f>
        <v>0</v>
      </c>
      <c r="V976" s="113"/>
      <c r="W976" s="117">
        <f t="shared" si="248"/>
        <v>0</v>
      </c>
      <c r="X976" s="113"/>
      <c r="Y976" s="117">
        <f t="shared" si="249"/>
        <v>0</v>
      </c>
      <c r="Z976" s="118"/>
      <c r="AA976" s="86"/>
      <c r="AB976" s="86"/>
      <c r="AC976" s="86"/>
    </row>
    <row r="977" spans="1:29" ht="20.100000000000001" customHeight="1" x14ac:dyDescent="0.25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5" t="s">
        <v>74</v>
      </c>
      <c r="J977" s="522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>
        <v>0</v>
      </c>
      <c r="S977" s="92"/>
      <c r="T977" s="111" t="s">
        <v>75</v>
      </c>
      <c r="U977" s="117">
        <f>Y976</f>
        <v>0</v>
      </c>
      <c r="V977" s="113"/>
      <c r="W977" s="117">
        <f t="shared" si="248"/>
        <v>0</v>
      </c>
      <c r="X977" s="113"/>
      <c r="Y977" s="117">
        <f t="shared" si="249"/>
        <v>0</v>
      </c>
      <c r="Z977" s="118"/>
      <c r="AA977" s="86"/>
      <c r="AB977" s="86"/>
      <c r="AC977" s="86"/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74" t="s">
        <v>13</v>
      </c>
      <c r="J978" s="575"/>
      <c r="K978" s="430">
        <f>K976-K977</f>
        <v>82333.333333333328</v>
      </c>
      <c r="L978" s="412"/>
      <c r="M978" s="93"/>
      <c r="N978" s="110"/>
      <c r="O978" s="111" t="s">
        <v>78</v>
      </c>
      <c r="P978" s="111"/>
      <c r="Q978" s="111"/>
      <c r="R978" s="111">
        <v>0</v>
      </c>
      <c r="S978" s="92"/>
      <c r="T978" s="111" t="s">
        <v>78</v>
      </c>
      <c r="U978" s="117">
        <f>Y977</f>
        <v>0</v>
      </c>
      <c r="V978" s="113"/>
      <c r="W978" s="117">
        <f t="shared" si="248"/>
        <v>0</v>
      </c>
      <c r="X978" s="113"/>
      <c r="Y978" s="117">
        <f t="shared" si="249"/>
        <v>0</v>
      </c>
      <c r="Z978" s="118"/>
      <c r="AA978" s="93"/>
      <c r="AB978" s="93"/>
      <c r="AC978" s="93"/>
    </row>
    <row r="979" spans="1:29" ht="20.100000000000001" customHeight="1" x14ac:dyDescent="0.25">
      <c r="A979" s="98"/>
      <c r="B979" s="85"/>
      <c r="C979" s="85"/>
      <c r="D979" s="85"/>
      <c r="E979" s="85"/>
      <c r="F979" s="85"/>
      <c r="G979" s="85"/>
      <c r="H979" s="85"/>
      <c r="I979" s="569"/>
      <c r="J979" s="570"/>
      <c r="K979" s="87"/>
      <c r="L979" s="121"/>
      <c r="M979" s="93"/>
      <c r="N979" s="110"/>
      <c r="O979" s="111" t="s">
        <v>79</v>
      </c>
      <c r="P979" s="111"/>
      <c r="Q979" s="111"/>
      <c r="R979" s="111">
        <v>0</v>
      </c>
      <c r="S979" s="92"/>
      <c r="T979" s="111" t="s">
        <v>79</v>
      </c>
      <c r="U979" s="117" t="str">
        <f>IF($J$1="October",Y978,"")</f>
        <v/>
      </c>
      <c r="V979" s="113"/>
      <c r="W979" s="117" t="str">
        <f t="shared" si="248"/>
        <v/>
      </c>
      <c r="X979" s="113"/>
      <c r="Y979" s="117" t="str">
        <f t="shared" si="249"/>
        <v/>
      </c>
      <c r="Z979" s="118"/>
      <c r="AA979" s="86"/>
      <c r="AB979" s="86"/>
      <c r="AC979" s="86"/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9"/>
      <c r="J980" s="570"/>
      <c r="K980" s="87"/>
      <c r="L980" s="121"/>
      <c r="M980" s="93"/>
      <c r="N980" s="110"/>
      <c r="O980" s="111" t="s">
        <v>80</v>
      </c>
      <c r="P980" s="111"/>
      <c r="Q980" s="111"/>
      <c r="R980" s="111" t="str">
        <f>IF(Q980="","",R979-Q980)</f>
        <v/>
      </c>
      <c r="S980" s="92"/>
      <c r="T980" s="111" t="s">
        <v>80</v>
      </c>
      <c r="U980" s="117"/>
      <c r="V980" s="113"/>
      <c r="W980" s="117">
        <f>V980+U980</f>
        <v>0</v>
      </c>
      <c r="X980" s="113"/>
      <c r="Y980" s="117">
        <f t="shared" si="249"/>
        <v>0</v>
      </c>
      <c r="Z980" s="118"/>
      <c r="AA980" s="86"/>
      <c r="AB980" s="86"/>
      <c r="AC980" s="86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121"/>
      <c r="M981" s="93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>IF(U981="","",U981+V981)</f>
        <v/>
      </c>
      <c r="X981" s="113"/>
      <c r="Y981" s="117" t="str">
        <f t="shared" si="249"/>
        <v/>
      </c>
      <c r="Z981" s="118"/>
      <c r="AA981" s="86"/>
      <c r="AB981" s="86"/>
      <c r="AC981" s="86"/>
    </row>
    <row r="982" spans="1:29" ht="20.100000000000001" customHeight="1" thickBot="1" x14ac:dyDescent="0.3">
      <c r="A982" s="132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34"/>
      <c r="M982" s="93"/>
      <c r="N982" s="148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51"/>
      <c r="AA982" s="86"/>
      <c r="AB982" s="86"/>
      <c r="AC982" s="86"/>
    </row>
    <row r="983" spans="1:29" ht="20.100000000000001" customHeight="1" thickBot="1" x14ac:dyDescent="0.25">
      <c r="A983" s="353"/>
      <c r="B983" s="353"/>
      <c r="C983" s="353"/>
      <c r="D983" s="353"/>
      <c r="E983" s="353"/>
      <c r="F983" s="353"/>
      <c r="G983" s="353"/>
      <c r="H983" s="353"/>
      <c r="I983" s="353"/>
      <c r="J983" s="353"/>
      <c r="K983" s="353"/>
      <c r="L983" s="353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55" t="s">
        <v>50</v>
      </c>
      <c r="B984" s="556"/>
      <c r="C984" s="556"/>
      <c r="D984" s="556"/>
      <c r="E984" s="556"/>
      <c r="F984" s="556"/>
      <c r="G984" s="556"/>
      <c r="H984" s="556"/>
      <c r="I984" s="556"/>
      <c r="J984" s="556"/>
      <c r="K984" s="556"/>
      <c r="L984" s="557"/>
      <c r="M984" s="94"/>
      <c r="N984" s="95"/>
      <c r="O984" s="552" t="s">
        <v>51</v>
      </c>
      <c r="P984" s="553"/>
      <c r="Q984" s="553"/>
      <c r="R984" s="554"/>
      <c r="S984" s="96"/>
      <c r="T984" s="552" t="s">
        <v>52</v>
      </c>
      <c r="U984" s="553"/>
      <c r="V984" s="553"/>
      <c r="W984" s="553"/>
      <c r="X984" s="553"/>
      <c r="Y984" s="554"/>
      <c r="Z984" s="97"/>
      <c r="AA984" s="86"/>
      <c r="AB984" s="86"/>
      <c r="AC984" s="86"/>
    </row>
    <row r="985" spans="1:29" ht="20.100000000000001" customHeight="1" thickBot="1" x14ac:dyDescent="0.3">
      <c r="A985" s="436"/>
      <c r="B985" s="437"/>
      <c r="C985" s="561" t="s">
        <v>237</v>
      </c>
      <c r="D985" s="562"/>
      <c r="E985" s="562"/>
      <c r="F985" s="562"/>
      <c r="G985" s="437" t="str">
        <f>$J$1</f>
        <v>April</v>
      </c>
      <c r="H985" s="563">
        <f>$K$1</f>
        <v>2025</v>
      </c>
      <c r="I985" s="562"/>
      <c r="J985" s="437"/>
      <c r="K985" s="438"/>
      <c r="L985" s="439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  <c r="AB985" s="86"/>
      <c r="AC985" s="86"/>
    </row>
    <row r="986" spans="1:29" ht="20.100000000000001" customHeight="1" x14ac:dyDescent="0.25">
      <c r="A986" s="405"/>
      <c r="B986" s="353"/>
      <c r="C986" s="353"/>
      <c r="D986" s="406"/>
      <c r="E986" s="406"/>
      <c r="F986" s="406"/>
      <c r="G986" s="406"/>
      <c r="H986" s="406"/>
      <c r="I986" s="353"/>
      <c r="J986" s="407" t="s">
        <v>59</v>
      </c>
      <c r="K986" s="408">
        <v>40000</v>
      </c>
      <c r="L986" s="409"/>
      <c r="M986" s="93"/>
      <c r="N986" s="110"/>
      <c r="O986" s="111" t="s">
        <v>60</v>
      </c>
      <c r="P986" s="111">
        <v>31</v>
      </c>
      <c r="Q986" s="111">
        <v>0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  <c r="AB986" s="86"/>
      <c r="AC986" s="86"/>
    </row>
    <row r="987" spans="1:29" ht="20.100000000000001" customHeight="1" thickBot="1" x14ac:dyDescent="0.3">
      <c r="A987" s="405"/>
      <c r="B987" s="353" t="s">
        <v>61</v>
      </c>
      <c r="C987" s="410" t="s">
        <v>274</v>
      </c>
      <c r="D987" s="353"/>
      <c r="E987" s="353"/>
      <c r="F987" s="353"/>
      <c r="G987" s="353"/>
      <c r="H987" s="411"/>
      <c r="I987" s="406"/>
      <c r="J987" s="353"/>
      <c r="K987" s="353"/>
      <c r="L987" s="412"/>
      <c r="M987" s="94"/>
      <c r="N987" s="116"/>
      <c r="O987" s="111" t="s">
        <v>62</v>
      </c>
      <c r="P987" s="111">
        <v>26</v>
      </c>
      <c r="Q987" s="111">
        <v>2</v>
      </c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2" si="250">IF(U987="","",U987+V987)</f>
        <v>0</v>
      </c>
      <c r="X987" s="113"/>
      <c r="Y987" s="117">
        <f t="shared" ref="Y987:Y992" si="251">IF(W987="","",W987-X987)</f>
        <v>0</v>
      </c>
      <c r="Z987" s="118"/>
      <c r="AA987" s="86"/>
      <c r="AB987" s="86"/>
      <c r="AC987" s="86"/>
    </row>
    <row r="988" spans="1:29" ht="20.100000000000001" customHeight="1" thickBot="1" x14ac:dyDescent="0.3">
      <c r="A988" s="405"/>
      <c r="B988" s="413" t="s">
        <v>63</v>
      </c>
      <c r="C988" s="445"/>
      <c r="D988" s="353"/>
      <c r="E988" s="353"/>
      <c r="F988" s="558" t="s">
        <v>52</v>
      </c>
      <c r="G988" s="559"/>
      <c r="H988" s="353"/>
      <c r="I988" s="558" t="s">
        <v>64</v>
      </c>
      <c r="J988" s="560"/>
      <c r="K988" s="559"/>
      <c r="L988" s="415"/>
      <c r="M988" s="93"/>
      <c r="N988" s="110"/>
      <c r="O988" s="111" t="s">
        <v>65</v>
      </c>
      <c r="P988" s="111">
        <v>30</v>
      </c>
      <c r="Q988" s="111">
        <v>1</v>
      </c>
      <c r="R988" s="111">
        <v>0</v>
      </c>
      <c r="S988" s="92"/>
      <c r="T988" s="111" t="s">
        <v>65</v>
      </c>
      <c r="U988" s="117">
        <f t="shared" ref="U988:U989" si="252">IF($J$1="April",Y987,Y987)</f>
        <v>0</v>
      </c>
      <c r="V988" s="113"/>
      <c r="W988" s="117">
        <f t="shared" si="250"/>
        <v>0</v>
      </c>
      <c r="X988" s="113"/>
      <c r="Y988" s="117">
        <f t="shared" si="251"/>
        <v>0</v>
      </c>
      <c r="Z988" s="118"/>
      <c r="AA988" s="86"/>
      <c r="AB988" s="86"/>
      <c r="AC988" s="86"/>
    </row>
    <row r="989" spans="1:29" ht="20.100000000000001" customHeight="1" x14ac:dyDescent="0.25">
      <c r="A989" s="405"/>
      <c r="B989" s="353"/>
      <c r="C989" s="353"/>
      <c r="D989" s="353"/>
      <c r="E989" s="353"/>
      <c r="F989" s="353"/>
      <c r="G989" s="353"/>
      <c r="H989" s="416"/>
      <c r="I989" s="353"/>
      <c r="J989" s="353"/>
      <c r="K989" s="353"/>
      <c r="L989" s="417"/>
      <c r="M989" s="93"/>
      <c r="N989" s="110"/>
      <c r="O989" s="111" t="s">
        <v>66</v>
      </c>
      <c r="P989" s="111">
        <v>30</v>
      </c>
      <c r="Q989" s="111">
        <v>0</v>
      </c>
      <c r="R989" s="111">
        <v>0</v>
      </c>
      <c r="S989" s="92"/>
      <c r="T989" s="111" t="s">
        <v>66</v>
      </c>
      <c r="U989" s="117">
        <f t="shared" si="252"/>
        <v>0</v>
      </c>
      <c r="V989" s="113"/>
      <c r="W989" s="117">
        <f t="shared" si="250"/>
        <v>0</v>
      </c>
      <c r="X989" s="113"/>
      <c r="Y989" s="117">
        <f t="shared" si="251"/>
        <v>0</v>
      </c>
      <c r="Z989" s="118"/>
      <c r="AA989" s="86"/>
      <c r="AB989" s="86"/>
      <c r="AC989" s="86"/>
    </row>
    <row r="990" spans="1:29" ht="20.100000000000001" customHeight="1" x14ac:dyDescent="0.25">
      <c r="A990" s="405"/>
      <c r="B990" s="577" t="s">
        <v>51</v>
      </c>
      <c r="C990" s="522"/>
      <c r="D990" s="353"/>
      <c r="E990" s="353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6"/>
      <c r="I990" s="126">
        <f>IF(C994&gt;=C993,$K$2,C992+C994)</f>
        <v>30</v>
      </c>
      <c r="J990" s="127" t="s">
        <v>68</v>
      </c>
      <c r="K990" s="128">
        <f>K986/$K$2*I990</f>
        <v>40000</v>
      </c>
      <c r="L990" s="418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3">IF($J$1="May",Y989,Y989)</f>
        <v>0</v>
      </c>
      <c r="V990" s="113"/>
      <c r="W990" s="117">
        <f t="shared" si="250"/>
        <v>0</v>
      </c>
      <c r="X990" s="113"/>
      <c r="Y990" s="117">
        <f t="shared" si="251"/>
        <v>0</v>
      </c>
      <c r="Z990" s="118"/>
      <c r="AA990" s="86"/>
      <c r="AB990" s="86"/>
      <c r="AC990" s="86"/>
    </row>
    <row r="991" spans="1:29" ht="20.100000000000001" customHeight="1" x14ac:dyDescent="0.25">
      <c r="A991" s="405"/>
      <c r="B991" s="130"/>
      <c r="C991" s="130"/>
      <c r="D991" s="353"/>
      <c r="E991" s="353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6"/>
      <c r="I991" s="446">
        <v>70</v>
      </c>
      <c r="J991" s="127" t="s">
        <v>70</v>
      </c>
      <c r="K991" s="125">
        <f>K986/$K$2/8*I991</f>
        <v>11666.666666666666</v>
      </c>
      <c r="L991" s="420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3"/>
        <v>0</v>
      </c>
      <c r="V991" s="113"/>
      <c r="W991" s="117">
        <f t="shared" si="250"/>
        <v>0</v>
      </c>
      <c r="X991" s="113"/>
      <c r="Y991" s="117">
        <f t="shared" si="251"/>
        <v>0</v>
      </c>
      <c r="Z991" s="118"/>
      <c r="AA991" s="86"/>
      <c r="AB991" s="86"/>
      <c r="AC991" s="86"/>
    </row>
    <row r="992" spans="1:29" ht="20.100000000000001" customHeight="1" x14ac:dyDescent="0.25">
      <c r="A992" s="405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30</v>
      </c>
      <c r="D992" s="353"/>
      <c r="E992" s="353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416"/>
      <c r="I992" s="576" t="s">
        <v>72</v>
      </c>
      <c r="J992" s="522"/>
      <c r="K992" s="125">
        <f>K990+K991</f>
        <v>51666.666666666664</v>
      </c>
      <c r="L992" s="420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3"/>
        <v>0</v>
      </c>
      <c r="V992" s="113"/>
      <c r="W992" s="117">
        <f t="shared" si="250"/>
        <v>0</v>
      </c>
      <c r="X992" s="113"/>
      <c r="Y992" s="117">
        <f t="shared" si="251"/>
        <v>0</v>
      </c>
      <c r="Z992" s="118"/>
      <c r="AA992" s="86"/>
      <c r="AB992" s="86"/>
      <c r="AC992" s="86"/>
    </row>
    <row r="993" spans="1:29" ht="20.100000000000001" customHeight="1" x14ac:dyDescent="0.25">
      <c r="A993" s="405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3"/>
      <c r="E993" s="353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6"/>
      <c r="I993" s="576" t="s">
        <v>74</v>
      </c>
      <c r="J993" s="522"/>
      <c r="K993" s="125">
        <f>G993</f>
        <v>0</v>
      </c>
      <c r="L993" s="420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ref="U993:U997" si="254">IF($J$1="May",Y992,Y992)</f>
        <v>0</v>
      </c>
      <c r="V993" s="113"/>
      <c r="W993" s="117">
        <f t="shared" ref="W993:W997" si="255">IF(U993="","",U993+V993)</f>
        <v>0</v>
      </c>
      <c r="X993" s="113"/>
      <c r="Y993" s="117">
        <f t="shared" ref="Y993:Y997" si="256">IF(W993="","",W993-X993)</f>
        <v>0</v>
      </c>
      <c r="Z993" s="118"/>
      <c r="AA993" s="86"/>
      <c r="AB993" s="86"/>
      <c r="AC993" s="86"/>
    </row>
    <row r="994" spans="1:29" ht="18.75" customHeight="1" x14ac:dyDescent="0.2">
      <c r="A994" s="405"/>
      <c r="B994" s="426" t="s">
        <v>76</v>
      </c>
      <c r="C994" s="424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3"/>
      <c r="E994" s="353"/>
      <c r="F994" s="426" t="s">
        <v>58</v>
      </c>
      <c r="G994" s="427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3"/>
      <c r="I994" s="574" t="s">
        <v>13</v>
      </c>
      <c r="J994" s="575"/>
      <c r="K994" s="430">
        <f>K992-K993</f>
        <v>51666.666666666664</v>
      </c>
      <c r="L994" s="412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 t="shared" si="254"/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5">
      <c r="A995" s="405"/>
      <c r="B995" s="353"/>
      <c r="C995" s="353"/>
      <c r="D995" s="353"/>
      <c r="E995" s="353"/>
      <c r="F995" s="353"/>
      <c r="G995" s="353"/>
      <c r="H995" s="353"/>
      <c r="I995" s="566"/>
      <c r="J995" s="567"/>
      <c r="K995" s="408"/>
      <c r="L995" s="415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 t="shared" si="254"/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86"/>
      <c r="AB995" s="86"/>
      <c r="AC995" s="86"/>
    </row>
    <row r="996" spans="1:29" ht="20.100000000000001" customHeight="1" x14ac:dyDescent="0.3">
      <c r="A996" s="405"/>
      <c r="B996" s="444"/>
      <c r="C996" s="444"/>
      <c r="D996" s="444"/>
      <c r="E996" s="444"/>
      <c r="F996" s="444"/>
      <c r="G996" s="444"/>
      <c r="H996" s="444"/>
      <c r="I996" s="566"/>
      <c r="J996" s="567"/>
      <c r="K996" s="408"/>
      <c r="L996" s="415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 t="shared" si="254"/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86"/>
      <c r="AB996" s="86"/>
      <c r="AC996" s="86"/>
    </row>
    <row r="997" spans="1:29" ht="20.100000000000001" customHeight="1" thickBot="1" x14ac:dyDescent="0.35">
      <c r="A997" s="421"/>
      <c r="B997" s="447"/>
      <c r="C997" s="447"/>
      <c r="D997" s="447"/>
      <c r="E997" s="447"/>
      <c r="F997" s="447"/>
      <c r="G997" s="447"/>
      <c r="H997" s="447"/>
      <c r="I997" s="447"/>
      <c r="J997" s="447"/>
      <c r="K997" s="447"/>
      <c r="L997" s="423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 t="shared" si="254"/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55" t="s">
        <v>50</v>
      </c>
      <c r="B999" s="556"/>
      <c r="C999" s="556"/>
      <c r="D999" s="556"/>
      <c r="E999" s="556"/>
      <c r="F999" s="556"/>
      <c r="G999" s="556"/>
      <c r="H999" s="556"/>
      <c r="I999" s="556"/>
      <c r="J999" s="556"/>
      <c r="K999" s="556"/>
      <c r="L999" s="557"/>
      <c r="M999" s="94"/>
      <c r="N999" s="95"/>
      <c r="O999" s="552" t="s">
        <v>51</v>
      </c>
      <c r="P999" s="553"/>
      <c r="Q999" s="553"/>
      <c r="R999" s="554"/>
      <c r="S999" s="96"/>
      <c r="T999" s="552" t="s">
        <v>52</v>
      </c>
      <c r="U999" s="553"/>
      <c r="V999" s="553"/>
      <c r="W999" s="553"/>
      <c r="X999" s="553"/>
      <c r="Y999" s="554"/>
      <c r="Z999" s="97"/>
      <c r="AA999" s="94"/>
      <c r="AB999" s="93"/>
      <c r="AC999" s="93"/>
    </row>
    <row r="1000" spans="1:29" ht="20.100000000000001" customHeight="1" thickBot="1" x14ac:dyDescent="0.25">
      <c r="A1000" s="436"/>
      <c r="B1000" s="437"/>
      <c r="C1000" s="561" t="s">
        <v>237</v>
      </c>
      <c r="D1000" s="562"/>
      <c r="E1000" s="562"/>
      <c r="F1000" s="562"/>
      <c r="G1000" s="437" t="str">
        <f>$J$1</f>
        <v>April</v>
      </c>
      <c r="H1000" s="563">
        <f>$K$1</f>
        <v>2025</v>
      </c>
      <c r="I1000" s="562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102"/>
      <c r="AB1000" s="93"/>
      <c r="AC1000" s="93"/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f>30000+5000+5000+8000</f>
        <v>48000</v>
      </c>
      <c r="L1001" s="109"/>
      <c r="M1001" s="93"/>
      <c r="N1001" s="110"/>
      <c r="O1001" s="111" t="s">
        <v>60</v>
      </c>
      <c r="P1001" s="111">
        <v>31</v>
      </c>
      <c r="Q1001" s="111">
        <v>0</v>
      </c>
      <c r="R1001" s="111">
        <f>15-Q1001</f>
        <v>15</v>
      </c>
      <c r="S1001" s="112"/>
      <c r="T1001" s="111" t="s">
        <v>60</v>
      </c>
      <c r="U1001" s="113">
        <v>67867</v>
      </c>
      <c r="V1001" s="113">
        <v>5000</v>
      </c>
      <c r="W1001" s="113">
        <f>V1001+U1001</f>
        <v>72867</v>
      </c>
      <c r="X1001" s="113">
        <v>7000</v>
      </c>
      <c r="Y1001" s="113">
        <f>W1001-X1001</f>
        <v>65867</v>
      </c>
      <c r="Z1001" s="106"/>
      <c r="AA1001" s="93"/>
      <c r="AB1001" s="93"/>
      <c r="AC1001" s="93"/>
    </row>
    <row r="1002" spans="1:29" ht="20.100000000000001" customHeight="1" thickBot="1" x14ac:dyDescent="0.25">
      <c r="A1002" s="98"/>
      <c r="B1002" s="85" t="s">
        <v>61</v>
      </c>
      <c r="C1002" s="84" t="s">
        <v>91</v>
      </c>
      <c r="D1002" s="85"/>
      <c r="E1002" s="85"/>
      <c r="F1002" s="85"/>
      <c r="G1002" s="85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>
        <v>27</v>
      </c>
      <c r="Q1002" s="111">
        <v>1</v>
      </c>
      <c r="R1002" s="111">
        <f t="shared" ref="R1002:R1012" si="257">R1001-Q1002</f>
        <v>14</v>
      </c>
      <c r="S1002" s="92"/>
      <c r="T1002" s="111" t="s">
        <v>62</v>
      </c>
      <c r="U1002" s="117">
        <f>Y1001</f>
        <v>65867</v>
      </c>
      <c r="V1002" s="113"/>
      <c r="W1002" s="117">
        <f t="shared" ref="W1002:W1012" si="258">IF(U1002="","",U1002+V1002)</f>
        <v>65867</v>
      </c>
      <c r="X1002" s="113">
        <v>5000</v>
      </c>
      <c r="Y1002" s="117">
        <f t="shared" ref="Y1002:Y1012" si="259">IF(W1002="","",W1002-X1002)</f>
        <v>60867</v>
      </c>
      <c r="Z1002" s="118"/>
      <c r="AA1002" s="94"/>
      <c r="AB1002" s="93"/>
      <c r="AC1002" s="93"/>
    </row>
    <row r="1003" spans="1:29" ht="20.100000000000001" customHeight="1" thickBot="1" x14ac:dyDescent="0.25">
      <c r="A1003" s="405"/>
      <c r="B1003" s="413" t="s">
        <v>63</v>
      </c>
      <c r="C1003" s="414"/>
      <c r="D1003" s="353"/>
      <c r="E1003" s="353"/>
      <c r="F1003" s="558" t="s">
        <v>52</v>
      </c>
      <c r="G1003" s="559"/>
      <c r="H1003" s="353"/>
      <c r="I1003" s="558" t="s">
        <v>64</v>
      </c>
      <c r="J1003" s="560"/>
      <c r="K1003" s="559"/>
      <c r="L1003" s="415"/>
      <c r="M1003" s="93"/>
      <c r="N1003" s="110"/>
      <c r="O1003" s="111" t="s">
        <v>65</v>
      </c>
      <c r="P1003" s="111">
        <v>31</v>
      </c>
      <c r="Q1003" s="111">
        <v>0</v>
      </c>
      <c r="R1003" s="111">
        <f t="shared" si="257"/>
        <v>14</v>
      </c>
      <c r="S1003" s="92"/>
      <c r="T1003" s="111" t="s">
        <v>65</v>
      </c>
      <c r="U1003" s="117">
        <f>Y1002</f>
        <v>60867</v>
      </c>
      <c r="V1003" s="113">
        <f>3000+2000</f>
        <v>5000</v>
      </c>
      <c r="W1003" s="117">
        <f t="shared" si="258"/>
        <v>65867</v>
      </c>
      <c r="X1003" s="113"/>
      <c r="Y1003" s="117">
        <f t="shared" si="259"/>
        <v>65867</v>
      </c>
      <c r="Z1003" s="118"/>
      <c r="AA1003" s="93"/>
      <c r="AB1003" s="93"/>
      <c r="AC1003" s="93"/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>
        <v>29</v>
      </c>
      <c r="Q1004" s="111">
        <v>1</v>
      </c>
      <c r="R1004" s="111">
        <f t="shared" si="257"/>
        <v>13</v>
      </c>
      <c r="S1004" s="92"/>
      <c r="T1004" s="111" t="s">
        <v>66</v>
      </c>
      <c r="U1004" s="117">
        <f>Y1003</f>
        <v>65867</v>
      </c>
      <c r="V1004" s="113">
        <v>3500</v>
      </c>
      <c r="W1004" s="117">
        <f t="shared" si="258"/>
        <v>69367</v>
      </c>
      <c r="X1004" s="113">
        <v>5000</v>
      </c>
      <c r="Y1004" s="117">
        <f t="shared" si="259"/>
        <v>64367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564" t="s">
        <v>51</v>
      </c>
      <c r="C1005" s="522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65867</v>
      </c>
      <c r="H1005" s="122"/>
      <c r="I1005" s="126">
        <f>IF(C1009&gt;0,$K$2,C1007)</f>
        <v>30</v>
      </c>
      <c r="J1005" s="127" t="s">
        <v>68</v>
      </c>
      <c r="K1005" s="128">
        <f>K1001/$K$2*I1005</f>
        <v>48000</v>
      </c>
      <c r="L1005" s="129"/>
      <c r="M1005" s="93"/>
      <c r="N1005" s="110"/>
      <c r="O1005" s="111" t="s">
        <v>69</v>
      </c>
      <c r="P1005" s="111"/>
      <c r="Q1005" s="111"/>
      <c r="R1005" s="111">
        <f t="shared" si="257"/>
        <v>13</v>
      </c>
      <c r="S1005" s="92"/>
      <c r="T1005" s="111" t="s">
        <v>69</v>
      </c>
      <c r="U1005" s="117"/>
      <c r="V1005" s="113"/>
      <c r="W1005" s="117" t="str">
        <f t="shared" si="258"/>
        <v/>
      </c>
      <c r="X1005" s="113"/>
      <c r="Y1005" s="117" t="str">
        <f t="shared" si="259"/>
        <v/>
      </c>
      <c r="Z1005" s="118"/>
      <c r="AA1005" s="93"/>
      <c r="AB1005" s="93"/>
      <c r="AC1005" s="93"/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3500</v>
      </c>
      <c r="H1006" s="122"/>
      <c r="I1006" s="142">
        <v>14</v>
      </c>
      <c r="J1006" s="127" t="s">
        <v>70</v>
      </c>
      <c r="K1006" s="125">
        <f>K1001/$K$2/8*I1006</f>
        <v>2800</v>
      </c>
      <c r="L1006" s="131"/>
      <c r="M1006" s="93"/>
      <c r="N1006" s="110"/>
      <c r="O1006" s="111" t="s">
        <v>47</v>
      </c>
      <c r="P1006" s="111"/>
      <c r="Q1006" s="111"/>
      <c r="R1006" s="111">
        <f t="shared" si="257"/>
        <v>13</v>
      </c>
      <c r="S1006" s="92"/>
      <c r="T1006" s="111" t="s">
        <v>47</v>
      </c>
      <c r="U1006" s="117"/>
      <c r="V1006" s="113"/>
      <c r="W1006" s="117" t="str">
        <f t="shared" si="258"/>
        <v/>
      </c>
      <c r="X1006" s="113"/>
      <c r="Y1006" s="117" t="str">
        <f t="shared" si="259"/>
        <v/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29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69367</v>
      </c>
      <c r="H1007" s="122"/>
      <c r="I1007" s="565" t="s">
        <v>72</v>
      </c>
      <c r="J1007" s="522"/>
      <c r="K1007" s="125">
        <f>K1005+K1006</f>
        <v>50800</v>
      </c>
      <c r="L1007" s="131"/>
      <c r="M1007" s="93"/>
      <c r="N1007" s="110"/>
      <c r="O1007" s="111" t="s">
        <v>73</v>
      </c>
      <c r="P1007" s="111"/>
      <c r="Q1007" s="111"/>
      <c r="R1007" s="111">
        <f t="shared" si="257"/>
        <v>13</v>
      </c>
      <c r="S1007" s="92"/>
      <c r="T1007" s="111" t="s">
        <v>73</v>
      </c>
      <c r="U1007" s="117"/>
      <c r="V1007" s="113"/>
      <c r="W1007" s="117" t="str">
        <f t="shared" si="258"/>
        <v/>
      </c>
      <c r="X1007" s="113"/>
      <c r="Y1007" s="117" t="str">
        <f t="shared" si="259"/>
        <v/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5000</v>
      </c>
      <c r="H1008" s="122"/>
      <c r="I1008" s="565" t="s">
        <v>74</v>
      </c>
      <c r="J1008" s="522"/>
      <c r="K1008" s="125">
        <f>G1008</f>
        <v>5000</v>
      </c>
      <c r="L1008" s="131"/>
      <c r="M1008" s="93"/>
      <c r="N1008" s="110"/>
      <c r="O1008" s="111" t="s">
        <v>75</v>
      </c>
      <c r="P1008" s="111"/>
      <c r="Q1008" s="111"/>
      <c r="R1008" s="111">
        <f t="shared" si="257"/>
        <v>13</v>
      </c>
      <c r="S1008" s="92"/>
      <c r="T1008" s="111" t="s">
        <v>75</v>
      </c>
      <c r="U1008" s="117"/>
      <c r="V1008" s="113"/>
      <c r="W1008" s="117" t="str">
        <f t="shared" si="258"/>
        <v/>
      </c>
      <c r="X1008" s="113"/>
      <c r="Y1008" s="117" t="str">
        <f t="shared" si="259"/>
        <v/>
      </c>
      <c r="Z1008" s="118"/>
      <c r="AA1008" s="93"/>
      <c r="AB1008" s="93"/>
      <c r="AC1008" s="93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13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64367</v>
      </c>
      <c r="H1009" s="353"/>
      <c r="I1009" s="574" t="s">
        <v>13</v>
      </c>
      <c r="J1009" s="575"/>
      <c r="K1009" s="430">
        <f>K1007-K1008</f>
        <v>45800</v>
      </c>
      <c r="L1009" s="412"/>
      <c r="M1009" s="93"/>
      <c r="N1009" s="110"/>
      <c r="O1009" s="111" t="s">
        <v>78</v>
      </c>
      <c r="P1009" s="111"/>
      <c r="Q1009" s="111"/>
      <c r="R1009" s="111">
        <f t="shared" si="257"/>
        <v>13</v>
      </c>
      <c r="S1009" s="92"/>
      <c r="T1009" s="111" t="s">
        <v>78</v>
      </c>
      <c r="U1009" s="117"/>
      <c r="V1009" s="113"/>
      <c r="W1009" s="117" t="str">
        <f t="shared" si="258"/>
        <v/>
      </c>
      <c r="X1009" s="113"/>
      <c r="Y1009" s="117" t="str">
        <f t="shared" si="259"/>
        <v/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69"/>
      <c r="J1010" s="570"/>
      <c r="K1010" s="87"/>
      <c r="L1010" s="121"/>
      <c r="M1010" s="93"/>
      <c r="N1010" s="110"/>
      <c r="O1010" s="111" t="s">
        <v>79</v>
      </c>
      <c r="P1010" s="111"/>
      <c r="Q1010" s="111"/>
      <c r="R1010" s="111">
        <f t="shared" si="257"/>
        <v>13</v>
      </c>
      <c r="S1010" s="92"/>
      <c r="T1010" s="111" t="s">
        <v>79</v>
      </c>
      <c r="U1010" s="117"/>
      <c r="V1010" s="113"/>
      <c r="W1010" s="117" t="str">
        <f t="shared" si="258"/>
        <v/>
      </c>
      <c r="X1010" s="113"/>
      <c r="Y1010" s="117" t="str">
        <f t="shared" si="259"/>
        <v/>
      </c>
      <c r="Z1010" s="118"/>
      <c r="AA1010" s="93"/>
      <c r="AB1010" s="93"/>
      <c r="AC1010" s="93"/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69"/>
      <c r="J1011" s="570"/>
      <c r="K1011" s="87"/>
      <c r="L1011" s="121"/>
      <c r="M1011" s="93"/>
      <c r="N1011" s="110"/>
      <c r="O1011" s="111" t="s">
        <v>80</v>
      </c>
      <c r="P1011" s="111"/>
      <c r="Q1011" s="111"/>
      <c r="R1011" s="111">
        <f t="shared" si="257"/>
        <v>13</v>
      </c>
      <c r="S1011" s="92"/>
      <c r="T1011" s="111" t="s">
        <v>80</v>
      </c>
      <c r="U1011" s="117"/>
      <c r="V1011" s="113"/>
      <c r="W1011" s="117" t="str">
        <f t="shared" si="258"/>
        <v/>
      </c>
      <c r="X1011" s="113"/>
      <c r="Y1011" s="117" t="str">
        <f t="shared" si="259"/>
        <v/>
      </c>
      <c r="Z1011" s="118"/>
      <c r="AA1011" s="93"/>
      <c r="AB1011" s="93"/>
      <c r="AC1011" s="93"/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M1012" s="93"/>
      <c r="N1012" s="110"/>
      <c r="O1012" s="111" t="s">
        <v>81</v>
      </c>
      <c r="P1012" s="111"/>
      <c r="Q1012" s="111"/>
      <c r="R1012" s="111">
        <f t="shared" si="257"/>
        <v>13</v>
      </c>
      <c r="S1012" s="92"/>
      <c r="T1012" s="111" t="s">
        <v>81</v>
      </c>
      <c r="U1012" s="117"/>
      <c r="V1012" s="113"/>
      <c r="W1012" s="117" t="str">
        <f t="shared" si="258"/>
        <v/>
      </c>
      <c r="X1012" s="113"/>
      <c r="Y1012" s="117" t="str">
        <f t="shared" si="259"/>
        <v/>
      </c>
      <c r="Z1012" s="118"/>
      <c r="AA1012" s="93"/>
      <c r="AB1012" s="93"/>
      <c r="AC1012" s="93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55" t="s">
        <v>50</v>
      </c>
      <c r="B1014" s="556"/>
      <c r="C1014" s="556"/>
      <c r="D1014" s="556"/>
      <c r="E1014" s="556"/>
      <c r="F1014" s="556"/>
      <c r="G1014" s="556"/>
      <c r="H1014" s="556"/>
      <c r="I1014" s="556"/>
      <c r="J1014" s="556"/>
      <c r="K1014" s="556"/>
      <c r="L1014" s="557"/>
      <c r="M1014" s="94"/>
      <c r="N1014" s="95"/>
      <c r="O1014" s="552" t="s">
        <v>51</v>
      </c>
      <c r="P1014" s="553"/>
      <c r="Q1014" s="553"/>
      <c r="R1014" s="554"/>
      <c r="S1014" s="96"/>
      <c r="T1014" s="552" t="s">
        <v>52</v>
      </c>
      <c r="U1014" s="553"/>
      <c r="V1014" s="553"/>
      <c r="W1014" s="553"/>
      <c r="X1014" s="553"/>
      <c r="Y1014" s="554"/>
    </row>
    <row r="1015" spans="1:29" ht="20.100000000000001" customHeight="1" thickBot="1" x14ac:dyDescent="0.25">
      <c r="A1015" s="436"/>
      <c r="B1015" s="437"/>
      <c r="C1015" s="561" t="s">
        <v>237</v>
      </c>
      <c r="D1015" s="568"/>
      <c r="E1015" s="568"/>
      <c r="F1015" s="568"/>
      <c r="G1015" s="437" t="str">
        <f>$J$1</f>
        <v>April</v>
      </c>
      <c r="H1015" s="563">
        <f>$K$1</f>
        <v>2025</v>
      </c>
      <c r="I1015" s="568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v>60000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</row>
    <row r="1017" spans="1:29" ht="20.100000000000001" customHeight="1" thickBot="1" x14ac:dyDescent="0.25">
      <c r="A1017" s="98"/>
      <c r="B1017" s="85" t="s">
        <v>61</v>
      </c>
      <c r="C1017" s="84" t="s">
        <v>234</v>
      </c>
      <c r="D1017" s="85"/>
      <c r="E1017" s="85"/>
      <c r="F1017" s="85"/>
      <c r="G1017" s="107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v>0</v>
      </c>
      <c r="S1017" s="92"/>
      <c r="T1017" s="111" t="s">
        <v>62</v>
      </c>
      <c r="U1017" s="117">
        <f t="shared" ref="U1017:U1023" si="260">Y1016</f>
        <v>0</v>
      </c>
      <c r="V1017" s="113"/>
      <c r="W1017" s="117">
        <f t="shared" ref="W1017:W1027" si="261">IF(U1017="","",U1017+V1017)</f>
        <v>0</v>
      </c>
      <c r="X1017" s="113"/>
      <c r="Y1017" s="117">
        <f t="shared" ref="Y1017:Y1027" si="262">IF(W1017="","",W1017-X1017)</f>
        <v>0</v>
      </c>
    </row>
    <row r="1018" spans="1:29" ht="20.100000000000001" customHeight="1" thickBot="1" x14ac:dyDescent="0.25">
      <c r="A1018" s="98"/>
      <c r="B1018" s="119" t="s">
        <v>63</v>
      </c>
      <c r="C1018" s="120"/>
      <c r="D1018" s="85"/>
      <c r="E1018" s="85"/>
      <c r="F1018" s="558" t="s">
        <v>52</v>
      </c>
      <c r="G1018" s="559"/>
      <c r="H1018" s="353"/>
      <c r="I1018" s="558" t="s">
        <v>64</v>
      </c>
      <c r="J1018" s="560"/>
      <c r="K1018" s="559"/>
      <c r="L1018" s="121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ref="R1018:R1027" si="263">IF(Q1018="","",R1017-Q1018)</f>
        <v>0</v>
      </c>
      <c r="S1018" s="92"/>
      <c r="T1018" s="111" t="s">
        <v>65</v>
      </c>
      <c r="U1018" s="117">
        <f t="shared" si="260"/>
        <v>0</v>
      </c>
      <c r="V1018" s="113"/>
      <c r="W1018" s="117">
        <f t="shared" si="261"/>
        <v>0</v>
      </c>
      <c r="X1018" s="113"/>
      <c r="Y1018" s="117">
        <f t="shared" si="262"/>
        <v>0</v>
      </c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30</v>
      </c>
      <c r="Q1019" s="111">
        <v>0</v>
      </c>
      <c r="R1019" s="111">
        <f t="shared" si="263"/>
        <v>0</v>
      </c>
      <c r="S1019" s="92"/>
      <c r="T1019" s="111" t="s">
        <v>66</v>
      </c>
      <c r="U1019" s="117">
        <f t="shared" si="260"/>
        <v>0</v>
      </c>
      <c r="V1019" s="113">
        <v>10000</v>
      </c>
      <c r="W1019" s="117">
        <f t="shared" si="261"/>
        <v>10000</v>
      </c>
      <c r="X1019" s="113"/>
      <c r="Y1019" s="117">
        <f t="shared" si="262"/>
        <v>10000</v>
      </c>
    </row>
    <row r="1020" spans="1:29" ht="20.100000000000001" customHeight="1" x14ac:dyDescent="0.2">
      <c r="A1020" s="98"/>
      <c r="B1020" s="564" t="s">
        <v>51</v>
      </c>
      <c r="C1020" s="522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122"/>
      <c r="I1020" s="126">
        <f>IF(C1024&gt;0,$K$2,C1022)</f>
        <v>30</v>
      </c>
      <c r="J1020" s="127" t="s">
        <v>68</v>
      </c>
      <c r="K1020" s="128">
        <f>K1016/$K$2*I1020</f>
        <v>60000</v>
      </c>
      <c r="L1020" s="129"/>
      <c r="M1020" s="93"/>
      <c r="N1020" s="110"/>
      <c r="O1020" s="111" t="s">
        <v>69</v>
      </c>
      <c r="P1020" s="111"/>
      <c r="Q1020" s="111"/>
      <c r="R1020" s="111" t="str">
        <f t="shared" si="263"/>
        <v/>
      </c>
      <c r="S1020" s="92"/>
      <c r="T1020" s="111" t="s">
        <v>69</v>
      </c>
      <c r="U1020" s="117"/>
      <c r="V1020" s="113"/>
      <c r="W1020" s="117" t="str">
        <f t="shared" si="261"/>
        <v/>
      </c>
      <c r="X1020" s="113"/>
      <c r="Y1020" s="117" t="str">
        <f t="shared" si="262"/>
        <v/>
      </c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10000</v>
      </c>
      <c r="H1021" s="122"/>
      <c r="I1021" s="126">
        <v>30</v>
      </c>
      <c r="J1021" s="127" t="s">
        <v>70</v>
      </c>
      <c r="K1021" s="125">
        <f>K1016/$K$2/8*I1021</f>
        <v>7500</v>
      </c>
      <c r="L1021" s="131"/>
      <c r="M1021" s="93"/>
      <c r="N1021" s="110"/>
      <c r="O1021" s="111" t="s">
        <v>47</v>
      </c>
      <c r="P1021" s="111"/>
      <c r="Q1021" s="111"/>
      <c r="R1021" s="111" t="str">
        <f t="shared" si="263"/>
        <v/>
      </c>
      <c r="S1021" s="92"/>
      <c r="T1021" s="111" t="s">
        <v>47</v>
      </c>
      <c r="U1021" s="117" t="str">
        <f t="shared" si="260"/>
        <v/>
      </c>
      <c r="V1021" s="113"/>
      <c r="W1021" s="117" t="str">
        <f t="shared" si="261"/>
        <v/>
      </c>
      <c r="X1021" s="113"/>
      <c r="Y1021" s="117" t="str">
        <f t="shared" si="262"/>
        <v/>
      </c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10000</v>
      </c>
      <c r="H1022" s="122"/>
      <c r="I1022" s="565" t="s">
        <v>72</v>
      </c>
      <c r="J1022" s="522"/>
      <c r="K1022" s="125">
        <f>K1020+K1021</f>
        <v>67500</v>
      </c>
      <c r="L1022" s="131"/>
      <c r="M1022" s="93"/>
      <c r="N1022" s="110"/>
      <c r="O1022" s="111" t="s">
        <v>73</v>
      </c>
      <c r="P1022" s="111"/>
      <c r="Q1022" s="111"/>
      <c r="R1022" s="111" t="str">
        <f t="shared" si="263"/>
        <v/>
      </c>
      <c r="S1022" s="92"/>
      <c r="T1022" s="111" t="s">
        <v>73</v>
      </c>
      <c r="U1022" s="117" t="str">
        <f t="shared" si="260"/>
        <v/>
      </c>
      <c r="V1022" s="113"/>
      <c r="W1022" s="117" t="str">
        <f t="shared" si="261"/>
        <v/>
      </c>
      <c r="X1022" s="113"/>
      <c r="Y1022" s="117" t="str">
        <f t="shared" si="262"/>
        <v/>
      </c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5" t="s">
        <v>74</v>
      </c>
      <c r="J1023" s="522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 t="str">
        <f t="shared" si="263"/>
        <v/>
      </c>
      <c r="S1023" s="92"/>
      <c r="T1023" s="111" t="s">
        <v>75</v>
      </c>
      <c r="U1023" s="117" t="str">
        <f t="shared" si="260"/>
        <v/>
      </c>
      <c r="V1023" s="113"/>
      <c r="W1023" s="117" t="str">
        <f t="shared" si="261"/>
        <v/>
      </c>
      <c r="X1023" s="113"/>
      <c r="Y1023" s="117" t="str">
        <f t="shared" si="262"/>
        <v/>
      </c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10000</v>
      </c>
      <c r="H1024" s="353"/>
      <c r="I1024" s="574" t="s">
        <v>13</v>
      </c>
      <c r="J1024" s="575"/>
      <c r="K1024" s="430">
        <f>K1022-K1023</f>
        <v>67500</v>
      </c>
      <c r="L1024" s="412"/>
      <c r="M1024" s="93"/>
      <c r="N1024" s="110"/>
      <c r="O1024" s="111" t="s">
        <v>78</v>
      </c>
      <c r="P1024" s="111"/>
      <c r="Q1024" s="111"/>
      <c r="R1024" s="111" t="str">
        <f t="shared" si="263"/>
        <v/>
      </c>
      <c r="S1024" s="92"/>
      <c r="T1024" s="111" t="s">
        <v>78</v>
      </c>
      <c r="U1024" s="117" t="str">
        <f>Y1023</f>
        <v/>
      </c>
      <c r="V1024" s="113"/>
      <c r="W1024" s="117" t="str">
        <f t="shared" si="261"/>
        <v/>
      </c>
      <c r="X1024" s="113"/>
      <c r="Y1024" s="117" t="str">
        <f t="shared" si="262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9"/>
      <c r="J1025" s="570"/>
      <c r="K1025" s="87"/>
      <c r="L1025" s="121"/>
      <c r="N1025" s="110"/>
      <c r="O1025" s="111" t="s">
        <v>79</v>
      </c>
      <c r="P1025" s="111"/>
      <c r="Q1025" s="111"/>
      <c r="R1025" s="111" t="str">
        <f t="shared" si="263"/>
        <v/>
      </c>
      <c r="S1025" s="92"/>
      <c r="T1025" s="111" t="s">
        <v>79</v>
      </c>
      <c r="U1025" s="117" t="str">
        <f>Y1024</f>
        <v/>
      </c>
      <c r="V1025" s="113"/>
      <c r="W1025" s="117" t="str">
        <f t="shared" si="261"/>
        <v/>
      </c>
      <c r="X1025" s="113"/>
      <c r="Y1025" s="117" t="str">
        <f t="shared" si="262"/>
        <v/>
      </c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9"/>
      <c r="J1026" s="570"/>
      <c r="K1026" s="87"/>
      <c r="L1026" s="121"/>
      <c r="N1026" s="110"/>
      <c r="O1026" s="111" t="s">
        <v>80</v>
      </c>
      <c r="P1026" s="111"/>
      <c r="Q1026" s="111"/>
      <c r="R1026" s="111"/>
      <c r="S1026" s="92"/>
      <c r="T1026" s="111" t="s">
        <v>80</v>
      </c>
      <c r="U1026" s="117" t="str">
        <f>Y1025</f>
        <v/>
      </c>
      <c r="V1026" s="113"/>
      <c r="W1026" s="117" t="str">
        <f t="shared" si="261"/>
        <v/>
      </c>
      <c r="X1026" s="113"/>
      <c r="Y1026" s="117" t="str">
        <f t="shared" si="262"/>
        <v/>
      </c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N1027" s="110"/>
      <c r="O1027" s="111" t="s">
        <v>81</v>
      </c>
      <c r="P1027" s="111"/>
      <c r="Q1027" s="111"/>
      <c r="R1027" s="111" t="str">
        <f t="shared" si="263"/>
        <v/>
      </c>
      <c r="S1027" s="92"/>
      <c r="T1027" s="111" t="s">
        <v>81</v>
      </c>
      <c r="U1027" s="117"/>
      <c r="V1027" s="113"/>
      <c r="W1027" s="117" t="str">
        <f t="shared" si="261"/>
        <v/>
      </c>
      <c r="X1027" s="113"/>
      <c r="Y1027" s="117" t="str">
        <f t="shared" si="262"/>
        <v/>
      </c>
    </row>
    <row r="1028" spans="1:29" ht="20.100000000000001" customHeight="1" thickBot="1" x14ac:dyDescent="0.3">
      <c r="M1028" s="86"/>
      <c r="N1028" s="110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</row>
    <row r="1029" spans="1:29" ht="20.100000000000001" customHeight="1" thickBot="1" x14ac:dyDescent="0.55000000000000004">
      <c r="A1029" s="555" t="s">
        <v>50</v>
      </c>
      <c r="B1029" s="556"/>
      <c r="C1029" s="556"/>
      <c r="D1029" s="556"/>
      <c r="E1029" s="556"/>
      <c r="F1029" s="556"/>
      <c r="G1029" s="556"/>
      <c r="H1029" s="556"/>
      <c r="I1029" s="556"/>
      <c r="J1029" s="556"/>
      <c r="K1029" s="556"/>
      <c r="L1029" s="557"/>
      <c r="M1029" s="94"/>
      <c r="N1029" s="95"/>
      <c r="O1029" s="552" t="s">
        <v>51</v>
      </c>
      <c r="P1029" s="553"/>
      <c r="Q1029" s="553"/>
      <c r="R1029" s="554"/>
      <c r="S1029" s="96"/>
      <c r="T1029" s="552" t="s">
        <v>52</v>
      </c>
      <c r="U1029" s="553"/>
      <c r="V1029" s="553"/>
      <c r="W1029" s="553"/>
      <c r="X1029" s="553"/>
      <c r="Y1029" s="554"/>
      <c r="Z1029" s="97"/>
      <c r="AA1029" s="94"/>
      <c r="AB1029" s="93"/>
      <c r="AC1029" s="93"/>
    </row>
    <row r="1030" spans="1:29" ht="20.100000000000001" customHeight="1" thickBot="1" x14ac:dyDescent="0.25">
      <c r="A1030" s="436"/>
      <c r="B1030" s="437"/>
      <c r="C1030" s="561" t="s">
        <v>237</v>
      </c>
      <c r="D1030" s="562"/>
      <c r="E1030" s="562"/>
      <c r="F1030" s="562"/>
      <c r="G1030" s="437" t="str">
        <f>$J$1</f>
        <v>April</v>
      </c>
      <c r="H1030" s="563">
        <f>$K$1</f>
        <v>2025</v>
      </c>
      <c r="I1030" s="562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102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f>25000+2000+4000+3000</f>
        <v>34000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>
        <f>15-Q1031</f>
        <v>15</v>
      </c>
      <c r="S1031" s="112"/>
      <c r="T1031" s="111" t="s">
        <v>60</v>
      </c>
      <c r="U1031" s="113">
        <v>18000</v>
      </c>
      <c r="V1031" s="113"/>
      <c r="W1031" s="113">
        <f>V1031+U1031</f>
        <v>18000</v>
      </c>
      <c r="X1031" s="113">
        <v>2000</v>
      </c>
      <c r="Y1031" s="113">
        <f>W1031-X1031</f>
        <v>16000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104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f t="shared" ref="R1032:R1042" si="264">R1031-Q1032</f>
        <v>14</v>
      </c>
      <c r="S1032" s="92"/>
      <c r="T1032" s="111" t="s">
        <v>62</v>
      </c>
      <c r="U1032" s="117">
        <f>Y1031</f>
        <v>16000</v>
      </c>
      <c r="V1032" s="113"/>
      <c r="W1032" s="117">
        <f t="shared" ref="W1032:W1042" si="265">IF(U1032="","",U1032+V1032)</f>
        <v>16000</v>
      </c>
      <c r="X1032" s="113">
        <v>2000</v>
      </c>
      <c r="Y1032" s="117">
        <f t="shared" ref="Y1032:Y1042" si="266">IF(W1032="","",W1032-X1032)</f>
        <v>14000</v>
      </c>
      <c r="Z1032" s="118"/>
      <c r="AA1032" s="94"/>
      <c r="AB1032" s="93"/>
      <c r="AC1032" s="93"/>
    </row>
    <row r="1033" spans="1:29" ht="20.100000000000001" customHeight="1" thickBot="1" x14ac:dyDescent="0.25">
      <c r="A1033" s="405"/>
      <c r="B1033" s="413" t="s">
        <v>63</v>
      </c>
      <c r="C1033" s="414"/>
      <c r="D1033" s="353"/>
      <c r="E1033" s="353"/>
      <c r="F1033" s="558" t="s">
        <v>52</v>
      </c>
      <c r="G1033" s="559"/>
      <c r="H1033" s="353"/>
      <c r="I1033" s="558" t="s">
        <v>64</v>
      </c>
      <c r="J1033" s="560"/>
      <c r="K1033" s="559"/>
      <c r="L1033" s="415"/>
      <c r="M1033" s="93"/>
      <c r="N1033" s="110"/>
      <c r="O1033" s="111" t="s">
        <v>65</v>
      </c>
      <c r="P1033" s="111">
        <v>29</v>
      </c>
      <c r="Q1033" s="111">
        <v>2</v>
      </c>
      <c r="R1033" s="111">
        <f t="shared" si="264"/>
        <v>12</v>
      </c>
      <c r="S1033" s="92"/>
      <c r="T1033" s="111" t="s">
        <v>65</v>
      </c>
      <c r="U1033" s="117">
        <f>Y1032</f>
        <v>14000</v>
      </c>
      <c r="V1033" s="113">
        <v>25000</v>
      </c>
      <c r="W1033" s="117">
        <f t="shared" si="265"/>
        <v>39000</v>
      </c>
      <c r="X1033" s="113"/>
      <c r="Y1033" s="117">
        <f t="shared" si="266"/>
        <v>39000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4"/>
        <v>12</v>
      </c>
      <c r="S1034" s="92"/>
      <c r="T1034" s="111" t="s">
        <v>66</v>
      </c>
      <c r="U1034" s="117">
        <f>Y1033</f>
        <v>39000</v>
      </c>
      <c r="V1034" s="113"/>
      <c r="W1034" s="117">
        <f t="shared" si="265"/>
        <v>39000</v>
      </c>
      <c r="X1034" s="113">
        <v>3000</v>
      </c>
      <c r="Y1034" s="117">
        <f t="shared" si="266"/>
        <v>36000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64" t="s">
        <v>51</v>
      </c>
      <c r="C1035" s="522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39000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34000</v>
      </c>
      <c r="L1035" s="129"/>
      <c r="M1035" s="93"/>
      <c r="N1035" s="110"/>
      <c r="O1035" s="111" t="s">
        <v>69</v>
      </c>
      <c r="P1035" s="111"/>
      <c r="Q1035" s="111"/>
      <c r="R1035" s="111">
        <f t="shared" si="264"/>
        <v>12</v>
      </c>
      <c r="S1035" s="92"/>
      <c r="T1035" s="111" t="s">
        <v>69</v>
      </c>
      <c r="U1035" s="117"/>
      <c r="V1035" s="113"/>
      <c r="W1035" s="117" t="str">
        <f t="shared" si="265"/>
        <v/>
      </c>
      <c r="X1035" s="113"/>
      <c r="Y1035" s="117" t="str">
        <f t="shared" si="266"/>
        <v/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39</v>
      </c>
      <c r="J1036" s="127" t="s">
        <v>70</v>
      </c>
      <c r="K1036" s="125">
        <f>K1031/$K$2/8*I1036</f>
        <v>5525</v>
      </c>
      <c r="L1036" s="131"/>
      <c r="M1036" s="93"/>
      <c r="N1036" s="110"/>
      <c r="O1036" s="111" t="s">
        <v>47</v>
      </c>
      <c r="P1036" s="111"/>
      <c r="Q1036" s="111"/>
      <c r="R1036" s="111">
        <f t="shared" si="264"/>
        <v>12</v>
      </c>
      <c r="S1036" s="92"/>
      <c r="T1036" s="111" t="s">
        <v>47</v>
      </c>
      <c r="U1036" s="117"/>
      <c r="V1036" s="113"/>
      <c r="W1036" s="117" t="str">
        <f t="shared" si="265"/>
        <v/>
      </c>
      <c r="X1036" s="113"/>
      <c r="Y1036" s="117" t="str">
        <f t="shared" si="266"/>
        <v/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39000</v>
      </c>
      <c r="H1037" s="122"/>
      <c r="I1037" s="565" t="s">
        <v>72</v>
      </c>
      <c r="J1037" s="522"/>
      <c r="K1037" s="125">
        <f>K1035+K1036</f>
        <v>39525</v>
      </c>
      <c r="L1037" s="131"/>
      <c r="M1037" s="93"/>
      <c r="N1037" s="110"/>
      <c r="O1037" s="111" t="s">
        <v>73</v>
      </c>
      <c r="P1037" s="111"/>
      <c r="Q1037" s="111"/>
      <c r="R1037" s="111">
        <f t="shared" si="264"/>
        <v>12</v>
      </c>
      <c r="S1037" s="92"/>
      <c r="T1037" s="111" t="s">
        <v>73</v>
      </c>
      <c r="U1037" s="117"/>
      <c r="V1037" s="113"/>
      <c r="W1037" s="117" t="str">
        <f t="shared" si="265"/>
        <v/>
      </c>
      <c r="X1037" s="113"/>
      <c r="Y1037" s="117" t="str">
        <f t="shared" si="266"/>
        <v/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3000</v>
      </c>
      <c r="H1038" s="122"/>
      <c r="I1038" s="565" t="s">
        <v>74</v>
      </c>
      <c r="J1038" s="522"/>
      <c r="K1038" s="125">
        <f>G1038</f>
        <v>3000</v>
      </c>
      <c r="L1038" s="131"/>
      <c r="M1038" s="93"/>
      <c r="N1038" s="110"/>
      <c r="O1038" s="111" t="s">
        <v>75</v>
      </c>
      <c r="P1038" s="111"/>
      <c r="Q1038" s="111"/>
      <c r="R1038" s="111">
        <f t="shared" si="264"/>
        <v>12</v>
      </c>
      <c r="S1038" s="92"/>
      <c r="T1038" s="111" t="s">
        <v>75</v>
      </c>
      <c r="U1038" s="117"/>
      <c r="V1038" s="113"/>
      <c r="W1038" s="117" t="str">
        <f t="shared" si="265"/>
        <v/>
      </c>
      <c r="X1038" s="113"/>
      <c r="Y1038" s="117" t="str">
        <f t="shared" si="266"/>
        <v/>
      </c>
      <c r="Z1038" s="118"/>
      <c r="AA1038" s="93"/>
      <c r="AB1038" s="93"/>
      <c r="AC1038" s="93"/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12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36000</v>
      </c>
      <c r="H1039" s="353"/>
      <c r="I1039" s="574" t="s">
        <v>13</v>
      </c>
      <c r="J1039" s="575"/>
      <c r="K1039" s="430">
        <f>K1037-K1038</f>
        <v>36525</v>
      </c>
      <c r="L1039" s="412"/>
      <c r="M1039" s="93"/>
      <c r="N1039" s="110"/>
      <c r="O1039" s="111" t="s">
        <v>78</v>
      </c>
      <c r="P1039" s="111"/>
      <c r="Q1039" s="111"/>
      <c r="R1039" s="111">
        <f t="shared" si="264"/>
        <v>12</v>
      </c>
      <c r="S1039" s="92"/>
      <c r="T1039" s="111" t="s">
        <v>78</v>
      </c>
      <c r="U1039" s="117"/>
      <c r="V1039" s="113"/>
      <c r="W1039" s="117" t="str">
        <f t="shared" si="265"/>
        <v/>
      </c>
      <c r="X1039" s="113"/>
      <c r="Y1039" s="117" t="str">
        <f t="shared" si="266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9"/>
      <c r="J1040" s="570"/>
      <c r="K1040" s="87"/>
      <c r="L1040" s="121"/>
      <c r="M1040" s="93"/>
      <c r="N1040" s="110"/>
      <c r="O1040" s="111" t="s">
        <v>79</v>
      </c>
      <c r="P1040" s="111"/>
      <c r="Q1040" s="111"/>
      <c r="R1040" s="111">
        <f t="shared" si="264"/>
        <v>12</v>
      </c>
      <c r="S1040" s="92"/>
      <c r="T1040" s="111" t="s">
        <v>79</v>
      </c>
      <c r="U1040" s="117"/>
      <c r="V1040" s="113"/>
      <c r="W1040" s="117" t="str">
        <f t="shared" si="265"/>
        <v/>
      </c>
      <c r="X1040" s="113"/>
      <c r="Y1040" s="117" t="str">
        <f t="shared" si="266"/>
        <v/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9"/>
      <c r="J1041" s="570"/>
      <c r="K1041" s="87"/>
      <c r="L1041" s="121"/>
      <c r="M1041" s="93"/>
      <c r="N1041" s="110"/>
      <c r="O1041" s="111" t="s">
        <v>80</v>
      </c>
      <c r="P1041" s="111"/>
      <c r="Q1041" s="111"/>
      <c r="R1041" s="111">
        <f t="shared" si="264"/>
        <v>12</v>
      </c>
      <c r="S1041" s="92"/>
      <c r="T1041" s="111" t="s">
        <v>80</v>
      </c>
      <c r="U1041" s="117"/>
      <c r="V1041" s="113"/>
      <c r="W1041" s="117" t="str">
        <f t="shared" si="265"/>
        <v/>
      </c>
      <c r="X1041" s="113"/>
      <c r="Y1041" s="117" t="str">
        <f t="shared" si="266"/>
        <v/>
      </c>
      <c r="Z1041" s="118"/>
      <c r="AA1041" s="93"/>
      <c r="AB1041" s="93"/>
      <c r="AC1041" s="93"/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M1042" s="93"/>
      <c r="N1042" s="110"/>
      <c r="O1042" s="111" t="s">
        <v>81</v>
      </c>
      <c r="P1042" s="111"/>
      <c r="Q1042" s="111"/>
      <c r="R1042" s="111">
        <f t="shared" si="264"/>
        <v>12</v>
      </c>
      <c r="S1042" s="92"/>
      <c r="T1042" s="111" t="s">
        <v>81</v>
      </c>
      <c r="U1042" s="117"/>
      <c r="V1042" s="113"/>
      <c r="W1042" s="117" t="str">
        <f t="shared" si="265"/>
        <v/>
      </c>
      <c r="X1042" s="113"/>
      <c r="Y1042" s="117" t="str">
        <f t="shared" si="266"/>
        <v/>
      </c>
      <c r="Z1042" s="118"/>
      <c r="AA1042" s="93"/>
      <c r="AB1042" s="93"/>
      <c r="AC1042" s="93"/>
    </row>
    <row r="1043" spans="1:29" ht="20.100000000000001" customHeight="1" thickBot="1" x14ac:dyDescent="0.25">
      <c r="A1043" s="353"/>
      <c r="B1043" s="353"/>
      <c r="C1043" s="353"/>
      <c r="D1043" s="353"/>
      <c r="E1043" s="353"/>
      <c r="F1043" s="353"/>
      <c r="G1043" s="353"/>
      <c r="H1043" s="353"/>
      <c r="I1043" s="353"/>
      <c r="J1043" s="353"/>
      <c r="K1043" s="353"/>
      <c r="L1043" s="353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55" t="s">
        <v>50</v>
      </c>
      <c r="B1044" s="556"/>
      <c r="C1044" s="556"/>
      <c r="D1044" s="556"/>
      <c r="E1044" s="556"/>
      <c r="F1044" s="556"/>
      <c r="G1044" s="556"/>
      <c r="H1044" s="556"/>
      <c r="I1044" s="556"/>
      <c r="J1044" s="556"/>
      <c r="K1044" s="556"/>
      <c r="L1044" s="557"/>
      <c r="M1044" s="94"/>
      <c r="N1044" s="95"/>
      <c r="O1044" s="552" t="s">
        <v>51</v>
      </c>
      <c r="P1044" s="553"/>
      <c r="Q1044" s="553"/>
      <c r="R1044" s="554"/>
      <c r="S1044" s="96"/>
      <c r="T1044" s="552" t="s">
        <v>52</v>
      </c>
      <c r="U1044" s="553"/>
      <c r="V1044" s="553"/>
      <c r="W1044" s="553"/>
      <c r="X1044" s="553"/>
      <c r="Y1044" s="554"/>
    </row>
    <row r="1045" spans="1:29" ht="20.100000000000001" customHeight="1" thickBot="1" x14ac:dyDescent="0.25">
      <c r="A1045" s="436"/>
      <c r="B1045" s="437"/>
      <c r="C1045" s="561" t="s">
        <v>237</v>
      </c>
      <c r="D1045" s="568"/>
      <c r="E1045" s="568"/>
      <c r="F1045" s="568"/>
      <c r="G1045" s="437" t="str">
        <f>$J$1</f>
        <v>April</v>
      </c>
      <c r="H1045" s="563">
        <f>$K$1</f>
        <v>2025</v>
      </c>
      <c r="I1045" s="568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254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7">IF(Q1047="","",R1046-Q1047)</f>
        <v>0</v>
      </c>
      <c r="S1047" s="92"/>
      <c r="T1047" s="111" t="s">
        <v>62</v>
      </c>
      <c r="U1047" s="117">
        <f t="shared" ref="U1047:U1053" si="268">Y1046</f>
        <v>0</v>
      </c>
      <c r="V1047" s="113">
        <v>10000</v>
      </c>
      <c r="W1047" s="117">
        <f t="shared" ref="W1047:W1057" si="269">IF(U1047="","",U1047+V1047)</f>
        <v>10000</v>
      </c>
      <c r="X1047" s="113">
        <v>10000</v>
      </c>
      <c r="Y1047" s="117">
        <f t="shared" ref="Y1047:Y1057" si="270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8" t="s">
        <v>52</v>
      </c>
      <c r="G1048" s="559"/>
      <c r="H1048" s="353"/>
      <c r="I1048" s="558" t="s">
        <v>64</v>
      </c>
      <c r="J1048" s="560"/>
      <c r="K1048" s="559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68"/>
        <v>0</v>
      </c>
      <c r="V1048" s="113">
        <f>12000+3000</f>
        <v>15000</v>
      </c>
      <c r="W1048" s="117">
        <f t="shared" si="269"/>
        <v>15000</v>
      </c>
      <c r="X1048" s="113">
        <v>15000</v>
      </c>
      <c r="Y1048" s="117">
        <f t="shared" si="270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27</v>
      </c>
      <c r="Q1049" s="111">
        <v>3</v>
      </c>
      <c r="R1049" s="111">
        <f t="shared" si="267"/>
        <v>-3</v>
      </c>
      <c r="S1049" s="92"/>
      <c r="T1049" s="111" t="s">
        <v>66</v>
      </c>
      <c r="U1049" s="117">
        <f>Y1048</f>
        <v>0</v>
      </c>
      <c r="V1049" s="113">
        <v>7000</v>
      </c>
      <c r="W1049" s="117">
        <f t="shared" si="269"/>
        <v>7000</v>
      </c>
      <c r="X1049" s="113">
        <v>7000</v>
      </c>
      <c r="Y1049" s="117">
        <f t="shared" si="270"/>
        <v>0</v>
      </c>
    </row>
    <row r="1050" spans="1:29" ht="20.100000000000001" customHeight="1" x14ac:dyDescent="0.2">
      <c r="A1050" s="98"/>
      <c r="B1050" s="564" t="s">
        <v>51</v>
      </c>
      <c r="C1050" s="522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27</v>
      </c>
      <c r="J1050" s="127" t="s">
        <v>68</v>
      </c>
      <c r="K1050" s="128">
        <f>K1046/$K$2*I1050</f>
        <v>25200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7"/>
        <v/>
      </c>
      <c r="S1050" s="92"/>
      <c r="T1050" s="111" t="s">
        <v>69</v>
      </c>
      <c r="U1050" s="117"/>
      <c r="V1050" s="113"/>
      <c r="W1050" s="117" t="str">
        <f t="shared" si="269"/>
        <v/>
      </c>
      <c r="X1050" s="113"/>
      <c r="Y1050" s="117" t="str">
        <f t="shared" si="270"/>
        <v/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7000</v>
      </c>
      <c r="H1051" s="122"/>
      <c r="I1051" s="126">
        <v>4</v>
      </c>
      <c r="J1051" s="127" t="s">
        <v>70</v>
      </c>
      <c r="K1051" s="125">
        <f>K1046/$K$2/8*I1051</f>
        <v>466.66666666666669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7"/>
        <v/>
      </c>
      <c r="S1051" s="92"/>
      <c r="T1051" s="111" t="s">
        <v>47</v>
      </c>
      <c r="U1051" s="117" t="str">
        <f t="shared" si="268"/>
        <v/>
      </c>
      <c r="V1051" s="113"/>
      <c r="W1051" s="117" t="str">
        <f t="shared" si="269"/>
        <v/>
      </c>
      <c r="X1051" s="113"/>
      <c r="Y1051" s="117" t="str">
        <f t="shared" si="270"/>
        <v/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27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7000</v>
      </c>
      <c r="H1052" s="122"/>
      <c r="I1052" s="565" t="s">
        <v>72</v>
      </c>
      <c r="J1052" s="522"/>
      <c r="K1052" s="125">
        <f>K1050+K1051</f>
        <v>25666.666666666668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7"/>
        <v/>
      </c>
      <c r="S1052" s="92"/>
      <c r="T1052" s="111" t="s">
        <v>73</v>
      </c>
      <c r="U1052" s="117" t="str">
        <f t="shared" si="268"/>
        <v/>
      </c>
      <c r="V1052" s="113"/>
      <c r="W1052" s="117" t="str">
        <f t="shared" si="269"/>
        <v/>
      </c>
      <c r="X1052" s="113"/>
      <c r="Y1052" s="117" t="str">
        <f t="shared" si="270"/>
        <v/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3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7000</v>
      </c>
      <c r="H1053" s="122"/>
      <c r="I1053" s="565" t="s">
        <v>74</v>
      </c>
      <c r="J1053" s="522"/>
      <c r="K1053" s="125">
        <f>G1053</f>
        <v>7000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7"/>
        <v/>
      </c>
      <c r="S1053" s="92"/>
      <c r="T1053" s="111" t="s">
        <v>75</v>
      </c>
      <c r="U1053" s="117" t="str">
        <f t="shared" si="268"/>
        <v/>
      </c>
      <c r="V1053" s="113"/>
      <c r="W1053" s="117" t="str">
        <f t="shared" si="269"/>
        <v/>
      </c>
      <c r="X1053" s="113"/>
      <c r="Y1053" s="117" t="str">
        <f t="shared" si="270"/>
        <v/>
      </c>
    </row>
    <row r="1054" spans="1:29" ht="18.75" customHeight="1" x14ac:dyDescent="0.2">
      <c r="A1054" s="405"/>
      <c r="B1054" s="426" t="s">
        <v>76</v>
      </c>
      <c r="C1054" s="42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-3</v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3"/>
      <c r="I1054" s="574" t="s">
        <v>13</v>
      </c>
      <c r="J1054" s="575"/>
      <c r="K1054" s="430">
        <f>K1052-K1053</f>
        <v>18666.666666666668</v>
      </c>
      <c r="L1054" s="412"/>
      <c r="M1054" s="93"/>
      <c r="N1054" s="110"/>
      <c r="O1054" s="111" t="s">
        <v>78</v>
      </c>
      <c r="P1054" s="111"/>
      <c r="Q1054" s="111"/>
      <c r="R1054" s="111" t="str">
        <f t="shared" si="267"/>
        <v/>
      </c>
      <c r="S1054" s="92"/>
      <c r="T1054" s="111" t="s">
        <v>78</v>
      </c>
      <c r="U1054" s="117" t="str">
        <f>Y1053</f>
        <v/>
      </c>
      <c r="V1054" s="113"/>
      <c r="W1054" s="117" t="str">
        <f t="shared" si="269"/>
        <v/>
      </c>
      <c r="X1054" s="113"/>
      <c r="Y1054" s="117" t="str">
        <f t="shared" si="270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9"/>
      <c r="J1055" s="570"/>
      <c r="K1055" s="87"/>
      <c r="L1055" s="121"/>
      <c r="N1055" s="110"/>
      <c r="O1055" s="111" t="s">
        <v>79</v>
      </c>
      <c r="P1055" s="111"/>
      <c r="Q1055" s="111"/>
      <c r="R1055" s="111" t="str">
        <f t="shared" si="267"/>
        <v/>
      </c>
      <c r="S1055" s="92"/>
      <c r="T1055" s="111" t="s">
        <v>79</v>
      </c>
      <c r="U1055" s="117" t="str">
        <f>Y1054</f>
        <v/>
      </c>
      <c r="V1055" s="113"/>
      <c r="W1055" s="117" t="str">
        <f t="shared" si="269"/>
        <v/>
      </c>
      <c r="X1055" s="113"/>
      <c r="Y1055" s="117" t="str">
        <f t="shared" si="270"/>
        <v/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9"/>
      <c r="J1056" s="570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 t="str">
        <f>Y1055</f>
        <v/>
      </c>
      <c r="V1056" s="113"/>
      <c r="W1056" s="117" t="str">
        <f t="shared" si="269"/>
        <v/>
      </c>
      <c r="X1056" s="113"/>
      <c r="Y1056" s="117" t="str">
        <f t="shared" si="270"/>
        <v/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7"/>
        <v/>
      </c>
      <c r="S1057" s="92"/>
      <c r="T1057" s="111" t="s">
        <v>81</v>
      </c>
      <c r="U1057" s="117" t="str">
        <f>Y1056</f>
        <v/>
      </c>
      <c r="V1057" s="113"/>
      <c r="W1057" s="117" t="str">
        <f t="shared" si="269"/>
        <v/>
      </c>
      <c r="X1057" s="113"/>
      <c r="Y1057" s="117" t="str">
        <f t="shared" si="270"/>
        <v/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55" t="s">
        <v>50</v>
      </c>
      <c r="B1059" s="556"/>
      <c r="C1059" s="556"/>
      <c r="D1059" s="556"/>
      <c r="E1059" s="556"/>
      <c r="F1059" s="556"/>
      <c r="G1059" s="556"/>
      <c r="H1059" s="556"/>
      <c r="I1059" s="556"/>
      <c r="J1059" s="556"/>
      <c r="K1059" s="556"/>
      <c r="L1059" s="557"/>
      <c r="M1059" s="94"/>
      <c r="N1059" s="95"/>
      <c r="O1059" s="552" t="s">
        <v>51</v>
      </c>
      <c r="P1059" s="553"/>
      <c r="Q1059" s="553"/>
      <c r="R1059" s="554"/>
      <c r="S1059" s="96"/>
      <c r="T1059" s="552" t="s">
        <v>52</v>
      </c>
      <c r="U1059" s="553"/>
      <c r="V1059" s="553"/>
      <c r="W1059" s="553"/>
      <c r="X1059" s="553"/>
      <c r="Y1059" s="554"/>
    </row>
    <row r="1060" spans="1:29" ht="20.100000000000001" customHeight="1" thickBot="1" x14ac:dyDescent="0.25">
      <c r="A1060" s="436"/>
      <c r="B1060" s="437"/>
      <c r="C1060" s="561" t="s">
        <v>237</v>
      </c>
      <c r="D1060" s="568"/>
      <c r="E1060" s="568"/>
      <c r="F1060" s="568"/>
      <c r="G1060" s="437" t="str">
        <f>$J$1</f>
        <v>April</v>
      </c>
      <c r="H1060" s="563">
        <f>$K$1</f>
        <v>2025</v>
      </c>
      <c r="I1060" s="568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/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235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1">Y1061</f>
        <v>0</v>
      </c>
      <c r="V1062" s="113">
        <v>2000</v>
      </c>
      <c r="W1062" s="117">
        <f t="shared" ref="W1062:W1072" si="272">IF(U1062="","",U1062+V1062)</f>
        <v>2000</v>
      </c>
      <c r="X1062" s="113">
        <v>2000</v>
      </c>
      <c r="Y1062" s="117">
        <f t="shared" ref="Y1062:Y1072" si="273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8" t="s">
        <v>52</v>
      </c>
      <c r="G1063" s="559"/>
      <c r="H1063" s="353"/>
      <c r="I1063" s="558" t="s">
        <v>64</v>
      </c>
      <c r="J1063" s="560"/>
      <c r="K1063" s="559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4">IF(Q1063="","",R1062-Q1063)</f>
        <v/>
      </c>
      <c r="S1063" s="92"/>
      <c r="T1063" s="111" t="s">
        <v>65</v>
      </c>
      <c r="U1063" s="117">
        <f t="shared" si="271"/>
        <v>0</v>
      </c>
      <c r="V1063" s="113">
        <v>5000</v>
      </c>
      <c r="W1063" s="117">
        <f t="shared" si="272"/>
        <v>5000</v>
      </c>
      <c r="X1063" s="113">
        <v>5000</v>
      </c>
      <c r="Y1063" s="117">
        <f t="shared" si="273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4"/>
        <v/>
      </c>
      <c r="S1064" s="92"/>
      <c r="T1064" s="111" t="s">
        <v>66</v>
      </c>
      <c r="U1064" s="117">
        <f>Y1063</f>
        <v>0</v>
      </c>
      <c r="V1064" s="113"/>
      <c r="W1064" s="117">
        <f t="shared" si="272"/>
        <v>0</v>
      </c>
      <c r="X1064" s="113"/>
      <c r="Y1064" s="117">
        <f t="shared" si="273"/>
        <v>0</v>
      </c>
    </row>
    <row r="1065" spans="1:29" ht="20.100000000000001" customHeight="1" x14ac:dyDescent="0.2">
      <c r="A1065" s="98"/>
      <c r="B1065" s="564" t="s">
        <v>51</v>
      </c>
      <c r="C1065" s="522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30</v>
      </c>
      <c r="J1065" s="127" t="s">
        <v>68</v>
      </c>
      <c r="K1065" s="128">
        <f>K1061/$K$2*I1065</f>
        <v>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4"/>
        <v/>
      </c>
      <c r="S1065" s="92"/>
      <c r="T1065" s="111" t="s">
        <v>69</v>
      </c>
      <c r="U1065" s="117"/>
      <c r="V1065" s="113"/>
      <c r="W1065" s="117" t="str">
        <f t="shared" si="272"/>
        <v/>
      </c>
      <c r="X1065" s="113"/>
      <c r="Y1065" s="117" t="str">
        <f t="shared" si="273"/>
        <v/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4"/>
        <v/>
      </c>
      <c r="S1066" s="92"/>
      <c r="T1066" s="111" t="s">
        <v>47</v>
      </c>
      <c r="U1066" s="117" t="str">
        <f t="shared" si="271"/>
        <v/>
      </c>
      <c r="V1066" s="113"/>
      <c r="W1066" s="117" t="str">
        <f t="shared" si="272"/>
        <v/>
      </c>
      <c r="X1066" s="113"/>
      <c r="Y1066" s="117" t="str">
        <f t="shared" si="273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0</v>
      </c>
      <c r="H1067" s="122"/>
      <c r="I1067" s="565" t="s">
        <v>72</v>
      </c>
      <c r="J1067" s="522"/>
      <c r="K1067" s="125">
        <f>K1065+K1066</f>
        <v>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4"/>
        <v/>
      </c>
      <c r="S1067" s="92"/>
      <c r="T1067" s="111" t="s">
        <v>73</v>
      </c>
      <c r="U1067" s="117" t="str">
        <f t="shared" si="271"/>
        <v/>
      </c>
      <c r="V1067" s="113"/>
      <c r="W1067" s="117" t="str">
        <f t="shared" si="272"/>
        <v/>
      </c>
      <c r="X1067" s="113"/>
      <c r="Y1067" s="117" t="str">
        <f t="shared" si="273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0</v>
      </c>
      <c r="H1068" s="122"/>
      <c r="I1068" s="565" t="s">
        <v>74</v>
      </c>
      <c r="J1068" s="522"/>
      <c r="K1068" s="125">
        <f>G1068</f>
        <v>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4"/>
        <v/>
      </c>
      <c r="S1068" s="92"/>
      <c r="T1068" s="111" t="s">
        <v>75</v>
      </c>
      <c r="U1068" s="117" t="str">
        <f t="shared" si="271"/>
        <v/>
      </c>
      <c r="V1068" s="113"/>
      <c r="W1068" s="117" t="str">
        <f t="shared" si="272"/>
        <v/>
      </c>
      <c r="X1068" s="113"/>
      <c r="Y1068" s="117" t="str">
        <f t="shared" si="273"/>
        <v/>
      </c>
    </row>
    <row r="1069" spans="1:29" ht="18.75" customHeight="1" x14ac:dyDescent="0.2">
      <c r="A1069" s="405"/>
      <c r="B1069" s="426" t="s">
        <v>76</v>
      </c>
      <c r="C1069" s="424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74" t="s">
        <v>13</v>
      </c>
      <c r="J1069" s="575"/>
      <c r="K1069" s="430"/>
      <c r="L1069" s="412"/>
      <c r="M1069" s="93"/>
      <c r="N1069" s="110"/>
      <c r="O1069" s="111" t="s">
        <v>78</v>
      </c>
      <c r="P1069" s="111"/>
      <c r="Q1069" s="111"/>
      <c r="R1069" s="111" t="str">
        <f t="shared" si="274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2"/>
        <v/>
      </c>
      <c r="X1069" s="113"/>
      <c r="Y1069" s="117" t="str">
        <f t="shared" si="273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9"/>
      <c r="J1070" s="570"/>
      <c r="K1070" s="87"/>
      <c r="L1070" s="121"/>
      <c r="N1070" s="110"/>
      <c r="O1070" s="111" t="s">
        <v>79</v>
      </c>
      <c r="P1070" s="111"/>
      <c r="Q1070" s="111"/>
      <c r="R1070" s="111" t="str">
        <f t="shared" si="274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2"/>
        <v/>
      </c>
      <c r="X1070" s="113"/>
      <c r="Y1070" s="117" t="str">
        <f t="shared" si="273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9"/>
      <c r="J1071" s="570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2"/>
        <v/>
      </c>
      <c r="X1071" s="113"/>
      <c r="Y1071" s="117" t="str">
        <f t="shared" si="273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 t="str">
        <f>Y1071</f>
        <v/>
      </c>
      <c r="V1072" s="113"/>
      <c r="W1072" s="117" t="str">
        <f t="shared" si="272"/>
        <v/>
      </c>
      <c r="X1072" s="113"/>
      <c r="Y1072" s="117" t="str">
        <f t="shared" si="273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55" t="s">
        <v>50</v>
      </c>
      <c r="B1074" s="556"/>
      <c r="C1074" s="556"/>
      <c r="D1074" s="556"/>
      <c r="E1074" s="556"/>
      <c r="F1074" s="556"/>
      <c r="G1074" s="556"/>
      <c r="H1074" s="556"/>
      <c r="I1074" s="556"/>
      <c r="J1074" s="556"/>
      <c r="K1074" s="556"/>
      <c r="L1074" s="557"/>
      <c r="M1074" s="94"/>
      <c r="N1074" s="95"/>
      <c r="O1074" s="552" t="s">
        <v>51</v>
      </c>
      <c r="P1074" s="553"/>
      <c r="Q1074" s="553"/>
      <c r="R1074" s="554"/>
      <c r="S1074" s="96"/>
      <c r="T1074" s="552" t="s">
        <v>52</v>
      </c>
      <c r="U1074" s="553"/>
      <c r="V1074" s="553"/>
      <c r="W1074" s="553"/>
      <c r="X1074" s="553"/>
      <c r="Y1074" s="554"/>
      <c r="Z1074" s="92"/>
      <c r="AA1074" s="93"/>
      <c r="AB1074" s="93"/>
      <c r="AC1074" s="93"/>
    </row>
    <row r="1075" spans="1:29" ht="20.100000000000001" customHeight="1" thickBot="1" x14ac:dyDescent="0.25">
      <c r="A1075" s="436"/>
      <c r="B1075" s="437"/>
      <c r="C1075" s="561" t="s">
        <v>237</v>
      </c>
      <c r="D1075" s="562"/>
      <c r="E1075" s="562"/>
      <c r="F1075" s="562"/>
      <c r="G1075" s="437" t="str">
        <f>$J$1</f>
        <v>April</v>
      </c>
      <c r="H1075" s="563">
        <f>$K$1</f>
        <v>2025</v>
      </c>
      <c r="I1075" s="562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276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5">IF(U1077="","",U1077+V1077)</f>
        <v>0</v>
      </c>
      <c r="X1077" s="113"/>
      <c r="Y1077" s="117">
        <f t="shared" ref="Y1077:Y1087" si="276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5"/>
      <c r="B1078" s="413" t="s">
        <v>63</v>
      </c>
      <c r="C1078" s="414"/>
      <c r="D1078" s="353"/>
      <c r="E1078" s="353"/>
      <c r="F1078" s="558" t="s">
        <v>52</v>
      </c>
      <c r="G1078" s="559"/>
      <c r="H1078" s="353"/>
      <c r="I1078" s="558" t="s">
        <v>64</v>
      </c>
      <c r="J1078" s="560"/>
      <c r="K1078" s="559"/>
      <c r="L1078" s="415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5"/>
        <v>0</v>
      </c>
      <c r="X1078" s="113"/>
      <c r="Y1078" s="117">
        <f t="shared" si="276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>
        <f>IF($J$1="March","",Y1078)</f>
        <v>0</v>
      </c>
      <c r="V1079" s="113"/>
      <c r="W1079" s="117">
        <f t="shared" si="275"/>
        <v>0</v>
      </c>
      <c r="X1079" s="113"/>
      <c r="Y1079" s="117">
        <f t="shared" si="276"/>
        <v>0</v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4" t="s">
        <v>51</v>
      </c>
      <c r="C1080" s="522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30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5"/>
        <v/>
      </c>
      <c r="X1080" s="113"/>
      <c r="Y1080" s="117" t="str">
        <f t="shared" si="276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5"/>
        <v/>
      </c>
      <c r="X1081" s="113"/>
      <c r="Y1081" s="117" t="str">
        <f t="shared" si="276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5" t="s">
        <v>72</v>
      </c>
      <c r="J1082" s="522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5"/>
        <v/>
      </c>
      <c r="X1082" s="113"/>
      <c r="Y1082" s="117" t="str">
        <f t="shared" si="276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5" t="s">
        <v>74</v>
      </c>
      <c r="J1083" s="522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5"/>
        <v/>
      </c>
      <c r="X1083" s="113"/>
      <c r="Y1083" s="117" t="str">
        <f t="shared" si="276"/>
        <v/>
      </c>
      <c r="Z1083" s="92"/>
      <c r="AA1083" s="93"/>
      <c r="AB1083" s="93"/>
      <c r="AC1083" s="93"/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3"/>
      <c r="I1084" s="574" t="s">
        <v>13</v>
      </c>
      <c r="J1084" s="575"/>
      <c r="K1084" s="430">
        <f>K1082-K1083</f>
        <v>40000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5"/>
        <v/>
      </c>
      <c r="X1084" s="113"/>
      <c r="Y1084" s="117" t="str">
        <f t="shared" si="276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9"/>
      <c r="J1085" s="570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5"/>
        <v/>
      </c>
      <c r="X1085" s="113"/>
      <c r="Y1085" s="117" t="str">
        <f t="shared" si="276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9"/>
      <c r="J1086" s="570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5"/>
        <v/>
      </c>
      <c r="X1086" s="113"/>
      <c r="Y1086" s="117" t="str">
        <f t="shared" si="276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5"/>
        <v>0</v>
      </c>
      <c r="X1087" s="113"/>
      <c r="Y1087" s="117">
        <f t="shared" si="276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3"/>
      <c r="B1088" s="353"/>
      <c r="C1088" s="353"/>
      <c r="D1088" s="353"/>
      <c r="E1088" s="353"/>
      <c r="F1088" s="353"/>
      <c r="G1088" s="353"/>
      <c r="H1088" s="353"/>
      <c r="I1088" s="353"/>
      <c r="J1088" s="353"/>
      <c r="K1088" s="353"/>
      <c r="L1088" s="353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55" t="s">
        <v>50</v>
      </c>
      <c r="B1089" s="556"/>
      <c r="C1089" s="556"/>
      <c r="D1089" s="556"/>
      <c r="E1089" s="556"/>
      <c r="F1089" s="556"/>
      <c r="G1089" s="556"/>
      <c r="H1089" s="556"/>
      <c r="I1089" s="556"/>
      <c r="J1089" s="556"/>
      <c r="K1089" s="556"/>
      <c r="L1089" s="557"/>
      <c r="M1089" s="94"/>
      <c r="N1089" s="95"/>
      <c r="O1089" s="552" t="s">
        <v>51</v>
      </c>
      <c r="P1089" s="553"/>
      <c r="Q1089" s="553"/>
      <c r="R1089" s="554"/>
      <c r="S1089" s="96"/>
      <c r="T1089" s="552" t="s">
        <v>52</v>
      </c>
      <c r="U1089" s="553"/>
      <c r="V1089" s="553"/>
      <c r="W1089" s="553"/>
      <c r="X1089" s="553"/>
      <c r="Y1089" s="554"/>
      <c r="Z1089" s="97"/>
      <c r="AA1089" s="86"/>
      <c r="AB1089" s="86"/>
      <c r="AC1089" s="86"/>
    </row>
    <row r="1090" spans="1:29" ht="20.100000000000001" customHeight="1" thickBot="1" x14ac:dyDescent="0.3">
      <c r="A1090" s="436"/>
      <c r="B1090" s="437"/>
      <c r="C1090" s="561" t="s">
        <v>237</v>
      </c>
      <c r="D1090" s="562"/>
      <c r="E1090" s="562"/>
      <c r="F1090" s="562"/>
      <c r="G1090" s="437" t="str">
        <f>$J$1</f>
        <v>April</v>
      </c>
      <c r="H1090" s="563">
        <f>$K$1</f>
        <v>2025</v>
      </c>
      <c r="I1090" s="562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5"/>
      <c r="B1091" s="353"/>
      <c r="C1091" s="353"/>
      <c r="D1091" s="406"/>
      <c r="E1091" s="406"/>
      <c r="F1091" s="406"/>
      <c r="G1091" s="406"/>
      <c r="H1091" s="406"/>
      <c r="I1091" s="353"/>
      <c r="J1091" s="407" t="s">
        <v>59</v>
      </c>
      <c r="K1091" s="408">
        <v>55000</v>
      </c>
      <c r="L1091" s="4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5"/>
      <c r="B1092" s="353" t="s">
        <v>61</v>
      </c>
      <c r="C1092" s="410" t="s">
        <v>277</v>
      </c>
      <c r="D1092" s="353"/>
      <c r="E1092" s="353"/>
      <c r="F1092" s="353"/>
      <c r="G1092" s="353"/>
      <c r="H1092" s="411"/>
      <c r="I1092" s="406"/>
      <c r="J1092" s="353"/>
      <c r="K1092" s="353"/>
      <c r="L1092" s="412"/>
      <c r="M1092" s="94"/>
      <c r="N1092" s="116"/>
      <c r="O1092" s="111" t="s">
        <v>62</v>
      </c>
      <c r="P1092" s="111"/>
      <c r="Q1092" s="111"/>
      <c r="R1092" s="111" t="str">
        <f t="shared" ref="R1092" si="277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78">IF(U1092="","",U1092+V1092)</f>
        <v>0</v>
      </c>
      <c r="X1092" s="113"/>
      <c r="Y1092" s="117">
        <f t="shared" ref="Y1092:Y1102" si="279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5"/>
      <c r="B1093" s="413" t="s">
        <v>63</v>
      </c>
      <c r="C1093" s="445"/>
      <c r="D1093" s="353"/>
      <c r="E1093" s="353"/>
      <c r="F1093" s="558" t="s">
        <v>52</v>
      </c>
      <c r="G1093" s="559"/>
      <c r="H1093" s="353"/>
      <c r="I1093" s="558" t="s">
        <v>64</v>
      </c>
      <c r="J1093" s="560"/>
      <c r="K1093" s="559"/>
      <c r="L1093" s="415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0">IF($J$1="April",Y1092,Y1092)</f>
        <v>0</v>
      </c>
      <c r="V1093" s="113">
        <v>5000</v>
      </c>
      <c r="W1093" s="117">
        <f t="shared" si="278"/>
        <v>5000</v>
      </c>
      <c r="X1093" s="113"/>
      <c r="Y1093" s="117">
        <f t="shared" si="279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5"/>
      <c r="B1094" s="353"/>
      <c r="C1094" s="353"/>
      <c r="D1094" s="353"/>
      <c r="E1094" s="353"/>
      <c r="F1094" s="353"/>
      <c r="G1094" s="353"/>
      <c r="H1094" s="416"/>
      <c r="I1094" s="353"/>
      <c r="J1094" s="353"/>
      <c r="K1094" s="353"/>
      <c r="L1094" s="417"/>
      <c r="M1094" s="93"/>
      <c r="N1094" s="110"/>
      <c r="O1094" s="111" t="s">
        <v>66</v>
      </c>
      <c r="P1094" s="111">
        <v>22</v>
      </c>
      <c r="Q1094" s="111">
        <v>8</v>
      </c>
      <c r="R1094" s="111">
        <v>0</v>
      </c>
      <c r="S1094" s="92"/>
      <c r="T1094" s="111" t="s">
        <v>66</v>
      </c>
      <c r="U1094" s="117">
        <f>Y1093</f>
        <v>5000</v>
      </c>
      <c r="V1094" s="113">
        <v>10000</v>
      </c>
      <c r="W1094" s="117">
        <f t="shared" si="278"/>
        <v>15000</v>
      </c>
      <c r="X1094" s="113"/>
      <c r="Y1094" s="117">
        <f t="shared" si="279"/>
        <v>15000</v>
      </c>
      <c r="Z1094" s="118"/>
      <c r="AA1094" s="86"/>
      <c r="AB1094" s="86"/>
      <c r="AC1094" s="86"/>
    </row>
    <row r="1095" spans="1:29" ht="20.100000000000001" customHeight="1" x14ac:dyDescent="0.25">
      <c r="A1095" s="405"/>
      <c r="B1095" s="577" t="s">
        <v>51</v>
      </c>
      <c r="C1095" s="522"/>
      <c r="D1095" s="353"/>
      <c r="E1095" s="353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5000</v>
      </c>
      <c r="H1095" s="416"/>
      <c r="I1095" s="126">
        <f>IF(C1099&gt;=C1098,$K$2,C1097+C1099)</f>
        <v>22</v>
      </c>
      <c r="J1095" s="127" t="s">
        <v>68</v>
      </c>
      <c r="K1095" s="128">
        <f>K1091/$K$2*I1095</f>
        <v>40333.333333333328</v>
      </c>
      <c r="L1095" s="418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/>
      <c r="V1095" s="113"/>
      <c r="W1095" s="117" t="str">
        <f t="shared" si="278"/>
        <v/>
      </c>
      <c r="X1095" s="113"/>
      <c r="Y1095" s="117" t="str">
        <f t="shared" si="279"/>
        <v/>
      </c>
      <c r="Z1095" s="118"/>
      <c r="AA1095" s="86"/>
      <c r="AB1095" s="86"/>
      <c r="AC1095" s="86"/>
    </row>
    <row r="1096" spans="1:29" ht="20.100000000000001" customHeight="1" x14ac:dyDescent="0.25">
      <c r="A1096" s="405"/>
      <c r="B1096" s="130"/>
      <c r="C1096" s="130"/>
      <c r="D1096" s="353"/>
      <c r="E1096" s="353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10000</v>
      </c>
      <c r="H1096" s="416"/>
      <c r="I1096" s="446">
        <f>20+55</f>
        <v>75</v>
      </c>
      <c r="J1096" s="127" t="s">
        <v>70</v>
      </c>
      <c r="K1096" s="125">
        <f>K1091/$K$2/8*I1096</f>
        <v>17187.5</v>
      </c>
      <c r="L1096" s="420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ref="U1096:U1097" si="281">IF($J$1="May",Y1095,Y1095)</f>
        <v/>
      </c>
      <c r="V1096" s="113"/>
      <c r="W1096" s="117" t="str">
        <f t="shared" si="278"/>
        <v/>
      </c>
      <c r="X1096" s="113"/>
      <c r="Y1096" s="117" t="str">
        <f t="shared" si="279"/>
        <v/>
      </c>
      <c r="Z1096" s="118"/>
      <c r="AA1096" s="86"/>
      <c r="AB1096" s="86"/>
      <c r="AC1096" s="86"/>
    </row>
    <row r="1097" spans="1:29" ht="20.100000000000001" customHeight="1" x14ac:dyDescent="0.25">
      <c r="A1097" s="405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22</v>
      </c>
      <c r="D1097" s="353"/>
      <c r="E1097" s="353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15000</v>
      </c>
      <c r="H1097" s="416"/>
      <c r="I1097" s="576" t="s">
        <v>72</v>
      </c>
      <c r="J1097" s="522"/>
      <c r="K1097" s="125">
        <f>K1095+K1096</f>
        <v>57520.833333333328</v>
      </c>
      <c r="L1097" s="420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1"/>
        <v/>
      </c>
      <c r="V1097" s="113"/>
      <c r="W1097" s="117" t="str">
        <f t="shared" si="278"/>
        <v/>
      </c>
      <c r="X1097" s="113"/>
      <c r="Y1097" s="117" t="str">
        <f t="shared" si="279"/>
        <v/>
      </c>
      <c r="Z1097" s="118"/>
      <c r="AA1097" s="86"/>
      <c r="AB1097" s="86"/>
      <c r="AC1097" s="86"/>
    </row>
    <row r="1098" spans="1:29" ht="20.100000000000001" customHeight="1" x14ac:dyDescent="0.25">
      <c r="A1098" s="405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8</v>
      </c>
      <c r="D1098" s="353"/>
      <c r="E1098" s="353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6"/>
      <c r="I1098" s="576" t="s">
        <v>74</v>
      </c>
      <c r="J1098" s="522"/>
      <c r="K1098" s="125">
        <f>G1098</f>
        <v>0</v>
      </c>
      <c r="L1098" s="420"/>
      <c r="M1098" s="93"/>
      <c r="N1098" s="110"/>
      <c r="O1098" s="111" t="s">
        <v>75</v>
      </c>
      <c r="P1098" s="111"/>
      <c r="Q1098" s="111"/>
      <c r="R1098" s="111" t="str">
        <f t="shared" ref="R1098:R1102" si="282">IF(Q1098="","",R1097-Q1098)</f>
        <v/>
      </c>
      <c r="S1098" s="92"/>
      <c r="T1098" s="111" t="s">
        <v>75</v>
      </c>
      <c r="U1098" s="117" t="str">
        <f t="shared" ref="U1098:U1099" si="283">IF($J$1="September",Y1097,"")</f>
        <v/>
      </c>
      <c r="V1098" s="113"/>
      <c r="W1098" s="117" t="str">
        <f t="shared" si="278"/>
        <v/>
      </c>
      <c r="X1098" s="113"/>
      <c r="Y1098" s="117" t="str">
        <f t="shared" si="279"/>
        <v/>
      </c>
      <c r="Z1098" s="118"/>
      <c r="AA1098" s="86"/>
      <c r="AB1098" s="86"/>
      <c r="AC1098" s="86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15000</v>
      </c>
      <c r="H1099" s="353"/>
      <c r="I1099" s="574" t="s">
        <v>13</v>
      </c>
      <c r="J1099" s="575"/>
      <c r="K1099" s="430">
        <f>K1097-K1098</f>
        <v>57520.833333333328</v>
      </c>
      <c r="L1099" s="412"/>
      <c r="M1099" s="93"/>
      <c r="N1099" s="110"/>
      <c r="O1099" s="111" t="s">
        <v>78</v>
      </c>
      <c r="P1099" s="111"/>
      <c r="Q1099" s="111"/>
      <c r="R1099" s="111" t="str">
        <f t="shared" si="282"/>
        <v/>
      </c>
      <c r="S1099" s="92"/>
      <c r="T1099" s="111" t="s">
        <v>78</v>
      </c>
      <c r="U1099" s="117" t="str">
        <f t="shared" si="283"/>
        <v/>
      </c>
      <c r="V1099" s="113"/>
      <c r="W1099" s="117" t="str">
        <f t="shared" si="278"/>
        <v/>
      </c>
      <c r="X1099" s="113"/>
      <c r="Y1099" s="117" t="str">
        <f t="shared" si="279"/>
        <v/>
      </c>
      <c r="Z1099" s="118"/>
      <c r="AA1099" s="93"/>
      <c r="AB1099" s="93"/>
      <c r="AC1099" s="93"/>
    </row>
    <row r="1100" spans="1:29" ht="20.100000000000001" customHeight="1" x14ac:dyDescent="0.25">
      <c r="A1100" s="405"/>
      <c r="B1100" s="353"/>
      <c r="C1100" s="353"/>
      <c r="D1100" s="353"/>
      <c r="E1100" s="353"/>
      <c r="F1100" s="353"/>
      <c r="G1100" s="353"/>
      <c r="H1100" s="353"/>
      <c r="I1100" s="566"/>
      <c r="J1100" s="567"/>
      <c r="K1100" s="408"/>
      <c r="L1100" s="415"/>
      <c r="M1100" s="93"/>
      <c r="N1100" s="110"/>
      <c r="O1100" s="111" t="s">
        <v>79</v>
      </c>
      <c r="P1100" s="111"/>
      <c r="Q1100" s="111"/>
      <c r="R1100" s="111" t="str">
        <f t="shared" si="282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78"/>
        <v/>
      </c>
      <c r="X1100" s="113"/>
      <c r="Y1100" s="117" t="str">
        <f t="shared" si="279"/>
        <v/>
      </c>
      <c r="Z1100" s="118"/>
      <c r="AA1100" s="86"/>
      <c r="AB1100" s="86"/>
      <c r="AC1100" s="86"/>
    </row>
    <row r="1101" spans="1:29" ht="20.100000000000001" customHeight="1" x14ac:dyDescent="0.3">
      <c r="A1101" s="405"/>
      <c r="B1101" s="444"/>
      <c r="C1101" s="444"/>
      <c r="D1101" s="444"/>
      <c r="E1101" s="444"/>
      <c r="F1101" s="444"/>
      <c r="G1101" s="444"/>
      <c r="H1101" s="444"/>
      <c r="I1101" s="566"/>
      <c r="J1101" s="567"/>
      <c r="K1101" s="408"/>
      <c r="L1101" s="415"/>
      <c r="M1101" s="93"/>
      <c r="N1101" s="110"/>
      <c r="O1101" s="111" t="s">
        <v>80</v>
      </c>
      <c r="P1101" s="111"/>
      <c r="Q1101" s="111"/>
      <c r="R1101" s="111" t="str">
        <f t="shared" si="282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78"/>
        <v/>
      </c>
      <c r="X1101" s="113"/>
      <c r="Y1101" s="117" t="str">
        <f t="shared" si="279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1"/>
      <c r="B1102" s="447"/>
      <c r="C1102" s="447"/>
      <c r="D1102" s="447"/>
      <c r="E1102" s="447"/>
      <c r="F1102" s="447"/>
      <c r="G1102" s="447"/>
      <c r="H1102" s="447"/>
      <c r="I1102" s="447"/>
      <c r="J1102" s="447"/>
      <c r="K1102" s="447"/>
      <c r="L1102" s="423"/>
      <c r="M1102" s="93"/>
      <c r="N1102" s="110"/>
      <c r="O1102" s="111" t="s">
        <v>81</v>
      </c>
      <c r="P1102" s="111"/>
      <c r="Q1102" s="111"/>
      <c r="R1102" s="111" t="str">
        <f t="shared" si="282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78"/>
        <v/>
      </c>
      <c r="X1102" s="113"/>
      <c r="Y1102" s="117" t="str">
        <f t="shared" si="279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55" t="s">
        <v>50</v>
      </c>
      <c r="B1104" s="556"/>
      <c r="C1104" s="556"/>
      <c r="D1104" s="556"/>
      <c r="E1104" s="556"/>
      <c r="F1104" s="556"/>
      <c r="G1104" s="556"/>
      <c r="H1104" s="556"/>
      <c r="I1104" s="556"/>
      <c r="J1104" s="556"/>
      <c r="K1104" s="556"/>
      <c r="L1104" s="557"/>
      <c r="M1104" s="94"/>
      <c r="N1104" s="95"/>
      <c r="O1104" s="552" t="s">
        <v>51</v>
      </c>
      <c r="P1104" s="553"/>
      <c r="Q1104" s="553"/>
      <c r="R1104" s="554"/>
      <c r="S1104" s="96"/>
      <c r="T1104" s="552" t="s">
        <v>52</v>
      </c>
      <c r="U1104" s="553"/>
      <c r="V1104" s="553"/>
      <c r="W1104" s="553"/>
      <c r="X1104" s="553"/>
      <c r="Y1104" s="554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61" t="s">
        <v>237</v>
      </c>
      <c r="D1105" s="562"/>
      <c r="E1105" s="562"/>
      <c r="F1105" s="562"/>
      <c r="G1105" s="437" t="str">
        <f>$J$1</f>
        <v>April</v>
      </c>
      <c r="H1105" s="563">
        <f>$K$1</f>
        <v>2025</v>
      </c>
      <c r="I1105" s="562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4">IF(U1107="","",U1107+V1107)</f>
        <v>0</v>
      </c>
      <c r="X1107" s="113"/>
      <c r="Y1107" s="117">
        <f t="shared" ref="Y1107:Y1117" si="285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58" t="s">
        <v>52</v>
      </c>
      <c r="G1108" s="559"/>
      <c r="H1108" s="353"/>
      <c r="I1108" s="558" t="s">
        <v>64</v>
      </c>
      <c r="J1108" s="560"/>
      <c r="K1108" s="559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6">IF($J$1="April",Y1107,Y1107)</f>
        <v>0</v>
      </c>
      <c r="V1108" s="113"/>
      <c r="W1108" s="117">
        <f t="shared" si="284"/>
        <v>0</v>
      </c>
      <c r="X1108" s="113"/>
      <c r="Y1108" s="117">
        <f t="shared" si="285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6"/>
        <v>0</v>
      </c>
      <c r="V1109" s="113"/>
      <c r="W1109" s="117">
        <f t="shared" si="284"/>
        <v>0</v>
      </c>
      <c r="X1109" s="113"/>
      <c r="Y1109" s="117">
        <f t="shared" si="285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77" t="s">
        <v>51</v>
      </c>
      <c r="C1110" s="522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7">IF($J$1="May",Y1109,Y1109)</f>
        <v>0</v>
      </c>
      <c r="V1110" s="113"/>
      <c r="W1110" s="117">
        <f t="shared" si="284"/>
        <v>0</v>
      </c>
      <c r="X1110" s="113"/>
      <c r="Y1110" s="117">
        <f t="shared" si="285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7"/>
        <v>0</v>
      </c>
      <c r="V1111" s="113"/>
      <c r="W1111" s="117">
        <f t="shared" si="284"/>
        <v>0</v>
      </c>
      <c r="X1111" s="113"/>
      <c r="Y1111" s="117">
        <f t="shared" si="285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4"/>
        <v/>
      </c>
      <c r="X1112" s="113"/>
      <c r="Y1112" s="117" t="str">
        <f t="shared" si="285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76" t="s">
        <v>74</v>
      </c>
      <c r="J1113" s="522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8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4"/>
        <v/>
      </c>
      <c r="X1113" s="113"/>
      <c r="Y1113" s="117" t="str">
        <f t="shared" si="285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74" t="s">
        <v>13</v>
      </c>
      <c r="J1114" s="575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4"/>
        <v/>
      </c>
      <c r="X1114" s="113"/>
      <c r="Y1114" s="117" t="str">
        <f t="shared" si="285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66"/>
      <c r="J1115" s="567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8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4"/>
        <v/>
      </c>
      <c r="X1115" s="113"/>
      <c r="Y1115" s="117" t="str">
        <f t="shared" si="285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66"/>
      <c r="J1116" s="567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8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4"/>
        <v/>
      </c>
      <c r="X1116" s="113"/>
      <c r="Y1116" s="117" t="str">
        <f t="shared" si="285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8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4"/>
        <v/>
      </c>
      <c r="X1117" s="113"/>
      <c r="Y1117" s="117" t="str">
        <f t="shared" si="285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55" t="s">
        <v>50</v>
      </c>
      <c r="B1119" s="556"/>
      <c r="C1119" s="556"/>
      <c r="D1119" s="556"/>
      <c r="E1119" s="556"/>
      <c r="F1119" s="556"/>
      <c r="G1119" s="556"/>
      <c r="H1119" s="556"/>
      <c r="I1119" s="556"/>
      <c r="J1119" s="556"/>
      <c r="K1119" s="556"/>
      <c r="L1119" s="557"/>
      <c r="M1119" s="94"/>
      <c r="N1119" s="110"/>
      <c r="O1119" s="552" t="s">
        <v>51</v>
      </c>
      <c r="P1119" s="553"/>
      <c r="Q1119" s="553"/>
      <c r="R1119" s="554"/>
      <c r="S1119" s="96"/>
      <c r="T1119" s="552" t="s">
        <v>52</v>
      </c>
      <c r="U1119" s="553"/>
      <c r="V1119" s="553"/>
      <c r="W1119" s="553"/>
      <c r="X1119" s="553"/>
      <c r="Y1119" s="554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61" t="s">
        <v>237</v>
      </c>
      <c r="D1120" s="568"/>
      <c r="E1120" s="568"/>
      <c r="F1120" s="568"/>
      <c r="G1120" s="437" t="str">
        <f>$J$1</f>
        <v>April</v>
      </c>
      <c r="H1120" s="563">
        <f>$K$1</f>
        <v>2025</v>
      </c>
      <c r="I1120" s="568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9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0">IF(U1122="","",U1122+V1122)</f>
        <v>0</v>
      </c>
      <c r="X1122" s="113"/>
      <c r="Y1122" s="117">
        <f t="shared" ref="Y1122:Y1132" si="291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58" t="s">
        <v>52</v>
      </c>
      <c r="G1123" s="559"/>
      <c r="H1123" s="353"/>
      <c r="I1123" s="558" t="s">
        <v>64</v>
      </c>
      <c r="J1123" s="560"/>
      <c r="K1123" s="559"/>
      <c r="L1123" s="415"/>
      <c r="M1123" s="93"/>
      <c r="N1123" s="103"/>
      <c r="O1123" s="111" t="s">
        <v>65</v>
      </c>
      <c r="P1123" s="111"/>
      <c r="Q1123" s="111"/>
      <c r="R1123" s="111" t="str">
        <f t="shared" si="289"/>
        <v/>
      </c>
      <c r="S1123" s="92"/>
      <c r="T1123" s="111" t="s">
        <v>65</v>
      </c>
      <c r="U1123" s="117"/>
      <c r="V1123" s="113"/>
      <c r="W1123" s="117" t="str">
        <f t="shared" si="290"/>
        <v/>
      </c>
      <c r="X1123" s="113"/>
      <c r="Y1123" s="117" t="str">
        <f t="shared" si="291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0"/>
        <v/>
      </c>
      <c r="X1124" s="113"/>
      <c r="Y1124" s="117" t="str">
        <f t="shared" si="291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77" t="s">
        <v>51</v>
      </c>
      <c r="C1125" s="522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0"/>
        <v/>
      </c>
      <c r="X1125" s="113"/>
      <c r="Y1125" s="117" t="str">
        <f t="shared" si="291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0"/>
        <v/>
      </c>
      <c r="X1126" s="113"/>
      <c r="Y1126" s="117" t="str">
        <f t="shared" si="291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76" t="s">
        <v>72</v>
      </c>
      <c r="J1127" s="522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0"/>
        <v/>
      </c>
      <c r="X1127" s="113"/>
      <c r="Y1127" s="117" t="str">
        <f t="shared" si="291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76" t="s">
        <v>74</v>
      </c>
      <c r="J1128" s="522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0"/>
        <v/>
      </c>
      <c r="X1128" s="113"/>
      <c r="Y1128" s="117" t="str">
        <f t="shared" si="291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74" t="s">
        <v>13</v>
      </c>
      <c r="J1129" s="575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0"/>
        <v/>
      </c>
      <c r="X1129" s="113"/>
      <c r="Y1129" s="117" t="str">
        <f t="shared" si="291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66"/>
      <c r="J1130" s="567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0"/>
        <v/>
      </c>
      <c r="X1130" s="113"/>
      <c r="Y1130" s="117" t="str">
        <f t="shared" si="291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66"/>
      <c r="J1131" s="567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2">IF(U1131="","",U1131+V1131)</f>
        <v/>
      </c>
      <c r="X1131" s="113"/>
      <c r="Y1131" s="117" t="str">
        <f t="shared" si="291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2"/>
        <v/>
      </c>
      <c r="X1132" s="113"/>
      <c r="Y1132" s="117" t="str">
        <f t="shared" si="291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55" t="s">
        <v>50</v>
      </c>
      <c r="B1134" s="556"/>
      <c r="C1134" s="556"/>
      <c r="D1134" s="556"/>
      <c r="E1134" s="556"/>
      <c r="F1134" s="556"/>
      <c r="G1134" s="556"/>
      <c r="H1134" s="556"/>
      <c r="I1134" s="556"/>
      <c r="J1134" s="556"/>
      <c r="K1134" s="556"/>
      <c r="L1134" s="557"/>
      <c r="M1134" s="198"/>
      <c r="N1134" s="199"/>
      <c r="O1134" s="571" t="s">
        <v>51</v>
      </c>
      <c r="P1134" s="572"/>
      <c r="Q1134" s="572"/>
      <c r="R1134" s="573"/>
      <c r="S1134" s="200"/>
      <c r="T1134" s="571" t="s">
        <v>52</v>
      </c>
      <c r="U1134" s="572"/>
      <c r="V1134" s="572"/>
      <c r="W1134" s="572"/>
      <c r="X1134" s="572"/>
      <c r="Y1134" s="573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61" t="s">
        <v>237</v>
      </c>
      <c r="D1135" s="562"/>
      <c r="E1135" s="562"/>
      <c r="F1135" s="562"/>
      <c r="G1135" s="437" t="str">
        <f>$J$1</f>
        <v>April</v>
      </c>
      <c r="H1135" s="563">
        <f>$K$1</f>
        <v>2025</v>
      </c>
      <c r="I1135" s="562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3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3"/>
        <v>2000</v>
      </c>
      <c r="X1137" s="113"/>
      <c r="Y1137" s="117">
        <f t="shared" ref="Y1137:Y1147" si="294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58" t="s">
        <v>52</v>
      </c>
      <c r="G1138" s="559"/>
      <c r="H1138" s="353"/>
      <c r="I1138" s="558" t="s">
        <v>64</v>
      </c>
      <c r="J1138" s="560"/>
      <c r="K1138" s="559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5">Y1137</f>
        <v>2000</v>
      </c>
      <c r="V1138" s="113"/>
      <c r="W1138" s="117">
        <f t="shared" si="293"/>
        <v>2000</v>
      </c>
      <c r="X1138" s="113"/>
      <c r="Y1138" s="117">
        <f t="shared" si="294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6">IF(U1139="","",U1139+V1139)</f>
        <v>2000</v>
      </c>
      <c r="X1139" s="113"/>
      <c r="Y1139" s="117">
        <f t="shared" si="294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4" t="s">
        <v>51</v>
      </c>
      <c r="C1140" s="522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6"/>
        <v/>
      </c>
      <c r="X1140" s="113"/>
      <c r="Y1140" s="117" t="str">
        <f t="shared" si="294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6"/>
        <v/>
      </c>
      <c r="X1141" s="113"/>
      <c r="Y1141" s="117" t="str">
        <f t="shared" si="294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5" t="s">
        <v>72</v>
      </c>
      <c r="J1142" s="522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6"/>
        <v/>
      </c>
      <c r="X1142" s="113"/>
      <c r="Y1142" s="117" t="str">
        <f t="shared" si="294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5" t="s">
        <v>74</v>
      </c>
      <c r="J1143" s="522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6"/>
        <v/>
      </c>
      <c r="X1143" s="113"/>
      <c r="Y1143" s="117" t="str">
        <f t="shared" si="294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74" t="s">
        <v>13</v>
      </c>
      <c r="J1144" s="575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6"/>
        <v/>
      </c>
      <c r="X1144" s="113"/>
      <c r="Y1144" s="117" t="str">
        <f t="shared" si="294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9"/>
      <c r="J1145" s="570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6"/>
        <v/>
      </c>
      <c r="X1145" s="113"/>
      <c r="Y1145" s="117" t="str">
        <f t="shared" si="294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9"/>
      <c r="J1146" s="570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6"/>
        <v/>
      </c>
      <c r="X1146" s="113"/>
      <c r="Y1146" s="117" t="str">
        <f t="shared" si="294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6"/>
        <v/>
      </c>
      <c r="X1147" s="113"/>
      <c r="Y1147" s="117" t="str">
        <f t="shared" si="294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55" t="s">
        <v>50</v>
      </c>
      <c r="B1149" s="556"/>
      <c r="C1149" s="556"/>
      <c r="D1149" s="556"/>
      <c r="E1149" s="556"/>
      <c r="F1149" s="556"/>
      <c r="G1149" s="556"/>
      <c r="H1149" s="556"/>
      <c r="I1149" s="556"/>
      <c r="J1149" s="556"/>
      <c r="K1149" s="556"/>
      <c r="L1149" s="557"/>
      <c r="M1149" s="94"/>
      <c r="N1149" s="95"/>
      <c r="O1149" s="552" t="s">
        <v>51</v>
      </c>
      <c r="P1149" s="553"/>
      <c r="Q1149" s="553"/>
      <c r="R1149" s="554"/>
      <c r="S1149" s="96"/>
      <c r="T1149" s="552" t="s">
        <v>52</v>
      </c>
      <c r="U1149" s="553"/>
      <c r="V1149" s="553"/>
      <c r="W1149" s="553"/>
      <c r="X1149" s="553"/>
      <c r="Y1149" s="554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61" t="s">
        <v>237</v>
      </c>
      <c r="D1150" s="562"/>
      <c r="E1150" s="562"/>
      <c r="F1150" s="562"/>
      <c r="G1150" s="437" t="str">
        <f>$J$1</f>
        <v>April</v>
      </c>
      <c r="H1150" s="563">
        <f>$K$1</f>
        <v>2025</v>
      </c>
      <c r="I1150" s="562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7">IF(Q1152="","",R1151-Q1152)</f>
        <v/>
      </c>
      <c r="S1152" s="92"/>
      <c r="T1152" s="111" t="s">
        <v>62</v>
      </c>
      <c r="U1152" s="117">
        <f t="shared" ref="U1152:U1153" si="298">Y1151</f>
        <v>0</v>
      </c>
      <c r="V1152" s="113"/>
      <c r="W1152" s="117">
        <f t="shared" ref="W1152:W1162" si="299">IF(U1152="","",U1152+V1152)</f>
        <v>0</v>
      </c>
      <c r="X1152" s="113"/>
      <c r="Y1152" s="117">
        <f t="shared" ref="Y1152:Y1162" si="300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58" t="s">
        <v>52</v>
      </c>
      <c r="G1153" s="559"/>
      <c r="H1153" s="353"/>
      <c r="I1153" s="558" t="s">
        <v>64</v>
      </c>
      <c r="J1153" s="560"/>
      <c r="K1153" s="559"/>
      <c r="L1153" s="415"/>
      <c r="M1153" s="93"/>
      <c r="N1153" s="110"/>
      <c r="O1153" s="111" t="s">
        <v>65</v>
      </c>
      <c r="P1153" s="111"/>
      <c r="Q1153" s="111"/>
      <c r="R1153" s="111" t="str">
        <f t="shared" si="297"/>
        <v/>
      </c>
      <c r="S1153" s="92"/>
      <c r="T1153" s="111" t="s">
        <v>65</v>
      </c>
      <c r="U1153" s="117">
        <f t="shared" si="298"/>
        <v>0</v>
      </c>
      <c r="V1153" s="113"/>
      <c r="W1153" s="117">
        <f t="shared" si="299"/>
        <v>0</v>
      </c>
      <c r="X1153" s="113"/>
      <c r="Y1153" s="117">
        <f t="shared" si="300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7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9"/>
        <v>0</v>
      </c>
      <c r="X1154" s="113"/>
      <c r="Y1154" s="117">
        <f t="shared" si="300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4" t="s">
        <v>51</v>
      </c>
      <c r="C1155" s="522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30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7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299"/>
        <v/>
      </c>
      <c r="X1155" s="113"/>
      <c r="Y1155" s="117" t="str">
        <f t="shared" si="300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7"/>
        <v/>
      </c>
      <c r="S1156" s="92"/>
      <c r="T1156" s="111" t="s">
        <v>47</v>
      </c>
      <c r="U1156" s="117" t="str">
        <f t="shared" ref="U1156:U1161" si="301">Y1155</f>
        <v/>
      </c>
      <c r="V1156" s="113"/>
      <c r="W1156" s="117" t="str">
        <f t="shared" si="299"/>
        <v/>
      </c>
      <c r="X1156" s="113"/>
      <c r="Y1156" s="117" t="str">
        <f t="shared" si="300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5" t="s">
        <v>72</v>
      </c>
      <c r="J1157" s="522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7"/>
        <v/>
      </c>
      <c r="S1157" s="92"/>
      <c r="T1157" s="111" t="s">
        <v>73</v>
      </c>
      <c r="U1157" s="117" t="str">
        <f t="shared" si="301"/>
        <v/>
      </c>
      <c r="V1157" s="113"/>
      <c r="W1157" s="117" t="str">
        <f t="shared" si="299"/>
        <v/>
      </c>
      <c r="X1157" s="113"/>
      <c r="Y1157" s="117" t="str">
        <f t="shared" si="300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5" t="s">
        <v>74</v>
      </c>
      <c r="J1158" s="522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7"/>
        <v/>
      </c>
      <c r="S1158" s="92"/>
      <c r="T1158" s="111" t="s">
        <v>75</v>
      </c>
      <c r="U1158" s="117" t="str">
        <f t="shared" si="301"/>
        <v/>
      </c>
      <c r="V1158" s="113"/>
      <c r="W1158" s="117" t="str">
        <f t="shared" si="299"/>
        <v/>
      </c>
      <c r="X1158" s="113"/>
      <c r="Y1158" s="117" t="str">
        <f t="shared" si="300"/>
        <v/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74" t="s">
        <v>13</v>
      </c>
      <c r="J1159" s="575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7"/>
        <v/>
      </c>
      <c r="S1159" s="92"/>
      <c r="T1159" s="111" t="s">
        <v>78</v>
      </c>
      <c r="U1159" s="117" t="str">
        <f t="shared" si="301"/>
        <v/>
      </c>
      <c r="V1159" s="113"/>
      <c r="W1159" s="117" t="str">
        <f t="shared" si="299"/>
        <v/>
      </c>
      <c r="X1159" s="113"/>
      <c r="Y1159" s="117" t="str">
        <f t="shared" si="300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9"/>
      <c r="J1160" s="570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7"/>
        <v/>
      </c>
      <c r="S1160" s="92"/>
      <c r="T1160" s="111" t="s">
        <v>79</v>
      </c>
      <c r="U1160" s="117" t="str">
        <f t="shared" si="301"/>
        <v/>
      </c>
      <c r="V1160" s="113"/>
      <c r="W1160" s="117" t="str">
        <f t="shared" si="299"/>
        <v/>
      </c>
      <c r="X1160" s="113"/>
      <c r="Y1160" s="117" t="str">
        <f t="shared" si="300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9"/>
      <c r="J1161" s="570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1"/>
        <v/>
      </c>
      <c r="V1161" s="113"/>
      <c r="W1161" s="117" t="str">
        <f t="shared" ref="W1161" si="302">IF(U1161="","",U1161+V1161)</f>
        <v/>
      </c>
      <c r="X1161" s="113"/>
      <c r="Y1161" s="117" t="str">
        <f t="shared" ref="Y1161" si="303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9"/>
        <v/>
      </c>
      <c r="X1162" s="113"/>
      <c r="Y1162" s="117" t="str">
        <f t="shared" si="300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55" t="s">
        <v>50</v>
      </c>
      <c r="B1164" s="556"/>
      <c r="C1164" s="556"/>
      <c r="D1164" s="556"/>
      <c r="E1164" s="556"/>
      <c r="F1164" s="556"/>
      <c r="G1164" s="556"/>
      <c r="H1164" s="556"/>
      <c r="I1164" s="556"/>
      <c r="J1164" s="556"/>
      <c r="K1164" s="556"/>
      <c r="L1164" s="557"/>
      <c r="M1164" s="94"/>
      <c r="N1164" s="95"/>
      <c r="O1164" s="552" t="s">
        <v>51</v>
      </c>
      <c r="P1164" s="553"/>
      <c r="Q1164" s="553"/>
      <c r="R1164" s="554"/>
      <c r="S1164" s="96"/>
      <c r="T1164" s="552" t="s">
        <v>52</v>
      </c>
      <c r="U1164" s="553"/>
      <c r="V1164" s="553"/>
      <c r="W1164" s="553"/>
      <c r="X1164" s="553"/>
      <c r="Y1164" s="554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61" t="s">
        <v>237</v>
      </c>
      <c r="D1165" s="562"/>
      <c r="E1165" s="562"/>
      <c r="F1165" s="562"/>
      <c r="G1165" s="437" t="str">
        <f>$J$1</f>
        <v>April</v>
      </c>
      <c r="H1165" s="563">
        <f>$K$1</f>
        <v>2025</v>
      </c>
      <c r="I1165" s="562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4">IF(U1167="","",U1167+V1167)</f>
        <v>0</v>
      </c>
      <c r="X1167" s="113"/>
      <c r="Y1167" s="117">
        <f t="shared" ref="Y1167:Y1177" si="305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8" t="s">
        <v>52</v>
      </c>
      <c r="G1168" s="559"/>
      <c r="H1168" s="353"/>
      <c r="I1168" s="558" t="s">
        <v>64</v>
      </c>
      <c r="J1168" s="560"/>
      <c r="K1168" s="559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6">IF($J$1="April",Y1167,Y1167)</f>
        <v>0</v>
      </c>
      <c r="V1168" s="113"/>
      <c r="W1168" s="117">
        <f t="shared" si="304"/>
        <v>0</v>
      </c>
      <c r="X1168" s="113"/>
      <c r="Y1168" s="117">
        <f t="shared" si="305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6"/>
        <v>0</v>
      </c>
      <c r="V1169" s="113"/>
      <c r="W1169" s="117">
        <f t="shared" si="304"/>
        <v>0</v>
      </c>
      <c r="X1169" s="113"/>
      <c r="Y1169" s="117">
        <f t="shared" si="305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4" t="s">
        <v>51</v>
      </c>
      <c r="C1170" s="522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7">IF($J$1="May",Y1169,Y1169)</f>
        <v>0</v>
      </c>
      <c r="V1170" s="113"/>
      <c r="W1170" s="117">
        <f t="shared" si="304"/>
        <v>0</v>
      </c>
      <c r="X1170" s="113"/>
      <c r="Y1170" s="117">
        <f t="shared" si="305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7"/>
        <v>0</v>
      </c>
      <c r="V1171" s="113"/>
      <c r="W1171" s="117">
        <f t="shared" si="304"/>
        <v>0</v>
      </c>
      <c r="X1171" s="113"/>
      <c r="Y1171" s="117">
        <f t="shared" si="305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5" t="s">
        <v>72</v>
      </c>
      <c r="J1172" s="522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7"/>
        <v>0</v>
      </c>
      <c r="V1172" s="113"/>
      <c r="W1172" s="117">
        <f t="shared" si="304"/>
        <v>0</v>
      </c>
      <c r="X1172" s="113"/>
      <c r="Y1172" s="117">
        <f t="shared" si="305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5" t="s">
        <v>74</v>
      </c>
      <c r="J1173" s="522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4"/>
        <v>0</v>
      </c>
      <c r="X1173" s="113"/>
      <c r="Y1173" s="117">
        <f t="shared" si="305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74" t="s">
        <v>13</v>
      </c>
      <c r="J1174" s="575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4"/>
        <v>0</v>
      </c>
      <c r="X1174" s="113"/>
      <c r="Y1174" s="117">
        <f t="shared" si="305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9"/>
      <c r="J1175" s="570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4"/>
        <v>0</v>
      </c>
      <c r="X1175" s="113"/>
      <c r="Y1175" s="117">
        <f t="shared" si="305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9"/>
      <c r="J1176" s="570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4"/>
        <v>0</v>
      </c>
      <c r="X1176" s="113"/>
      <c r="Y1176" s="117">
        <f t="shared" si="305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4"/>
        <v>0</v>
      </c>
      <c r="X1177" s="113"/>
      <c r="Y1177" s="117">
        <f t="shared" si="305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5" t="s">
        <v>50</v>
      </c>
      <c r="B1180" s="556"/>
      <c r="C1180" s="556"/>
      <c r="D1180" s="556"/>
      <c r="E1180" s="556"/>
      <c r="F1180" s="556"/>
      <c r="G1180" s="556"/>
      <c r="H1180" s="556"/>
      <c r="I1180" s="556"/>
      <c r="J1180" s="556"/>
      <c r="K1180" s="556"/>
      <c r="L1180" s="557"/>
      <c r="M1180" s="94"/>
      <c r="N1180" s="95"/>
      <c r="O1180" s="552" t="s">
        <v>51</v>
      </c>
      <c r="P1180" s="604"/>
      <c r="Q1180" s="604"/>
      <c r="R1180" s="605"/>
      <c r="S1180" s="96"/>
      <c r="T1180" s="552" t="s">
        <v>52</v>
      </c>
      <c r="U1180" s="604"/>
      <c r="V1180" s="604"/>
      <c r="W1180" s="604"/>
      <c r="X1180" s="604"/>
      <c r="Y1180" s="605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61" t="s">
        <v>237</v>
      </c>
      <c r="D1181" s="561"/>
      <c r="E1181" s="561"/>
      <c r="F1181" s="561"/>
      <c r="G1181" s="437" t="str">
        <f>$J$1</f>
        <v>April</v>
      </c>
      <c r="H1181" s="563">
        <f>$K$1</f>
        <v>2025</v>
      </c>
      <c r="I1181" s="563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58" t="s">
        <v>52</v>
      </c>
      <c r="G1184" s="559"/>
      <c r="H1184" s="353"/>
      <c r="I1184" s="558" t="s">
        <v>64</v>
      </c>
      <c r="J1184" s="560"/>
      <c r="K1184" s="559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77" t="s">
        <v>51</v>
      </c>
      <c r="C1186" s="587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6" t="s">
        <v>72</v>
      </c>
      <c r="J1188" s="578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6" t="s">
        <v>74</v>
      </c>
      <c r="J1189" s="578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74" t="s">
        <v>13</v>
      </c>
      <c r="J1190" s="575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8">IF(U1190="","",U1190+V1190)</f>
        <v/>
      </c>
      <c r="X1190" s="113"/>
      <c r="Y1190" s="117" t="str">
        <f t="shared" ref="Y1190:Y1191" si="309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1"/>
      <c r="J1191" s="581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8"/>
        <v/>
      </c>
      <c r="X1191" s="113"/>
      <c r="Y1191" s="117" t="str">
        <f t="shared" si="309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9"/>
      <c r="J1192" s="569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55" t="s">
        <v>50</v>
      </c>
      <c r="B1195" s="556"/>
      <c r="C1195" s="556"/>
      <c r="D1195" s="556"/>
      <c r="E1195" s="556"/>
      <c r="F1195" s="556"/>
      <c r="G1195" s="556"/>
      <c r="H1195" s="556"/>
      <c r="I1195" s="556"/>
      <c r="J1195" s="556"/>
      <c r="K1195" s="556"/>
      <c r="L1195" s="557"/>
      <c r="M1195" s="94"/>
      <c r="N1195" s="95"/>
      <c r="O1195" s="552" t="s">
        <v>51</v>
      </c>
      <c r="P1195" s="553"/>
      <c r="Q1195" s="553"/>
      <c r="R1195" s="554"/>
      <c r="S1195" s="96"/>
      <c r="T1195" s="552" t="s">
        <v>52</v>
      </c>
      <c r="U1195" s="553"/>
      <c r="V1195" s="553"/>
      <c r="W1195" s="553"/>
      <c r="X1195" s="553"/>
      <c r="Y1195" s="554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61" t="s">
        <v>237</v>
      </c>
      <c r="D1196" s="562"/>
      <c r="E1196" s="562"/>
      <c r="F1196" s="562"/>
      <c r="G1196" s="437" t="str">
        <f>$J$1</f>
        <v>April</v>
      </c>
      <c r="H1196" s="563">
        <f>$K$1</f>
        <v>2025</v>
      </c>
      <c r="I1196" s="562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0">IF(U1198="","",U1198+V1198)</f>
        <v>0</v>
      </c>
      <c r="X1198" s="113"/>
      <c r="Y1198" s="117">
        <f t="shared" ref="Y1198:Y1208" si="311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58" t="s">
        <v>52</v>
      </c>
      <c r="G1199" s="559"/>
      <c r="H1199" s="353"/>
      <c r="I1199" s="558" t="s">
        <v>64</v>
      </c>
      <c r="J1199" s="560"/>
      <c r="K1199" s="559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2">IF($J$1="April",Y1198,Y1198)</f>
        <v>0</v>
      </c>
      <c r="V1199" s="113"/>
      <c r="W1199" s="117">
        <f t="shared" si="310"/>
        <v>0</v>
      </c>
      <c r="X1199" s="113"/>
      <c r="Y1199" s="117">
        <f t="shared" si="311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12"/>
        <v>0</v>
      </c>
      <c r="V1200" s="113"/>
      <c r="W1200" s="117">
        <f t="shared" si="310"/>
        <v>0</v>
      </c>
      <c r="X1200" s="113"/>
      <c r="Y1200" s="117">
        <f t="shared" si="311"/>
        <v>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77" t="s">
        <v>51</v>
      </c>
      <c r="C1201" s="522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6"/>
      <c r="I1201" s="126">
        <f>IF(C1205&gt;=C1204,$K$2,C1203+C1205)</f>
        <v>26</v>
      </c>
      <c r="J1201" s="127" t="s">
        <v>68</v>
      </c>
      <c r="K1201" s="128">
        <f>K1197/$K$2*I1201</f>
        <v>26000</v>
      </c>
      <c r="L1201" s="418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3">IF($J$1="May",Y1200,Y1200)</f>
        <v>0</v>
      </c>
      <c r="V1201" s="113"/>
      <c r="W1201" s="117">
        <f t="shared" si="310"/>
        <v>0</v>
      </c>
      <c r="X1201" s="113"/>
      <c r="Y1201" s="117">
        <f t="shared" si="311"/>
        <v>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42</v>
      </c>
      <c r="J1202" s="127" t="s">
        <v>70</v>
      </c>
      <c r="K1202" s="125">
        <f>K1197/$K$2/8*I1202</f>
        <v>5250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3"/>
        <v>0</v>
      </c>
      <c r="V1202" s="113"/>
      <c r="W1202" s="117">
        <f t="shared" si="310"/>
        <v>0</v>
      </c>
      <c r="X1202" s="113"/>
      <c r="Y1202" s="117">
        <f t="shared" si="311"/>
        <v>0</v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26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6"/>
      <c r="I1203" s="576" t="s">
        <v>72</v>
      </c>
      <c r="J1203" s="522"/>
      <c r="K1203" s="125">
        <f>K1201+K1202</f>
        <v>31250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0"/>
        <v>0</v>
      </c>
      <c r="X1203" s="113"/>
      <c r="Y1203" s="117">
        <f t="shared" si="311"/>
        <v>0</v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4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76" t="s">
        <v>74</v>
      </c>
      <c r="J1204" s="522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4">IF($J$1="September",Y1203,"")</f>
        <v/>
      </c>
      <c r="V1204" s="113"/>
      <c r="W1204" s="117" t="str">
        <f t="shared" si="310"/>
        <v/>
      </c>
      <c r="X1204" s="113"/>
      <c r="Y1204" s="117" t="str">
        <f t="shared" si="311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3"/>
      <c r="I1205" s="574" t="s">
        <v>13</v>
      </c>
      <c r="J1205" s="575"/>
      <c r="K1205" s="430">
        <f>K1203-K1204</f>
        <v>31250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4"/>
        <v/>
      </c>
      <c r="V1205" s="113"/>
      <c r="W1205" s="117" t="str">
        <f t="shared" si="310"/>
        <v/>
      </c>
      <c r="X1205" s="113"/>
      <c r="Y1205" s="117" t="str">
        <f t="shared" si="311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66"/>
      <c r="J1206" s="567"/>
      <c r="K1206" s="408"/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0"/>
        <v/>
      </c>
      <c r="X1206" s="113"/>
      <c r="Y1206" s="117" t="str">
        <f t="shared" si="311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66"/>
      <c r="J1207" s="567"/>
      <c r="K1207" s="408"/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0"/>
        <v/>
      </c>
      <c r="X1207" s="113"/>
      <c r="Y1207" s="117" t="str">
        <f t="shared" si="311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5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0"/>
        <v/>
      </c>
      <c r="X1208" s="113"/>
      <c r="Y1208" s="117" t="str">
        <f t="shared" si="311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B1095:C1095"/>
    <mergeCell ref="I1097:J1097"/>
    <mergeCell ref="I917:J917"/>
    <mergeCell ref="I930:J930"/>
    <mergeCell ref="I931:J931"/>
    <mergeCell ref="I1146:J1146"/>
    <mergeCell ref="I1128:J1128"/>
    <mergeCell ref="A1089:L1089"/>
    <mergeCell ref="O1044:R1044"/>
    <mergeCell ref="B1140:C1140"/>
    <mergeCell ref="I1159:J1159"/>
    <mergeCell ref="A1164:L1164"/>
    <mergeCell ref="I1039:J1039"/>
    <mergeCell ref="I1037:J1037"/>
    <mergeCell ref="B1035:C1035"/>
    <mergeCell ref="H1030:I1030"/>
    <mergeCell ref="I873:J873"/>
    <mergeCell ref="I874:J874"/>
    <mergeCell ref="O1059:R1059"/>
    <mergeCell ref="I1131:J1131"/>
    <mergeCell ref="A877:L877"/>
    <mergeCell ref="O877:R877"/>
    <mergeCell ref="F1018:G1018"/>
    <mergeCell ref="I1018:K1018"/>
    <mergeCell ref="O1014:R1014"/>
    <mergeCell ref="B990:C990"/>
    <mergeCell ref="C954:F954"/>
    <mergeCell ref="F942:G942"/>
    <mergeCell ref="O938:R938"/>
    <mergeCell ref="H923:I923"/>
    <mergeCell ref="T1059:Y1059"/>
    <mergeCell ref="I1063:K1063"/>
    <mergeCell ref="B1065:C1065"/>
    <mergeCell ref="I1054:J1054"/>
    <mergeCell ref="I888:J888"/>
    <mergeCell ref="B793:C793"/>
    <mergeCell ref="I795:J795"/>
    <mergeCell ref="I796:J796"/>
    <mergeCell ref="I1069:J1069"/>
    <mergeCell ref="I1070:J1070"/>
    <mergeCell ref="A1059:L1059"/>
    <mergeCell ref="I962:J962"/>
    <mergeCell ref="I1129:J1129"/>
    <mergeCell ref="T1119:Y1119"/>
    <mergeCell ref="B1110:C1110"/>
    <mergeCell ref="O1074:R1074"/>
    <mergeCell ref="I1130:J1130"/>
    <mergeCell ref="I1127:J1127"/>
    <mergeCell ref="T1074:Y1074"/>
    <mergeCell ref="T1014:Y1014"/>
    <mergeCell ref="T877:Y877"/>
    <mergeCell ref="B883:C883"/>
    <mergeCell ref="I885:J885"/>
    <mergeCell ref="I886:J886"/>
    <mergeCell ref="I1052:J1052"/>
    <mergeCell ref="I1053:J1053"/>
    <mergeCell ref="I994:J994"/>
    <mergeCell ref="I1055:J1055"/>
    <mergeCell ref="I1056:J1056"/>
    <mergeCell ref="F957:G957"/>
    <mergeCell ref="B1020:C1020"/>
    <mergeCell ref="I978:J978"/>
    <mergeCell ref="T1180:Y1180"/>
    <mergeCell ref="C1181:F1181"/>
    <mergeCell ref="H1181:I1181"/>
    <mergeCell ref="F1184:G1184"/>
    <mergeCell ref="I1184:K1184"/>
    <mergeCell ref="I1082:J1082"/>
    <mergeCell ref="I1083:J1083"/>
    <mergeCell ref="I1084:J1084"/>
    <mergeCell ref="I1085:J1085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086:J1086"/>
    <mergeCell ref="A1180:L1180"/>
    <mergeCell ref="O1180:R1180"/>
    <mergeCell ref="H1090:I1090"/>
    <mergeCell ref="F1093:G1093"/>
    <mergeCell ref="I1093:K1093"/>
    <mergeCell ref="O1164:R1164"/>
    <mergeCell ref="T1164:Y1164"/>
    <mergeCell ref="T1089:Y1089"/>
    <mergeCell ref="C1090:F1090"/>
    <mergeCell ref="B1155:C1155"/>
    <mergeCell ref="T1149:Y1149"/>
    <mergeCell ref="O1149:R1149"/>
    <mergeCell ref="T1134:Y1134"/>
    <mergeCell ref="T999:Y999"/>
    <mergeCell ref="I590:J590"/>
    <mergeCell ref="B1005:C1005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63:J963"/>
    <mergeCell ref="I964:J964"/>
    <mergeCell ref="I965:J965"/>
    <mergeCell ref="I942:K942"/>
    <mergeCell ref="B944:C944"/>
    <mergeCell ref="I946:J946"/>
    <mergeCell ref="I947:J947"/>
    <mergeCell ref="I948:J948"/>
    <mergeCell ref="I949:J949"/>
    <mergeCell ref="I993:J993"/>
    <mergeCell ref="I992:J992"/>
    <mergeCell ref="I1007:J1007"/>
    <mergeCell ref="I957:K957"/>
    <mergeCell ref="B959:C959"/>
    <mergeCell ref="I901:J901"/>
    <mergeCell ref="I902:J902"/>
    <mergeCell ref="I903:J903"/>
    <mergeCell ref="I904:J904"/>
    <mergeCell ref="H908:I908"/>
    <mergeCell ref="I656:K656"/>
    <mergeCell ref="F656:G656"/>
    <mergeCell ref="O999:R999"/>
    <mergeCell ref="T1044:Y1044"/>
    <mergeCell ref="C1000:F1000"/>
    <mergeCell ref="I1071:J1071"/>
    <mergeCell ref="I995:J995"/>
    <mergeCell ref="A1044:L1044"/>
    <mergeCell ref="I988:K988"/>
    <mergeCell ref="I1022:J1022"/>
    <mergeCell ref="F911:G911"/>
    <mergeCell ref="A953:L953"/>
    <mergeCell ref="O953:R953"/>
    <mergeCell ref="I961:J961"/>
    <mergeCell ref="C1060:F1060"/>
    <mergeCell ref="H1060:I1060"/>
    <mergeCell ref="F1063:G1063"/>
    <mergeCell ref="I1026:J1026"/>
    <mergeCell ref="A1014:L1014"/>
    <mergeCell ref="C1015:F1015"/>
    <mergeCell ref="F1048:G1048"/>
    <mergeCell ref="A922:L922"/>
    <mergeCell ref="H1015:I1015"/>
    <mergeCell ref="F988:G988"/>
    <mergeCell ref="H1000:I1000"/>
    <mergeCell ref="A999:L999"/>
    <mergeCell ref="I977:J977"/>
    <mergeCell ref="I1009:J1009"/>
    <mergeCell ref="I1010:J1010"/>
    <mergeCell ref="I1011:J1011"/>
    <mergeCell ref="I979:J979"/>
    <mergeCell ref="I980:J980"/>
    <mergeCell ref="T938:Y938"/>
    <mergeCell ref="I685:K685"/>
    <mergeCell ref="T802:Y802"/>
    <mergeCell ref="C803:F803"/>
    <mergeCell ref="T832:Y832"/>
    <mergeCell ref="O907:R907"/>
    <mergeCell ref="O832:R832"/>
    <mergeCell ref="O847:R847"/>
    <mergeCell ref="T637:Y637"/>
    <mergeCell ref="T666:Y666"/>
    <mergeCell ref="T622:Y622"/>
    <mergeCell ref="I600:J600"/>
    <mergeCell ref="C593:F593"/>
    <mergeCell ref="I1172:J1172"/>
    <mergeCell ref="I1116:J1116"/>
    <mergeCell ref="I1114:J1114"/>
    <mergeCell ref="I1115:J1115"/>
    <mergeCell ref="I1153:K1153"/>
    <mergeCell ref="I1067:J1067"/>
    <mergeCell ref="I1068:J1068"/>
    <mergeCell ref="A1149:L1149"/>
    <mergeCell ref="F1138:G1138"/>
    <mergeCell ref="H1150:I1150"/>
    <mergeCell ref="F896:G896"/>
    <mergeCell ref="O892:R892"/>
    <mergeCell ref="O652:R652"/>
    <mergeCell ref="I1048:K1048"/>
    <mergeCell ref="C1045:F1045"/>
    <mergeCell ref="H1045:I1045"/>
    <mergeCell ref="B643:C643"/>
    <mergeCell ref="I601:J601"/>
    <mergeCell ref="I602:J602"/>
    <mergeCell ref="B613:C613"/>
    <mergeCell ref="C564:F564"/>
    <mergeCell ref="I484:J484"/>
    <mergeCell ref="C549:F549"/>
    <mergeCell ref="I492:K492"/>
    <mergeCell ref="I544:J544"/>
    <mergeCell ref="I483:J483"/>
    <mergeCell ref="I646:J646"/>
    <mergeCell ref="I647:J647"/>
    <mergeCell ref="I648:J648"/>
    <mergeCell ref="T578:Y578"/>
    <mergeCell ref="C579:F579"/>
    <mergeCell ref="H579:I579"/>
    <mergeCell ref="B658:C658"/>
    <mergeCell ref="T817:Y817"/>
    <mergeCell ref="C818:F818"/>
    <mergeCell ref="H818:I818"/>
    <mergeCell ref="T533:Y533"/>
    <mergeCell ref="C534:F534"/>
    <mergeCell ref="H534:I534"/>
    <mergeCell ref="T548:Y548"/>
    <mergeCell ref="T563:Y563"/>
    <mergeCell ref="F731:G731"/>
    <mergeCell ref="I661:J661"/>
    <mergeCell ref="I596:K596"/>
    <mergeCell ref="B598:C598"/>
    <mergeCell ref="T503:Y503"/>
    <mergeCell ref="T488:Y488"/>
    <mergeCell ref="B584:C584"/>
    <mergeCell ref="B494:C494"/>
    <mergeCell ref="I645:J645"/>
    <mergeCell ref="I692:J692"/>
    <mergeCell ref="I693:J693"/>
    <mergeCell ref="I587:J587"/>
    <mergeCell ref="I588:J588"/>
    <mergeCell ref="F567:G567"/>
    <mergeCell ref="B479:C479"/>
    <mergeCell ref="I660:J660"/>
    <mergeCell ref="I900:J900"/>
    <mergeCell ref="I915:J915"/>
    <mergeCell ref="I916:J916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I482:J482"/>
    <mergeCell ref="C608:F608"/>
    <mergeCell ref="I826:J826"/>
    <mergeCell ref="H504:I504"/>
    <mergeCell ref="I485:J485"/>
    <mergeCell ref="I514:J514"/>
    <mergeCell ref="I515:J515"/>
    <mergeCell ref="I497:J497"/>
    <mergeCell ref="I859:J859"/>
    <mergeCell ref="F851:G851"/>
    <mergeCell ref="C893:F893"/>
    <mergeCell ref="H893:I893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H564:I564"/>
    <mergeCell ref="C908:F908"/>
    <mergeCell ref="I365:J365"/>
    <mergeCell ref="A368:L368"/>
    <mergeCell ref="B374:C374"/>
    <mergeCell ref="B733:C733"/>
    <mergeCell ref="C459:F459"/>
    <mergeCell ref="I557:J557"/>
    <mergeCell ref="I558:J558"/>
    <mergeCell ref="I559:J559"/>
    <mergeCell ref="I689:J689"/>
    <mergeCell ref="I575:J575"/>
    <mergeCell ref="B554:C554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I896:K896"/>
    <mergeCell ref="B898:C898"/>
    <mergeCell ref="H743:I743"/>
    <mergeCell ref="C758:F758"/>
    <mergeCell ref="H758:I758"/>
    <mergeCell ref="F761:G761"/>
    <mergeCell ref="H803:I803"/>
    <mergeCell ref="C504:F504"/>
    <mergeCell ref="I603:J603"/>
    <mergeCell ref="I604:J604"/>
    <mergeCell ref="B419:C419"/>
    <mergeCell ref="I350:J350"/>
    <mergeCell ref="T413:Y413"/>
    <mergeCell ref="F372:G372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C489:F489"/>
    <mergeCell ref="O443:R443"/>
    <mergeCell ref="T443:Y443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T428:Y428"/>
    <mergeCell ref="I402:K402"/>
    <mergeCell ref="H369:I369"/>
    <mergeCell ref="H264:I264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O383:R383"/>
    <mergeCell ref="H414:I414"/>
    <mergeCell ref="O428:R428"/>
    <mergeCell ref="F417:G417"/>
    <mergeCell ref="I424:J424"/>
    <mergeCell ref="I393:J393"/>
    <mergeCell ref="A398:L398"/>
    <mergeCell ref="I348:J348"/>
    <mergeCell ref="H324:I324"/>
    <mergeCell ref="I327:K327"/>
    <mergeCell ref="T263:Y263"/>
    <mergeCell ref="I408:J408"/>
    <mergeCell ref="I409:J409"/>
    <mergeCell ref="I410:J410"/>
    <mergeCell ref="C189:F189"/>
    <mergeCell ref="O323:R323"/>
    <mergeCell ref="I242:J242"/>
    <mergeCell ref="T308:Y308"/>
    <mergeCell ref="I286:J286"/>
    <mergeCell ref="T278:Y278"/>
    <mergeCell ref="C279:F279"/>
    <mergeCell ref="F282:G282"/>
    <mergeCell ref="I372:K372"/>
    <mergeCell ref="C219:F219"/>
    <mergeCell ref="H219:I219"/>
    <mergeCell ref="I222:K222"/>
    <mergeCell ref="H399:I399"/>
    <mergeCell ref="I271:J271"/>
    <mergeCell ref="T353:Y353"/>
    <mergeCell ref="I244:J244"/>
    <mergeCell ref="I245:J245"/>
    <mergeCell ref="I230:J230"/>
    <mergeCell ref="I391:J391"/>
    <mergeCell ref="I392:J392"/>
    <mergeCell ref="B344:C344"/>
    <mergeCell ref="T368:Y368"/>
    <mergeCell ref="I258:J258"/>
    <mergeCell ref="I241:J241"/>
    <mergeCell ref="I290:J290"/>
    <mergeCell ref="I1191:J1191"/>
    <mergeCell ref="I407:J407"/>
    <mergeCell ref="F716:G716"/>
    <mergeCell ref="I716:K716"/>
    <mergeCell ref="H939:I939"/>
    <mergeCell ref="A938:L938"/>
    <mergeCell ref="C923:F923"/>
    <mergeCell ref="I841:J841"/>
    <mergeCell ref="A968:L96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I1199:K1199"/>
    <mergeCell ref="I678:J678"/>
    <mergeCell ref="O968:R968"/>
    <mergeCell ref="I753:J753"/>
    <mergeCell ref="I634:J634"/>
    <mergeCell ref="B628:C628"/>
    <mergeCell ref="A1074:L1074"/>
    <mergeCell ref="C1075:F1075"/>
    <mergeCell ref="O1089:R1089"/>
    <mergeCell ref="I866:K866"/>
    <mergeCell ref="I872:J872"/>
    <mergeCell ref="C848:F848"/>
    <mergeCell ref="H848:I848"/>
    <mergeCell ref="I843:J843"/>
    <mergeCell ref="I844:J844"/>
    <mergeCell ref="I851:K851"/>
    <mergeCell ref="I950:J950"/>
    <mergeCell ref="I887:J887"/>
    <mergeCell ref="I1098:J1098"/>
    <mergeCell ref="I1099:J1099"/>
    <mergeCell ref="I829:J829"/>
    <mergeCell ref="I738:J738"/>
    <mergeCell ref="I761:K761"/>
    <mergeCell ref="B763:C763"/>
    <mergeCell ref="I765:J765"/>
    <mergeCell ref="F1003:G1003"/>
    <mergeCell ref="O1119:R1119"/>
    <mergeCell ref="C833:F833"/>
    <mergeCell ref="I926:K926"/>
    <mergeCell ref="I1192:J1192"/>
    <mergeCell ref="I911:K911"/>
    <mergeCell ref="B913:C913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34:J934"/>
    <mergeCell ref="B928:C928"/>
    <mergeCell ref="F1108:G1108"/>
    <mergeCell ref="I1100:J1100"/>
    <mergeCell ref="I1101:J1101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75:I1075"/>
    <mergeCell ref="F1078:G1078"/>
    <mergeCell ref="I1078:K1078"/>
    <mergeCell ref="A847:L847"/>
    <mergeCell ref="B1050:C1050"/>
    <mergeCell ref="I857:J857"/>
    <mergeCell ref="I858:J858"/>
    <mergeCell ref="I1176:J1176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O113:R113"/>
    <mergeCell ref="T113:Y113"/>
    <mergeCell ref="C114:F114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T188:Y188"/>
    <mergeCell ref="I132:K132"/>
    <mergeCell ref="T203:Y203"/>
    <mergeCell ref="I197:J197"/>
    <mergeCell ref="H174:I174"/>
    <mergeCell ref="F177:G177"/>
    <mergeCell ref="T383:Y383"/>
    <mergeCell ref="C384:F384"/>
    <mergeCell ref="C354:F354"/>
    <mergeCell ref="O218:R218"/>
    <mergeCell ref="T518:Y518"/>
    <mergeCell ref="F297:G297"/>
    <mergeCell ref="I297:K297"/>
    <mergeCell ref="T473:Y473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T323:Y323"/>
    <mergeCell ref="B299:C299"/>
    <mergeCell ref="I301:J301"/>
    <mergeCell ref="I302:J302"/>
    <mergeCell ref="I303:J303"/>
    <mergeCell ref="O143:R143"/>
    <mergeCell ref="I1040:J1040"/>
    <mergeCell ref="F207:G207"/>
    <mergeCell ref="B209:C209"/>
    <mergeCell ref="B149:C149"/>
    <mergeCell ref="I151:J151"/>
    <mergeCell ref="I152:J152"/>
    <mergeCell ref="I153:J153"/>
    <mergeCell ref="I154:J154"/>
    <mergeCell ref="I155:J155"/>
    <mergeCell ref="C144:F144"/>
    <mergeCell ref="H144:I144"/>
    <mergeCell ref="I147:K147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F402:G402"/>
    <mergeCell ref="B404:C404"/>
    <mergeCell ref="I406:J406"/>
    <mergeCell ref="I192:K192"/>
    <mergeCell ref="I287:J287"/>
    <mergeCell ref="B672:C672"/>
    <mergeCell ref="I289:J289"/>
    <mergeCell ref="I347:J347"/>
    <mergeCell ref="H384:I384"/>
    <mergeCell ref="I387:K387"/>
    <mergeCell ref="H713:I713"/>
    <mergeCell ref="A1029:L1029"/>
    <mergeCell ref="O1029:R1029"/>
    <mergeCell ref="F1033:G1033"/>
    <mergeCell ref="I1033:K1033"/>
    <mergeCell ref="I1038:J1038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30:F1030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473:R473"/>
    <mergeCell ref="B239:C239"/>
    <mergeCell ref="B284:C284"/>
    <mergeCell ref="O278:R278"/>
    <mergeCell ref="A548:L548"/>
    <mergeCell ref="C519:F519"/>
    <mergeCell ref="I282:K282"/>
    <mergeCell ref="A503:L503"/>
    <mergeCell ref="A203:L203"/>
    <mergeCell ref="H519:I519"/>
    <mergeCell ref="C414:F414"/>
    <mergeCell ref="T173:Y173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274:J274"/>
    <mergeCell ref="I273:J273"/>
    <mergeCell ref="I259:J259"/>
    <mergeCell ref="O293:R293"/>
    <mergeCell ref="A473:L473"/>
    <mergeCell ref="I467:J467"/>
    <mergeCell ref="O368:R368"/>
    <mergeCell ref="I288:J288"/>
    <mergeCell ref="H459:I459"/>
    <mergeCell ref="I462:K462"/>
    <mergeCell ref="I260:J260"/>
    <mergeCell ref="H279:I279"/>
    <mergeCell ref="I633:J633"/>
    <mergeCell ref="O622:R622"/>
    <mergeCell ref="F626:G626"/>
    <mergeCell ref="O757:R757"/>
    <mergeCell ref="O862:R862"/>
    <mergeCell ref="O488:R488"/>
    <mergeCell ref="O563:R563"/>
    <mergeCell ref="O533:R533"/>
    <mergeCell ref="A488:L488"/>
    <mergeCell ref="I542:J542"/>
    <mergeCell ref="I543:J543"/>
    <mergeCell ref="I529:J529"/>
    <mergeCell ref="I530:J530"/>
    <mergeCell ref="I496:J496"/>
    <mergeCell ref="I499:J499"/>
    <mergeCell ref="I500:J500"/>
    <mergeCell ref="F492:G492"/>
    <mergeCell ref="O681:R681"/>
    <mergeCell ref="A652:L652"/>
    <mergeCell ref="H788:I788"/>
    <mergeCell ref="I797:J797"/>
    <mergeCell ref="I676:J676"/>
    <mergeCell ref="B823:C823"/>
    <mergeCell ref="I825:J825"/>
    <mergeCell ref="F582:G582"/>
    <mergeCell ref="O592:R592"/>
    <mergeCell ref="O607:R607"/>
    <mergeCell ref="I674:J674"/>
    <mergeCell ref="O518:R518"/>
    <mergeCell ref="I573:J573"/>
    <mergeCell ref="I574:J574"/>
    <mergeCell ref="I827:J827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74:C974"/>
    <mergeCell ref="I976:J976"/>
    <mergeCell ref="H969:I969"/>
    <mergeCell ref="F972:G972"/>
    <mergeCell ref="I972:K972"/>
    <mergeCell ref="O742:R742"/>
    <mergeCell ref="B1080:C1080"/>
    <mergeCell ref="I1113:J1113"/>
    <mergeCell ref="I1108:K1108"/>
    <mergeCell ref="T968:Y968"/>
    <mergeCell ref="C969:F969"/>
    <mergeCell ref="I739:J739"/>
    <mergeCell ref="I751:J751"/>
    <mergeCell ref="A742:L742"/>
    <mergeCell ref="T712:Y712"/>
    <mergeCell ref="T772:Y772"/>
    <mergeCell ref="C773:F773"/>
    <mergeCell ref="H773:I773"/>
    <mergeCell ref="I707:J707"/>
    <mergeCell ref="A697:L697"/>
    <mergeCell ref="F685:G685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I663:J663"/>
    <mergeCell ref="I664:J664"/>
    <mergeCell ref="T847:Y847"/>
    <mergeCell ref="T607:Y607"/>
    <mergeCell ref="T652:Y652"/>
    <mergeCell ref="F821:G821"/>
    <mergeCell ref="I754:J754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18:J918"/>
    <mergeCell ref="C939:F939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C623:F623"/>
    <mergeCell ref="I589:J589"/>
    <mergeCell ref="A892:L892"/>
    <mergeCell ref="O817:R817"/>
    <mergeCell ref="I767:J767"/>
    <mergeCell ref="I768:J768"/>
    <mergeCell ref="B838:C838"/>
    <mergeCell ref="O308:R308"/>
    <mergeCell ref="I522:K522"/>
    <mergeCell ref="O248:R248"/>
    <mergeCell ref="O578:R578"/>
    <mergeCell ref="I677:J677"/>
    <mergeCell ref="T862:Y862"/>
    <mergeCell ref="T907:Y907"/>
    <mergeCell ref="T1104:Y1104"/>
    <mergeCell ref="C1105:F1105"/>
    <mergeCell ref="H1105:I1105"/>
    <mergeCell ref="A1104:L1104"/>
    <mergeCell ref="O1104:R1104"/>
    <mergeCell ref="I828:J828"/>
    <mergeCell ref="A1119:L1119"/>
    <mergeCell ref="T984:Y984"/>
    <mergeCell ref="O922:R922"/>
    <mergeCell ref="F926:G926"/>
    <mergeCell ref="I932:J932"/>
    <mergeCell ref="I933:J933"/>
    <mergeCell ref="T922:Y922"/>
    <mergeCell ref="T892:Y892"/>
    <mergeCell ref="I889:J889"/>
    <mergeCell ref="I1023:J1023"/>
    <mergeCell ref="I1024:J1024"/>
    <mergeCell ref="I1025:J1025"/>
    <mergeCell ref="T953:Y953"/>
    <mergeCell ref="H954:I954"/>
    <mergeCell ref="C985:F985"/>
    <mergeCell ref="H985:I985"/>
    <mergeCell ref="A907:L907"/>
    <mergeCell ref="I919:J919"/>
    <mergeCell ref="I1003:K1003"/>
    <mergeCell ref="I840:J840"/>
    <mergeCell ref="I842:J842"/>
    <mergeCell ref="I1008:J1008"/>
    <mergeCell ref="I1041:J1041"/>
    <mergeCell ref="T1029:Y1029"/>
    <mergeCell ref="O1195:R1195"/>
    <mergeCell ref="A757:L757"/>
    <mergeCell ref="F881:G881"/>
    <mergeCell ref="I881:K881"/>
    <mergeCell ref="O984:R984"/>
    <mergeCell ref="C743:F743"/>
    <mergeCell ref="H863:I863"/>
    <mergeCell ref="A862:L862"/>
    <mergeCell ref="B868:C868"/>
    <mergeCell ref="I870:J870"/>
    <mergeCell ref="I996:J996"/>
    <mergeCell ref="A984:L984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</mergeCells>
  <printOptions horizontalCentered="1"/>
  <pageMargins left="0" right="0" top="0" bottom="0" header="0.3" footer="0.3"/>
  <pageSetup paperSize="9" scale="89" fitToHeight="0" orientation="portrait" horizontalDpi="4294967295" verticalDpi="4294967295" r:id="rId1"/>
  <rowBreaks count="13" manualBreakCount="13">
    <brk id="156" max="16383" man="1"/>
    <brk id="261" max="16383" man="1"/>
    <brk id="291" max="11" man="1"/>
    <brk id="366" max="11" man="1"/>
    <brk id="426" max="16383" man="1"/>
    <brk id="471" max="11" man="1"/>
    <brk id="501" max="16383" man="1"/>
    <brk id="561" max="11" man="1"/>
    <brk id="710" max="16383" man="1"/>
    <brk id="740" max="16383" man="1"/>
    <brk id="845" max="16383" man="1"/>
    <brk id="905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17" t="s">
        <v>215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</row>
    <row r="2" spans="1:33" s="275" customFormat="1" ht="13.15" customHeight="1" x14ac:dyDescent="0.2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</row>
    <row r="3" spans="1:33" s="275" customFormat="1" ht="13.15" customHeight="1" x14ac:dyDescent="0.2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</row>
    <row r="4" spans="1:33" s="275" customFormat="1" ht="13.9" customHeight="1" x14ac:dyDescent="0.2">
      <c r="A4" s="617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</row>
    <row r="5" spans="1:33" s="274" customFormat="1" ht="25.9" customHeight="1" x14ac:dyDescent="0.2">
      <c r="A5" s="618" t="s">
        <v>209</v>
      </c>
      <c r="B5" s="619" t="s">
        <v>194</v>
      </c>
      <c r="C5" s="619"/>
      <c r="D5" s="619"/>
      <c r="E5" s="619"/>
      <c r="F5" s="619" t="s">
        <v>155</v>
      </c>
      <c r="G5" s="619"/>
      <c r="H5" s="619"/>
      <c r="I5" s="619"/>
      <c r="J5" s="619" t="s">
        <v>201</v>
      </c>
      <c r="K5" s="619"/>
      <c r="L5" s="619"/>
      <c r="M5" s="619"/>
      <c r="N5" s="619" t="s">
        <v>90</v>
      </c>
      <c r="O5" s="619"/>
      <c r="P5" s="619"/>
      <c r="Q5" s="619"/>
      <c r="R5" s="619" t="s">
        <v>120</v>
      </c>
      <c r="S5" s="619"/>
      <c r="T5" s="619"/>
      <c r="U5" s="619"/>
      <c r="V5" s="619" t="s">
        <v>202</v>
      </c>
      <c r="W5" s="619"/>
      <c r="X5" s="619"/>
      <c r="Y5" s="619"/>
      <c r="Z5" s="619" t="s">
        <v>203</v>
      </c>
      <c r="AA5" s="619"/>
      <c r="AB5" s="619"/>
      <c r="AC5" s="619"/>
      <c r="AD5" s="619" t="s">
        <v>185</v>
      </c>
      <c r="AE5" s="619"/>
      <c r="AF5" s="619"/>
      <c r="AG5" s="619"/>
    </row>
    <row r="6" spans="1:33" s="274" customFormat="1" ht="15.75" x14ac:dyDescent="0.2">
      <c r="A6" s="618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07" t="s">
        <v>206</v>
      </c>
      <c r="C7" s="608"/>
      <c r="D7" s="608"/>
      <c r="E7" s="609"/>
      <c r="F7" s="607" t="s">
        <v>206</v>
      </c>
      <c r="G7" s="608"/>
      <c r="H7" s="608"/>
      <c r="I7" s="609"/>
      <c r="J7" s="607" t="s">
        <v>206</v>
      </c>
      <c r="K7" s="608"/>
      <c r="L7" s="608"/>
      <c r="M7" s="609"/>
      <c r="N7" s="607" t="s">
        <v>206</v>
      </c>
      <c r="O7" s="608"/>
      <c r="P7" s="608"/>
      <c r="Q7" s="609"/>
      <c r="R7" s="607" t="s">
        <v>206</v>
      </c>
      <c r="S7" s="608"/>
      <c r="T7" s="608"/>
      <c r="U7" s="609"/>
      <c r="V7" s="607" t="s">
        <v>206</v>
      </c>
      <c r="W7" s="608"/>
      <c r="X7" s="608"/>
      <c r="Y7" s="609"/>
      <c r="Z7" s="607" t="s">
        <v>206</v>
      </c>
      <c r="AA7" s="608"/>
      <c r="AB7" s="608"/>
      <c r="AC7" s="609"/>
      <c r="AD7" s="607" t="s">
        <v>206</v>
      </c>
      <c r="AE7" s="608"/>
      <c r="AF7" s="608"/>
      <c r="AG7" s="609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12" t="s">
        <v>55</v>
      </c>
      <c r="O8" s="613"/>
      <c r="P8" s="613"/>
      <c r="Q8" s="613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12" t="s">
        <v>55</v>
      </c>
      <c r="O9" s="613"/>
      <c r="P9" s="613"/>
      <c r="Q9" s="613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12" t="s">
        <v>55</v>
      </c>
      <c r="O10" s="613"/>
      <c r="P10" s="613"/>
      <c r="Q10" s="613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07" t="s">
        <v>206</v>
      </c>
      <c r="C14" s="608"/>
      <c r="D14" s="608"/>
      <c r="E14" s="609"/>
      <c r="F14" s="607" t="s">
        <v>206</v>
      </c>
      <c r="G14" s="608"/>
      <c r="H14" s="608"/>
      <c r="I14" s="609"/>
      <c r="J14" s="607" t="s">
        <v>206</v>
      </c>
      <c r="K14" s="608"/>
      <c r="L14" s="608"/>
      <c r="M14" s="609"/>
      <c r="N14" s="607" t="s">
        <v>206</v>
      </c>
      <c r="O14" s="608"/>
      <c r="P14" s="608"/>
      <c r="Q14" s="609"/>
      <c r="R14" s="607" t="s">
        <v>206</v>
      </c>
      <c r="S14" s="608"/>
      <c r="T14" s="608"/>
      <c r="U14" s="609"/>
      <c r="V14" s="607" t="s">
        <v>206</v>
      </c>
      <c r="W14" s="608"/>
      <c r="X14" s="608"/>
      <c r="Y14" s="609"/>
      <c r="Z14" s="607" t="s">
        <v>206</v>
      </c>
      <c r="AA14" s="608"/>
      <c r="AB14" s="608"/>
      <c r="AC14" s="609"/>
      <c r="AD14" s="607" t="s">
        <v>206</v>
      </c>
      <c r="AE14" s="608"/>
      <c r="AF14" s="608"/>
      <c r="AG14" s="609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12" t="s">
        <v>55</v>
      </c>
      <c r="W15" s="613"/>
      <c r="X15" s="613"/>
      <c r="Y15" s="613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12" t="s">
        <v>55</v>
      </c>
      <c r="W16" s="613"/>
      <c r="X16" s="613"/>
      <c r="Y16" s="613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12" t="s">
        <v>55</v>
      </c>
      <c r="AA17" s="613"/>
      <c r="AB17" s="613"/>
      <c r="AC17" s="613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12" t="s">
        <v>55</v>
      </c>
      <c r="C19" s="613"/>
      <c r="D19" s="613"/>
      <c r="E19" s="613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12" t="s">
        <v>55</v>
      </c>
      <c r="C20" s="613"/>
      <c r="D20" s="613"/>
      <c r="E20" s="613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12" t="s">
        <v>55</v>
      </c>
      <c r="S20" s="613"/>
      <c r="T20" s="613"/>
      <c r="U20" s="613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07" t="s">
        <v>206</v>
      </c>
      <c r="C21" s="608"/>
      <c r="D21" s="608"/>
      <c r="E21" s="609"/>
      <c r="F21" s="607" t="s">
        <v>206</v>
      </c>
      <c r="G21" s="608"/>
      <c r="H21" s="608"/>
      <c r="I21" s="609"/>
      <c r="J21" s="607" t="s">
        <v>206</v>
      </c>
      <c r="K21" s="608"/>
      <c r="L21" s="608"/>
      <c r="M21" s="609"/>
      <c r="N21" s="607" t="s">
        <v>206</v>
      </c>
      <c r="O21" s="608"/>
      <c r="P21" s="608"/>
      <c r="Q21" s="609"/>
      <c r="R21" s="607" t="s">
        <v>206</v>
      </c>
      <c r="S21" s="608"/>
      <c r="T21" s="608"/>
      <c r="U21" s="609"/>
      <c r="V21" s="607" t="s">
        <v>206</v>
      </c>
      <c r="W21" s="608"/>
      <c r="X21" s="608"/>
      <c r="Y21" s="609"/>
      <c r="Z21" s="607" t="s">
        <v>206</v>
      </c>
      <c r="AA21" s="608"/>
      <c r="AB21" s="608"/>
      <c r="AC21" s="609"/>
      <c r="AD21" s="607" t="s">
        <v>206</v>
      </c>
      <c r="AE21" s="608"/>
      <c r="AF21" s="608"/>
      <c r="AG21" s="609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12" t="s">
        <v>55</v>
      </c>
      <c r="O22" s="613"/>
      <c r="P22" s="613"/>
      <c r="Q22" s="613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12" t="s">
        <v>55</v>
      </c>
      <c r="AA22" s="613"/>
      <c r="AB22" s="613"/>
      <c r="AC22" s="613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14" t="s">
        <v>219</v>
      </c>
      <c r="C23" s="615"/>
      <c r="D23" s="615"/>
      <c r="E23" s="616"/>
      <c r="F23" s="614" t="s">
        <v>219</v>
      </c>
      <c r="G23" s="615"/>
      <c r="H23" s="615"/>
      <c r="I23" s="616"/>
      <c r="J23" s="614" t="s">
        <v>219</v>
      </c>
      <c r="K23" s="615"/>
      <c r="L23" s="615"/>
      <c r="M23" s="616"/>
      <c r="N23" s="614" t="s">
        <v>219</v>
      </c>
      <c r="O23" s="615"/>
      <c r="P23" s="615"/>
      <c r="Q23" s="616"/>
      <c r="R23" s="614" t="s">
        <v>219</v>
      </c>
      <c r="S23" s="615"/>
      <c r="T23" s="615"/>
      <c r="U23" s="616"/>
      <c r="V23" s="614" t="s">
        <v>219</v>
      </c>
      <c r="W23" s="615"/>
      <c r="X23" s="615"/>
      <c r="Y23" s="616"/>
      <c r="Z23" s="614" t="s">
        <v>219</v>
      </c>
      <c r="AA23" s="615"/>
      <c r="AB23" s="615"/>
      <c r="AC23" s="616"/>
      <c r="AD23" s="614" t="s">
        <v>219</v>
      </c>
      <c r="AE23" s="615"/>
      <c r="AF23" s="615"/>
      <c r="AG23" s="616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12" t="s">
        <v>55</v>
      </c>
      <c r="S24" s="613"/>
      <c r="T24" s="613"/>
      <c r="U24" s="613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12" t="s">
        <v>55</v>
      </c>
      <c r="AA24" s="613"/>
      <c r="AB24" s="613"/>
      <c r="AC24" s="613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12" t="s">
        <v>55</v>
      </c>
      <c r="S25" s="613"/>
      <c r="T25" s="613"/>
      <c r="U25" s="613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07" t="s">
        <v>206</v>
      </c>
      <c r="C28" s="608"/>
      <c r="D28" s="608"/>
      <c r="E28" s="609"/>
      <c r="F28" s="607" t="s">
        <v>206</v>
      </c>
      <c r="G28" s="608"/>
      <c r="H28" s="608"/>
      <c r="I28" s="609"/>
      <c r="J28" s="607" t="s">
        <v>206</v>
      </c>
      <c r="K28" s="608"/>
      <c r="L28" s="608"/>
      <c r="M28" s="609"/>
      <c r="N28" s="607" t="s">
        <v>206</v>
      </c>
      <c r="O28" s="608"/>
      <c r="P28" s="608"/>
      <c r="Q28" s="609"/>
      <c r="R28" s="607" t="s">
        <v>206</v>
      </c>
      <c r="S28" s="608"/>
      <c r="T28" s="608"/>
      <c r="U28" s="609"/>
      <c r="V28" s="607" t="s">
        <v>206</v>
      </c>
      <c r="W28" s="608"/>
      <c r="X28" s="608"/>
      <c r="Y28" s="609"/>
      <c r="Z28" s="607" t="s">
        <v>206</v>
      </c>
      <c r="AA28" s="608"/>
      <c r="AB28" s="608"/>
      <c r="AC28" s="609"/>
      <c r="AD28" s="607" t="s">
        <v>206</v>
      </c>
      <c r="AE28" s="608"/>
      <c r="AF28" s="608"/>
      <c r="AG28" s="609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07" t="s">
        <v>206</v>
      </c>
      <c r="C35" s="608"/>
      <c r="D35" s="608"/>
      <c r="E35" s="609"/>
      <c r="F35" s="607" t="s">
        <v>206</v>
      </c>
      <c r="G35" s="608"/>
      <c r="H35" s="608"/>
      <c r="I35" s="609"/>
      <c r="J35" s="607" t="s">
        <v>206</v>
      </c>
      <c r="K35" s="608"/>
      <c r="L35" s="608"/>
      <c r="M35" s="609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07" t="s">
        <v>206</v>
      </c>
      <c r="S35" s="608"/>
      <c r="T35" s="608"/>
      <c r="U35" s="609"/>
      <c r="V35" s="607" t="s">
        <v>206</v>
      </c>
      <c r="W35" s="608"/>
      <c r="X35" s="608"/>
      <c r="Y35" s="609"/>
      <c r="Z35" s="607" t="s">
        <v>206</v>
      </c>
      <c r="AA35" s="608"/>
      <c r="AB35" s="608"/>
      <c r="AC35" s="609"/>
      <c r="AD35" s="607" t="s">
        <v>206</v>
      </c>
      <c r="AE35" s="608"/>
      <c r="AF35" s="608"/>
      <c r="AG35" s="609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11">
        <v>25</v>
      </c>
      <c r="D38" s="611"/>
      <c r="E38" s="310"/>
      <c r="F38" s="348" t="s">
        <v>207</v>
      </c>
      <c r="G38" s="611">
        <v>25</v>
      </c>
      <c r="H38" s="611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11">
        <v>23</v>
      </c>
      <c r="D39" s="611"/>
      <c r="E39" s="310"/>
      <c r="F39" s="348" t="s">
        <v>208</v>
      </c>
      <c r="G39" s="611">
        <v>25</v>
      </c>
      <c r="H39" s="611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11">
        <f>C38-C39</f>
        <v>2</v>
      </c>
      <c r="D40" s="611"/>
      <c r="E40" s="310"/>
      <c r="F40" s="348" t="s">
        <v>55</v>
      </c>
      <c r="G40" s="611">
        <f>G38-G39</f>
        <v>0</v>
      </c>
      <c r="H40" s="611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10">
        <f>D37</f>
        <v>176</v>
      </c>
      <c r="D41" s="610"/>
      <c r="E41" s="310"/>
      <c r="F41" s="348" t="s">
        <v>214</v>
      </c>
      <c r="G41" s="610">
        <v>192</v>
      </c>
      <c r="H41" s="610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10">
        <v>194.25</v>
      </c>
      <c r="D42" s="610"/>
      <c r="E42" s="310"/>
      <c r="F42" s="348" t="s">
        <v>212</v>
      </c>
      <c r="G42" s="610">
        <v>191.21</v>
      </c>
      <c r="H42" s="610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10">
        <f>C42-C41</f>
        <v>18.25</v>
      </c>
      <c r="D43" s="610"/>
      <c r="E43" s="313"/>
      <c r="F43" s="348" t="s">
        <v>213</v>
      </c>
      <c r="G43" s="610">
        <f>G42-G41</f>
        <v>-0.78999999999999204</v>
      </c>
      <c r="H43" s="610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0" t="s">
        <v>123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2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218227.08333333334</v>
      </c>
      <c r="Q6" s="165">
        <v>37258.06451612903</v>
      </c>
      <c r="R6" s="165">
        <f t="shared" si="0"/>
        <v>-180969.01881720431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241437.5</v>
      </c>
      <c r="Q8" s="165">
        <v>201483.87096774194</v>
      </c>
      <c r="R8" s="165">
        <f t="shared" si="0"/>
        <v>-39953.629032258061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Sheets'!Q112</f>
        <v>338770.83333333331</v>
      </c>
      <c r="Q12" s="165">
        <v>254832.25806451612</v>
      </c>
      <c r="R12" s="165">
        <f t="shared" si="0"/>
        <v>-83938.575268817192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94" workbookViewId="0">
      <selection activeCell="F109" sqref="F10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0" t="s">
        <v>217</v>
      </c>
      <c r="C2" s="521"/>
      <c r="D2" s="521"/>
      <c r="E2" s="521"/>
      <c r="F2" s="522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21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22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22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23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24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25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25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25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25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25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25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25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26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27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27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28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29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30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31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26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30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30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31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26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30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30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31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26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30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30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30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30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30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30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30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30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31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29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31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29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30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30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30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31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29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30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30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30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29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30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30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37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38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38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38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39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40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40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40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40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40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40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34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35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35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35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35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35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35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36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33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33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33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33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32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32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32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32">
        <v>45536</v>
      </c>
      <c r="D82" s="352">
        <v>35000</v>
      </c>
      <c r="E82" s="352">
        <v>2500</v>
      </c>
      <c r="F82" s="352">
        <f t="shared" ref="F82:F109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32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32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32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32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32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32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286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85</v>
      </c>
      <c r="C105" s="456">
        <v>45748</v>
      </c>
      <c r="D105" s="270">
        <v>90000</v>
      </c>
      <c r="E105" s="270">
        <v>5000</v>
      </c>
      <c r="F105" s="270">
        <f t="shared" si="1"/>
        <v>95000</v>
      </c>
    </row>
    <row r="106" spans="2:6" s="512" customFormat="1" ht="17.25" customHeight="1" x14ac:dyDescent="0.2">
      <c r="B106" s="511" t="s">
        <v>184</v>
      </c>
      <c r="C106" s="456">
        <v>45748</v>
      </c>
      <c r="D106" s="270">
        <v>46000</v>
      </c>
      <c r="E106" s="270">
        <v>5000</v>
      </c>
      <c r="F106" s="270">
        <f t="shared" si="1"/>
        <v>51000</v>
      </c>
    </row>
    <row r="107" spans="2:6" ht="12.75" customHeight="1" x14ac:dyDescent="0.2">
      <c r="B107" s="511" t="s">
        <v>163</v>
      </c>
      <c r="C107" s="456">
        <v>45748</v>
      </c>
      <c r="D107" s="270">
        <v>30000</v>
      </c>
      <c r="E107" s="270">
        <v>5000</v>
      </c>
      <c r="F107" s="270">
        <f t="shared" si="1"/>
        <v>35000</v>
      </c>
    </row>
    <row r="108" spans="2:6" ht="12.75" customHeight="1" x14ac:dyDescent="0.2">
      <c r="B108" s="511" t="s">
        <v>185</v>
      </c>
      <c r="C108" s="456">
        <v>45748</v>
      </c>
      <c r="D108" s="270">
        <v>52000</v>
      </c>
      <c r="E108" s="270">
        <v>5000</v>
      </c>
      <c r="F108" s="270">
        <f t="shared" si="1"/>
        <v>57000</v>
      </c>
    </row>
    <row r="109" spans="2:6" ht="12.75" customHeight="1" x14ac:dyDescent="0.2">
      <c r="B109" s="511" t="s">
        <v>121</v>
      </c>
      <c r="C109" s="456">
        <v>45748</v>
      </c>
      <c r="D109" s="270">
        <v>70000</v>
      </c>
      <c r="E109" s="270">
        <v>10000</v>
      </c>
      <c r="F109" s="270">
        <f t="shared" si="1"/>
        <v>80000</v>
      </c>
    </row>
    <row r="110" spans="2:6" ht="12.75" customHeight="1" x14ac:dyDescent="0.2">
      <c r="D110" s="270"/>
      <c r="E110" s="270"/>
      <c r="F110" s="270"/>
    </row>
    <row r="111" spans="2:6" ht="12.75" customHeight="1" x14ac:dyDescent="0.2">
      <c r="D111" s="270"/>
      <c r="E111" s="270"/>
      <c r="F111" s="270"/>
    </row>
    <row r="112" spans="2:6" ht="12.75" customHeight="1" x14ac:dyDescent="0.2">
      <c r="D112" s="270"/>
      <c r="E112" s="270"/>
      <c r="F112" s="270"/>
    </row>
    <row r="113" spans="4:6" ht="12.75" customHeight="1" x14ac:dyDescent="0.2">
      <c r="D113" s="270"/>
      <c r="E113" s="270"/>
      <c r="F113" s="270"/>
    </row>
    <row r="114" spans="4:6" ht="12.75" customHeight="1" x14ac:dyDescent="0.2">
      <c r="D114" s="270"/>
      <c r="E114" s="270"/>
      <c r="F114" s="270"/>
    </row>
    <row r="115" spans="4:6" ht="12.75" customHeight="1" x14ac:dyDescent="0.2">
      <c r="D115" s="270"/>
      <c r="E115" s="270"/>
      <c r="F115" s="270"/>
    </row>
    <row r="116" spans="4:6" ht="12.75" customHeight="1" x14ac:dyDescent="0.2">
      <c r="D116" s="270"/>
      <c r="E116" s="270"/>
      <c r="F116" s="270"/>
    </row>
    <row r="117" spans="4:6" ht="12.75" customHeight="1" x14ac:dyDescent="0.2">
      <c r="D117" s="270"/>
      <c r="E117" s="270"/>
      <c r="F117" s="270"/>
    </row>
    <row r="118" spans="4:6" ht="12.75" customHeight="1" x14ac:dyDescent="0.2">
      <c r="D118" s="270"/>
      <c r="E118" s="270"/>
      <c r="F118" s="270"/>
    </row>
    <row r="119" spans="4:6" ht="12.75" customHeight="1" x14ac:dyDescent="0.2">
      <c r="D119" s="270"/>
      <c r="E119" s="270"/>
      <c r="F119" s="270"/>
    </row>
    <row r="120" spans="4:6" ht="12.75" customHeight="1" x14ac:dyDescent="0.2">
      <c r="D120" s="270"/>
      <c r="E120" s="270"/>
      <c r="F120" s="270"/>
    </row>
    <row r="121" spans="4:6" ht="12.75" customHeight="1" x14ac:dyDescent="0.2">
      <c r="D121" s="270"/>
      <c r="E121" s="270"/>
      <c r="F121" s="270"/>
    </row>
    <row r="122" spans="4:6" ht="12.75" customHeight="1" x14ac:dyDescent="0.2">
      <c r="D122" s="270"/>
      <c r="E122" s="270"/>
      <c r="F122" s="270"/>
    </row>
    <row r="123" spans="4:6" ht="12.75" customHeight="1" x14ac:dyDescent="0.2">
      <c r="D123" s="270"/>
      <c r="E123" s="270"/>
      <c r="F123" s="270"/>
    </row>
    <row r="124" spans="4:6" ht="12.75" customHeight="1" x14ac:dyDescent="0.2">
      <c r="D124" s="270"/>
      <c r="E124" s="270"/>
      <c r="F124" s="270"/>
    </row>
    <row r="125" spans="4:6" ht="12.75" customHeight="1" x14ac:dyDescent="0.2">
      <c r="D125" s="270"/>
      <c r="E125" s="270"/>
      <c r="F125" s="270"/>
    </row>
    <row r="126" spans="4:6" ht="12.75" customHeight="1" x14ac:dyDescent="0.2">
      <c r="D126" s="270"/>
      <c r="E126" s="270"/>
      <c r="F126" s="270"/>
    </row>
    <row r="127" spans="4:6" ht="12.75" customHeight="1" x14ac:dyDescent="0.2">
      <c r="D127" s="270"/>
      <c r="E127" s="270"/>
      <c r="F127" s="270"/>
    </row>
    <row r="128" spans="4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9" zoomScaleNormal="100" workbookViewId="0">
      <selection activeCell="K54" sqref="K54"/>
    </sheetView>
  </sheetViews>
  <sheetFormatPr defaultRowHeight="12.75" x14ac:dyDescent="0.2"/>
  <cols>
    <col min="3" max="3" width="14.8554687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customWidth="1"/>
    <col min="11" max="11" width="11.5703125" customWidth="1"/>
  </cols>
  <sheetData>
    <row r="5" spans="2:11" s="513" customFormat="1" x14ac:dyDescent="0.2">
      <c r="B5" s="641" t="s">
        <v>289</v>
      </c>
      <c r="C5" s="641"/>
      <c r="D5" s="641"/>
      <c r="E5" s="641"/>
      <c r="F5" s="641"/>
      <c r="G5" s="641"/>
      <c r="H5" s="641"/>
      <c r="I5" s="641"/>
    </row>
    <row r="6" spans="2:11" s="513" customFormat="1" x14ac:dyDescent="0.2">
      <c r="B6" s="641"/>
      <c r="C6" s="641"/>
      <c r="D6" s="641"/>
      <c r="E6" s="641"/>
      <c r="F6" s="641"/>
      <c r="G6" s="641"/>
      <c r="H6" s="641"/>
      <c r="I6" s="641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291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276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41" t="s">
        <v>288</v>
      </c>
      <c r="C13" s="641"/>
      <c r="D13" s="641"/>
      <c r="E13" s="641"/>
      <c r="F13" s="641"/>
      <c r="G13" s="641"/>
      <c r="H13" s="641"/>
      <c r="I13" s="641"/>
      <c r="J13" s="641"/>
      <c r="K13" s="641"/>
    </row>
    <row r="14" spans="2:11" ht="12.75" customHeight="1" x14ac:dyDescent="0.2">
      <c r="B14" s="641"/>
      <c r="C14" s="641"/>
      <c r="D14" s="641"/>
      <c r="E14" s="641"/>
      <c r="F14" s="641"/>
      <c r="G14" s="641"/>
      <c r="H14" s="641"/>
      <c r="I14" s="641"/>
      <c r="J14" s="641"/>
      <c r="K14" s="641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291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30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30</v>
      </c>
      <c r="F17" s="346">
        <v>0</v>
      </c>
      <c r="G17" s="346">
        <v>51</v>
      </c>
      <c r="H17" s="452">
        <v>8500</v>
      </c>
      <c r="I17" s="452">
        <v>48500</v>
      </c>
      <c r="J17" s="452">
        <v>10000</v>
      </c>
      <c r="K17" s="514">
        <f t="shared" ref="K17:K21" si="0">J17+I17</f>
        <v>58500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30</v>
      </c>
      <c r="F18" s="346">
        <v>0</v>
      </c>
      <c r="G18" s="346">
        <v>64</v>
      </c>
      <c r="H18" s="452">
        <v>17333.333333333332</v>
      </c>
      <c r="I18" s="452">
        <v>82333.333333333328</v>
      </c>
      <c r="J18" s="452">
        <v>10000</v>
      </c>
      <c r="K18" s="514">
        <f t="shared" si="0"/>
        <v>92333.333333333328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30</v>
      </c>
      <c r="F19" s="346">
        <v>0</v>
      </c>
      <c r="G19" s="346">
        <v>70</v>
      </c>
      <c r="H19" s="452">
        <v>10208.333333333334</v>
      </c>
      <c r="I19" s="452">
        <v>45208.333333333336</v>
      </c>
      <c r="J19" s="515">
        <v>10000</v>
      </c>
      <c r="K19" s="514">
        <f t="shared" si="0"/>
        <v>55208.333333333336</v>
      </c>
    </row>
    <row r="20" spans="2:16" ht="15" x14ac:dyDescent="0.2">
      <c r="B20" s="347">
        <v>5</v>
      </c>
      <c r="C20" s="346" t="s">
        <v>274</v>
      </c>
      <c r="D20" s="458">
        <v>40000</v>
      </c>
      <c r="E20" s="346">
        <v>30</v>
      </c>
      <c r="F20" s="346">
        <v>0</v>
      </c>
      <c r="G20" s="346">
        <v>70</v>
      </c>
      <c r="H20" s="452">
        <v>11666.666666666666</v>
      </c>
      <c r="I20" s="452">
        <v>51666.666666666664</v>
      </c>
      <c r="J20" s="515">
        <v>10000</v>
      </c>
      <c r="K20" s="514">
        <f t="shared" si="0"/>
        <v>61666.666666666664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23</v>
      </c>
      <c r="F21" s="346">
        <v>0</v>
      </c>
      <c r="G21" s="346">
        <v>35</v>
      </c>
      <c r="H21" s="452">
        <v>6562.5</v>
      </c>
      <c r="I21" s="452">
        <v>41062.5</v>
      </c>
      <c r="J21" s="515">
        <v>10000</v>
      </c>
      <c r="K21" s="514">
        <f t="shared" si="0"/>
        <v>51062.5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338770.83333333331</v>
      </c>
      <c r="J22" s="516">
        <f>SUM(J16:J21)</f>
        <v>85000</v>
      </c>
      <c r="K22" s="453">
        <f>SUM(K16:K21)</f>
        <v>423770.83333333331</v>
      </c>
    </row>
    <row r="25" spans="2:16" s="513" customFormat="1" x14ac:dyDescent="0.2">
      <c r="B25" s="641" t="s">
        <v>290</v>
      </c>
      <c r="C25" s="641"/>
      <c r="D25" s="641"/>
      <c r="E25" s="641"/>
      <c r="F25" s="641"/>
      <c r="G25" s="641"/>
      <c r="H25" s="641"/>
      <c r="I25" s="641"/>
    </row>
    <row r="26" spans="2:16" s="513" customFormat="1" x14ac:dyDescent="0.2">
      <c r="B26" s="641"/>
      <c r="C26" s="641"/>
      <c r="D26" s="641"/>
      <c r="E26" s="641"/>
      <c r="F26" s="641"/>
      <c r="G26" s="641"/>
      <c r="H26" s="641"/>
      <c r="I26" s="641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291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41" t="s">
        <v>261</v>
      </c>
      <c r="C37" s="641"/>
      <c r="D37" s="641"/>
      <c r="E37" s="641"/>
      <c r="F37" s="641"/>
      <c r="G37" s="641"/>
      <c r="H37" s="641"/>
      <c r="I37" s="641"/>
    </row>
    <row r="38" spans="2:16" x14ac:dyDescent="0.2">
      <c r="B38" s="641"/>
      <c r="C38" s="641"/>
      <c r="D38" s="641"/>
      <c r="E38" s="641"/>
      <c r="F38" s="641"/>
      <c r="G38" s="641"/>
      <c r="H38" s="641"/>
      <c r="I38" s="641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41" t="s">
        <v>293</v>
      </c>
      <c r="C46" s="641"/>
      <c r="D46" s="641"/>
      <c r="E46" s="641"/>
      <c r="F46" s="641"/>
      <c r="G46" s="641"/>
      <c r="H46" s="641"/>
      <c r="I46" s="641"/>
    </row>
    <row r="47" spans="2:16" s="517" customFormat="1" x14ac:dyDescent="0.2">
      <c r="B47" s="641"/>
      <c r="C47" s="641"/>
      <c r="D47" s="641"/>
      <c r="E47" s="641"/>
      <c r="F47" s="641"/>
      <c r="G47" s="641"/>
      <c r="H47" s="641"/>
      <c r="I47" s="641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291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279</v>
      </c>
      <c r="I59" s="502">
        <v>3475528.2258064514</v>
      </c>
    </row>
    <row r="60" spans="2:11" ht="60.75" x14ac:dyDescent="0.2">
      <c r="H60" s="503" t="s">
        <v>280</v>
      </c>
      <c r="I60" s="504">
        <v>581560</v>
      </c>
    </row>
    <row r="61" spans="2:11" ht="81" x14ac:dyDescent="0.2">
      <c r="H61" s="503" t="s">
        <v>281</v>
      </c>
      <c r="I61" s="504">
        <f>'Salary Sheets'!Q102+'Salary Sheets'!Q101+'Salary Sheets'!Q100+'Salary Sheets'!Q111+'Salary Sheets'!Q96+'Salary Sheets'!Q107</f>
        <v>258962.5</v>
      </c>
    </row>
    <row r="62" spans="2:11" ht="20.25" x14ac:dyDescent="0.2">
      <c r="H62" s="505"/>
      <c r="I62" s="506">
        <f>I59-I60-I61</f>
        <v>2635005.7258064514</v>
      </c>
    </row>
    <row r="63" spans="2:11" ht="20.25" x14ac:dyDescent="0.2">
      <c r="H63" s="505" t="s">
        <v>282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140090.80645161308</v>
      </c>
    </row>
  </sheetData>
  <mergeCells count="5">
    <mergeCell ref="B37:I38"/>
    <mergeCell ref="B5:I6"/>
    <mergeCell ref="B25:I26"/>
    <mergeCell ref="B13:K14"/>
    <mergeCell ref="B46:I47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2025-05-08T08:01:13Z</cp:lastPrinted>
  <dcterms:created xsi:type="dcterms:W3CDTF">2007-01-04T05:01:09Z</dcterms:created>
  <dcterms:modified xsi:type="dcterms:W3CDTF">2025-05-15T11:45:09Z</dcterms:modified>
</cp:coreProperties>
</file>