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defaultThemeVersion="124226"/>
  <mc:AlternateContent xmlns:mc="http://schemas.openxmlformats.org/markup-compatibility/2006">
    <mc:Choice Requires="x15">
      <x15ac:absPath xmlns:x15ac="http://schemas.microsoft.com/office/spreadsheetml/2010/11/ac" url="D:\Pioneer\Running projects\Bank Al Habib Center Point Karachi\FIRE PIPE LOOP WORK\"/>
    </mc:Choice>
  </mc:AlternateContent>
  <xr:revisionPtr revIDLastSave="0" documentId="13_ncr:1_{488AE7AB-B14D-4291-9BC5-BBC9E9BC3265}" xr6:coauthVersionLast="36" xr6:coauthVersionMax="47" xr10:uidLastSave="{00000000-0000-0000-0000-000000000000}"/>
  <bookViews>
    <workbookView xWindow="-120" yWindow="-120" windowWidth="29040" windowHeight="15840" xr2:uid="{00000000-000D-0000-FFFF-FFFF00000000}"/>
  </bookViews>
  <sheets>
    <sheet name="Table 1" sheetId="1" r:id="rId1"/>
  </sheets>
  <definedNames>
    <definedName name="_xlnm.Print_Area" localSheetId="0">'Table 1'!$A$1:$N$28</definedName>
    <definedName name="_xlnm.Print_Titles" localSheetId="0">'Table 1'!$1:$7</definedName>
  </definedNames>
  <calcPr calcId="191029" refMode="R1C1"/>
</workbook>
</file>

<file path=xl/calcChain.xml><?xml version="1.0" encoding="utf-8"?>
<calcChain xmlns="http://schemas.openxmlformats.org/spreadsheetml/2006/main">
  <c r="N32" i="1" l="1"/>
  <c r="N31" i="1"/>
  <c r="I32" i="1" l="1"/>
  <c r="M12" i="1"/>
  <c r="M13" i="1"/>
  <c r="M14" i="1"/>
  <c r="M15" i="1"/>
  <c r="M16" i="1"/>
  <c r="M17" i="1"/>
  <c r="M18" i="1"/>
  <c r="M19" i="1"/>
  <c r="M20" i="1"/>
  <c r="M21" i="1"/>
  <c r="M22" i="1"/>
  <c r="M23" i="1"/>
  <c r="M24" i="1"/>
  <c r="M25" i="1"/>
  <c r="M26" i="1"/>
  <c r="M27" i="1"/>
  <c r="M11" i="1"/>
  <c r="N11" i="1" s="1"/>
  <c r="L12" i="1"/>
  <c r="L13" i="1"/>
  <c r="L14" i="1"/>
  <c r="L15" i="1"/>
  <c r="L16" i="1"/>
  <c r="L17" i="1"/>
  <c r="L18" i="1"/>
  <c r="L19" i="1"/>
  <c r="L20" i="1"/>
  <c r="L21" i="1"/>
  <c r="L22" i="1"/>
  <c r="L23" i="1"/>
  <c r="N23" i="1" s="1"/>
  <c r="L24" i="1"/>
  <c r="L25" i="1"/>
  <c r="L26" i="1"/>
  <c r="L27" i="1"/>
  <c r="N27" i="1" s="1"/>
  <c r="L11" i="1"/>
  <c r="N19" i="1" l="1"/>
  <c r="N15" i="1"/>
  <c r="N26" i="1"/>
  <c r="N18" i="1"/>
  <c r="N25" i="1"/>
  <c r="N21" i="1"/>
  <c r="N17" i="1"/>
  <c r="N13" i="1"/>
  <c r="N22" i="1"/>
  <c r="N14" i="1"/>
  <c r="N24" i="1"/>
  <c r="N20" i="1"/>
  <c r="N16" i="1"/>
  <c r="N12" i="1"/>
  <c r="G12" i="1" l="1"/>
  <c r="H12" i="1"/>
  <c r="I12" i="1" s="1"/>
  <c r="G13" i="1"/>
  <c r="H13" i="1"/>
  <c r="I13" i="1" s="1"/>
  <c r="G14" i="1"/>
  <c r="H14" i="1"/>
  <c r="I14" i="1" s="1"/>
  <c r="G15" i="1"/>
  <c r="H15" i="1"/>
  <c r="G16" i="1"/>
  <c r="H16" i="1"/>
  <c r="I16" i="1" s="1"/>
  <c r="G17" i="1"/>
  <c r="H17" i="1"/>
  <c r="G18" i="1"/>
  <c r="H18" i="1"/>
  <c r="I18" i="1" s="1"/>
  <c r="G19" i="1"/>
  <c r="H19" i="1"/>
  <c r="G20" i="1"/>
  <c r="H20" i="1"/>
  <c r="I20" i="1" s="1"/>
  <c r="G21" i="1"/>
  <c r="H21" i="1"/>
  <c r="I21" i="1" s="1"/>
  <c r="G22" i="1"/>
  <c r="H22" i="1"/>
  <c r="I22" i="1" s="1"/>
  <c r="G23" i="1"/>
  <c r="H23" i="1"/>
  <c r="G24" i="1"/>
  <c r="H24" i="1"/>
  <c r="I24" i="1" s="1"/>
  <c r="G25" i="1"/>
  <c r="H25" i="1"/>
  <c r="I25" i="1" s="1"/>
  <c r="G26" i="1"/>
  <c r="H26" i="1"/>
  <c r="I26" i="1" s="1"/>
  <c r="G27" i="1"/>
  <c r="H27" i="1"/>
  <c r="H11" i="1"/>
  <c r="G11" i="1"/>
  <c r="G28" i="1" s="1"/>
  <c r="I15" i="1" l="1"/>
  <c r="I17" i="1"/>
  <c r="I23" i="1"/>
  <c r="I19" i="1"/>
  <c r="I27" i="1"/>
  <c r="I11" i="1"/>
  <c r="G29" i="1"/>
  <c r="G30" i="1" s="1"/>
  <c r="H28" i="1"/>
  <c r="H29" i="1" s="1"/>
  <c r="I29" i="1" l="1"/>
  <c r="I28" i="1"/>
  <c r="H30" i="1"/>
  <c r="I30" i="1" s="1"/>
  <c r="I31" i="1" s="1"/>
  <c r="L28" i="1" l="1"/>
  <c r="L29" i="1" l="1"/>
  <c r="M28" i="1"/>
  <c r="M29" i="1" s="1"/>
  <c r="N29" i="1" s="1"/>
  <c r="M30" i="1" l="1"/>
  <c r="L30" i="1"/>
  <c r="N28" i="1"/>
  <c r="N30" i="1" l="1"/>
</calcChain>
</file>

<file path=xl/sharedStrings.xml><?xml version="1.0" encoding="utf-8"?>
<sst xmlns="http://schemas.openxmlformats.org/spreadsheetml/2006/main" count="67" uniqueCount="54">
  <si>
    <t>Fire Suppression Services</t>
  </si>
  <si>
    <t>Bank Al Habib Limited</t>
  </si>
  <si>
    <t>Ground Floor, Center Point Tower, Karachi.</t>
  </si>
  <si>
    <t>S.No.</t>
  </si>
  <si>
    <t>Description</t>
  </si>
  <si>
    <t>Unit</t>
  </si>
  <si>
    <t>Qty</t>
  </si>
  <si>
    <t>Material</t>
  </si>
  <si>
    <t>Labour</t>
  </si>
  <si>
    <t>Total</t>
  </si>
  <si>
    <t>Rate</t>
  </si>
  <si>
    <t>Amount</t>
  </si>
  <si>
    <t>Amount Rs.</t>
  </si>
  <si>
    <t>FIRE FIGHTING SERVICES</t>
  </si>
  <si>
    <t>Rft.</t>
  </si>
  <si>
    <t>Supply,    installation,    testing    &amp;    commissioning    of    fire suppression system including all equipment, pipe works and accessories ready to operate as per specifications, drawings and instructions of consultants.</t>
  </si>
  <si>
    <t>Dia.  1"           (Threaded fitting)</t>
  </si>
  <si>
    <t>Dia.  4"          (Welded joints fitting)</t>
  </si>
  <si>
    <t>Dia.  6"          (Welded joints fitting)</t>
  </si>
  <si>
    <t>Dia.  8"          (Welded joints fitting)</t>
  </si>
  <si>
    <t>OS &amp; Y Gate valves with matching flanges.</t>
  </si>
  <si>
    <t>No.</t>
  </si>
  <si>
    <t>Dia. 4"</t>
  </si>
  <si>
    <t>Dia. 6"</t>
  </si>
  <si>
    <t>Nos.</t>
  </si>
  <si>
    <t>Dia. 8"</t>
  </si>
  <si>
    <t>Lock Shield Valves.</t>
  </si>
  <si>
    <t>Dia. 1"</t>
  </si>
  <si>
    <t>Pressure Regulating Valves. (PRV)</t>
  </si>
  <si>
    <t>Job.</t>
  </si>
  <si>
    <t>Painting,  identification  and  tagging  to  the  installations  and equipments.</t>
  </si>
  <si>
    <t>Flushing of entire fire pipe work according to (NFPA-13).</t>
  </si>
  <si>
    <t>Testing, and commissioning of entire fire fighting installation as per Consultant's approval.</t>
  </si>
  <si>
    <r>
      <rPr>
        <sz val="11"/>
        <rFont val="Calibri"/>
        <family val="2"/>
        <scheme val="minor"/>
      </rPr>
      <t>MS  Sch-40  seamless  pipes  including  all  specials  M.I  &amp;  D.I threaded  &amp;  welded  joint  fittings  UL  listed  FM  approved, flexible pipe, flanges, coupling, masking plates, bends, tees, clamps,   supports   and   hangers,   sleeves,   masking   plates chiseling,   cutting   holes,   making   good   where   required, painting   and   protection   treatment   etc.   Complete   in   all
respects.</t>
    </r>
  </si>
  <si>
    <t>Supply  &amp;  installation  of  fire  stop  material  (for  passive  fire fighting  /  smoke  barrier)  in  all  openings  and  penetrations, either  in  slab  or  wall,   complete  in  all  respects,  ready  to operate  as  per  fire  stopper  recommended  material,  and  as per instruction of Consultant.</t>
  </si>
  <si>
    <t>1) 20% advance / Mobilization</t>
  </si>
  <si>
    <t>2) 40% after completion of 50% work.</t>
  </si>
  <si>
    <t>3) 30% after completion of remaining 50% work.</t>
  </si>
  <si>
    <t>4) 10% after successful testing &amp; commissioning.</t>
  </si>
  <si>
    <t>Payment Terms</t>
  </si>
  <si>
    <t>Discounted Cost Excluding Taxes</t>
  </si>
  <si>
    <t>Total Fixed Amount Including Taxes</t>
  </si>
  <si>
    <t>Bill Qty</t>
  </si>
  <si>
    <t>Total Amount of Bill</t>
  </si>
  <si>
    <t>Making  of  As-Built  &amp;  Shop  Drawings  on  AutoCAD  2018  or latest  version  with  sectional  details  complete  in  all respects as per instructions of consultant.</t>
  </si>
  <si>
    <t>Final Bill</t>
  </si>
  <si>
    <t>FINAL BILL</t>
  </si>
  <si>
    <t>Material Amount</t>
  </si>
  <si>
    <t>Labour Amount</t>
  </si>
  <si>
    <t>Total Amount</t>
  </si>
  <si>
    <t>BILL OF QUANTITIES (Contract Amount)</t>
  </si>
  <si>
    <t>Total Discount 3.960% on Material &amp;  7.8514% on Labour</t>
  </si>
  <si>
    <t>Add 15% SST</t>
  </si>
  <si>
    <t>Date: 15-05-2025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</si>
</sst>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_-;\-* #,##0_-;_-* &quot;-&quot;??_-;_-@_-"/>
    <numFmt numFmtId="166" formatCode="0.000%"/>
  </numFmts>
  <fonts count="14" x14ac:knownFonts="1">
    <font>
      <sz val="10"/>
      <color rgb="FF000000"/>
      <name val="Times New Roman"/>
      <charset val="204"/>
    </font>
    <font>
      <sz val="10"/>
      <color rgb="FF000000"/>
      <name val="Times New Roman"/>
      <family val="1"/>
    </font>
    <font>
      <b/>
      <sz val="11"/>
      <name val="Calibri"/>
      <family val="2"/>
      <scheme val="minor"/>
    </font>
    <font>
      <sz val="10"/>
      <color rgb="FF000000"/>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b/>
      <sz val="12"/>
      <name val="Calibri"/>
      <family val="2"/>
      <scheme val="minor"/>
    </font>
    <font>
      <sz val="12"/>
      <name val="Calibri"/>
      <family val="2"/>
      <scheme val="minor"/>
    </font>
    <font>
      <sz val="12"/>
      <color rgb="FF000000"/>
      <name val="Calibri"/>
      <family val="2"/>
      <scheme val="minor"/>
    </font>
    <font>
      <b/>
      <u/>
      <sz val="11"/>
      <color rgb="FF000000"/>
      <name val="Calibri"/>
      <family val="2"/>
      <scheme val="minor"/>
    </font>
    <font>
      <sz val="10"/>
      <color rgb="FF000000"/>
      <name val="Times New Roman"/>
      <family val="1"/>
    </font>
    <font>
      <b/>
      <sz val="18"/>
      <name val="Calibri"/>
      <family val="2"/>
      <scheme val="minor"/>
    </font>
    <font>
      <b/>
      <sz val="12"/>
      <color rgb="FF000000"/>
      <name val="Calibri"/>
      <family val="2"/>
      <scheme val="minor"/>
    </font>
  </fonts>
  <fills count="3">
    <fill>
      <patternFill patternType="none"/>
    </fill>
    <fill>
      <patternFill patternType="gray125"/>
    </fill>
    <fill>
      <patternFill patternType="solid">
        <fgColor theme="1"/>
        <bgColor indexed="64"/>
      </patternFill>
    </fill>
  </fills>
  <borders count="14">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indexed="64"/>
      </bottom>
      <diagonal/>
    </border>
    <border>
      <left style="thin">
        <color rgb="FF000000"/>
      </left>
      <right style="thin">
        <color rgb="FF000000"/>
      </right>
      <top/>
      <bottom style="thin">
        <color indexed="64"/>
      </bottom>
      <diagonal/>
    </border>
  </borders>
  <cellStyleXfs count="3">
    <xf numFmtId="0" fontId="0" fillId="0" borderId="0"/>
    <xf numFmtId="43" fontId="1" fillId="0" borderId="0" applyFont="0" applyFill="0" applyBorder="0" applyAlignment="0" applyProtection="0"/>
    <xf numFmtId="9" fontId="11" fillId="0" borderId="0" applyFont="0" applyFill="0" applyBorder="0" applyAlignment="0" applyProtection="0"/>
  </cellStyleXfs>
  <cellXfs count="61">
    <xf numFmtId="0" fontId="0" fillId="0" borderId="0" xfId="0" applyAlignment="1">
      <alignment horizontal="left" vertical="top"/>
    </xf>
    <xf numFmtId="0" fontId="3" fillId="0" borderId="0" xfId="0" applyFont="1" applyAlignment="1">
      <alignment horizontal="left" vertical="top"/>
    </xf>
    <xf numFmtId="0" fontId="2" fillId="0" borderId="2" xfId="0" applyFont="1" applyBorder="1" applyAlignment="1">
      <alignment horizontal="center" vertical="center" wrapText="1"/>
    </xf>
    <xf numFmtId="0" fontId="3" fillId="0" borderId="0" xfId="0" applyFont="1" applyAlignment="1">
      <alignment horizontal="center" vertical="top"/>
    </xf>
    <xf numFmtId="0" fontId="2" fillId="0" borderId="6" xfId="0" applyFont="1" applyBorder="1" applyAlignment="1">
      <alignment horizontal="left" vertical="top" wrapText="1"/>
    </xf>
    <xf numFmtId="0" fontId="5" fillId="0" borderId="6" xfId="0" applyFont="1" applyBorder="1" applyAlignment="1">
      <alignment horizontal="center" wrapText="1"/>
    </xf>
    <xf numFmtId="1" fontId="4" fillId="0" borderId="6" xfId="0" applyNumberFormat="1" applyFont="1" applyBorder="1" applyAlignment="1">
      <alignment horizontal="center" shrinkToFit="1"/>
    </xf>
    <xf numFmtId="0" fontId="4" fillId="0" borderId="6" xfId="0" applyFont="1" applyBorder="1" applyAlignment="1">
      <alignment vertical="top" wrapText="1"/>
    </xf>
    <xf numFmtId="0" fontId="4" fillId="0" borderId="6" xfId="0" applyFont="1" applyBorder="1" applyAlignment="1">
      <alignment horizontal="left" vertical="top" wrapText="1"/>
    </xf>
    <xf numFmtId="0" fontId="5" fillId="0" borderId="6" xfId="0" applyFont="1" applyBorder="1" applyAlignment="1">
      <alignment horizontal="left" vertical="top" wrapText="1"/>
    </xf>
    <xf numFmtId="165" fontId="4" fillId="0" borderId="6" xfId="1" applyNumberFormat="1" applyFont="1" applyBorder="1" applyAlignment="1">
      <alignment vertical="top" wrapText="1"/>
    </xf>
    <xf numFmtId="0" fontId="5" fillId="0" borderId="6" xfId="0" applyFont="1" applyBorder="1" applyAlignment="1">
      <alignment horizontal="center" vertical="top" wrapText="1"/>
    </xf>
    <xf numFmtId="1" fontId="4" fillId="0" borderId="6" xfId="0" applyNumberFormat="1" applyFont="1" applyBorder="1" applyAlignment="1">
      <alignment horizontal="center" vertical="top" shrinkToFit="1"/>
    </xf>
    <xf numFmtId="0" fontId="4" fillId="0" borderId="6" xfId="0" applyFont="1" applyBorder="1" applyAlignment="1">
      <alignment vertical="center" wrapText="1"/>
    </xf>
    <xf numFmtId="0" fontId="5" fillId="0" borderId="6" xfId="0" applyFont="1" applyBorder="1" applyAlignment="1">
      <alignment horizontal="center" vertical="center" wrapText="1"/>
    </xf>
    <xf numFmtId="1" fontId="4" fillId="0" borderId="6" xfId="0" applyNumberFormat="1" applyFont="1" applyBorder="1" applyAlignment="1">
      <alignment horizontal="center" vertical="center" shrinkToFit="1"/>
    </xf>
    <xf numFmtId="0" fontId="4" fillId="0" borderId="6" xfId="0" applyFont="1" applyBorder="1" applyAlignment="1">
      <alignment horizontal="center" wrapText="1"/>
    </xf>
    <xf numFmtId="165" fontId="6" fillId="0" borderId="6" xfId="1" applyNumberFormat="1" applyFont="1" applyBorder="1" applyAlignment="1">
      <alignment horizontal="right" vertical="center" wrapText="1"/>
    </xf>
    <xf numFmtId="0" fontId="4" fillId="0" borderId="6" xfId="0" applyFont="1" applyBorder="1" applyAlignment="1">
      <alignment horizontal="center" vertical="top" wrapText="1"/>
    </xf>
    <xf numFmtId="164" fontId="4" fillId="0" borderId="6" xfId="0" applyNumberFormat="1" applyFont="1" applyBorder="1" applyAlignment="1">
      <alignment horizontal="center" vertical="top" shrinkToFit="1"/>
    </xf>
    <xf numFmtId="0" fontId="9" fillId="0" borderId="0" xfId="0" applyFont="1" applyAlignment="1">
      <alignment horizontal="center" wrapText="1"/>
    </xf>
    <xf numFmtId="0" fontId="9" fillId="0" borderId="0" xfId="0" applyFont="1" applyAlignment="1">
      <alignment horizontal="left" wrapText="1"/>
    </xf>
    <xf numFmtId="0" fontId="8" fillId="0" borderId="0" xfId="0" applyFont="1" applyAlignment="1">
      <alignment horizontal="left" vertical="top" wrapText="1" indent="5"/>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165" fontId="4" fillId="0" borderId="6" xfId="1" applyNumberFormat="1" applyFont="1" applyBorder="1" applyAlignment="1">
      <alignment horizontal="right" wrapText="1"/>
    </xf>
    <xf numFmtId="165" fontId="4" fillId="0" borderId="6" xfId="1" applyNumberFormat="1" applyFont="1" applyBorder="1" applyAlignment="1">
      <alignment horizontal="right" vertical="center" wrapText="1"/>
    </xf>
    <xf numFmtId="43" fontId="3" fillId="0" borderId="0" xfId="0" applyNumberFormat="1" applyFont="1" applyAlignment="1">
      <alignment horizontal="left" vertical="top"/>
    </xf>
    <xf numFmtId="165" fontId="3" fillId="0" borderId="0" xfId="0" applyNumberFormat="1" applyFont="1" applyAlignment="1">
      <alignment horizontal="left" vertical="top"/>
    </xf>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xf numFmtId="166" fontId="6" fillId="0" borderId="6" xfId="2" applyNumberFormat="1" applyFont="1" applyBorder="1" applyAlignment="1">
      <alignment horizontal="right" vertical="center" wrapText="1"/>
    </xf>
    <xf numFmtId="165" fontId="4" fillId="0" borderId="6" xfId="1" applyNumberFormat="1" applyFont="1" applyBorder="1" applyAlignment="1">
      <alignment horizontal="center" vertical="top" wrapText="1"/>
    </xf>
    <xf numFmtId="0" fontId="4" fillId="0" borderId="6" xfId="0" applyFont="1" applyBorder="1" applyAlignment="1">
      <alignment horizontal="center" vertical="center" wrapText="1"/>
    </xf>
    <xf numFmtId="165" fontId="4" fillId="0" borderId="6" xfId="1" applyNumberFormat="1" applyFont="1" applyBorder="1" applyAlignment="1">
      <alignment horizontal="center" wrapText="1"/>
    </xf>
    <xf numFmtId="165" fontId="4" fillId="0" borderId="6" xfId="1" applyNumberFormat="1" applyFont="1" applyBorder="1" applyAlignment="1">
      <alignment horizontal="center" vertical="center" wrapText="1"/>
    </xf>
    <xf numFmtId="165" fontId="6" fillId="0" borderId="6" xfId="1" applyNumberFormat="1" applyFont="1" applyBorder="1" applyAlignment="1">
      <alignment horizontal="center" vertical="center" wrapText="1"/>
    </xf>
    <xf numFmtId="166" fontId="6" fillId="0" borderId="6" xfId="2" applyNumberFormat="1" applyFont="1" applyBorder="1" applyAlignment="1">
      <alignment horizontal="center" vertical="center" wrapText="1"/>
    </xf>
    <xf numFmtId="0" fontId="10" fillId="0" borderId="0" xfId="0" applyFont="1" applyAlignment="1">
      <alignment horizontal="left" vertical="top"/>
    </xf>
    <xf numFmtId="0" fontId="2" fillId="0" borderId="7" xfId="0" applyFont="1" applyBorder="1" applyAlignment="1">
      <alignment horizontal="right" vertical="top" wrapText="1"/>
    </xf>
    <xf numFmtId="0" fontId="2" fillId="0" borderId="8" xfId="0" applyFont="1" applyBorder="1" applyAlignment="1">
      <alignment horizontal="right" vertical="top" wrapText="1"/>
    </xf>
    <xf numFmtId="0" fontId="2" fillId="0" borderId="9" xfId="0" applyFont="1" applyBorder="1" applyAlignment="1">
      <alignment horizontal="right" vertical="top"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xf numFmtId="0" fontId="7" fillId="0" borderId="0" xfId="0" applyFont="1" applyAlignment="1">
      <alignment horizontal="left" vertical="top" wrapText="1"/>
    </xf>
    <xf numFmtId="0" fontId="8" fillId="0" borderId="0" xfId="0" applyFont="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horizontal="right" vertical="center" wrapText="1"/>
    </xf>
    <xf numFmtId="0" fontId="12" fillId="0" borderId="10" xfId="0" applyFont="1" applyBorder="1" applyAlignment="1">
      <alignment horizontal="center" vertical="center" wrapText="1"/>
    </xf>
    <xf numFmtId="0" fontId="13"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12" fillId="2" borderId="10"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4" fillId="2" borderId="6" xfId="0" applyFont="1" applyFill="1" applyBorder="1" applyAlignment="1">
      <alignment vertical="top" wrapText="1"/>
    </xf>
    <xf numFmtId="165" fontId="4" fillId="2" borderId="6" xfId="1" applyNumberFormat="1" applyFont="1" applyFill="1" applyBorder="1" applyAlignment="1">
      <alignment vertical="top" wrapText="1"/>
    </xf>
    <xf numFmtId="165" fontId="6" fillId="2" borderId="6" xfId="1" applyNumberFormat="1" applyFont="1" applyFill="1" applyBorder="1" applyAlignment="1">
      <alignment horizontal="right" vertical="center"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20410</xdr:colOff>
      <xdr:row>57</xdr:row>
      <xdr:rowOff>88447</xdr:rowOff>
    </xdr:from>
    <xdr:to>
      <xdr:col>15</xdr:col>
      <xdr:colOff>81892</xdr:colOff>
      <xdr:row>77</xdr:row>
      <xdr:rowOff>109317</xdr:rowOff>
    </xdr:to>
    <xdr:pic>
      <xdr:nvPicPr>
        <xdr:cNvPr id="2" name="Picture 1">
          <a:extLst>
            <a:ext uri="{FF2B5EF4-FFF2-40B4-BE49-F238E27FC236}">
              <a16:creationId xmlns:a16="http://schemas.microsoft.com/office/drawing/2014/main" id="{31424877-1DE0-4284-AEDA-6FA6C8191FCE}"/>
            </a:ext>
          </a:extLst>
        </xdr:cNvPr>
        <xdr:cNvPicPr>
          <a:picLocks noChangeAspect="1"/>
        </xdr:cNvPicPr>
      </xdr:nvPicPr>
      <xdr:blipFill>
        <a:blip xmlns:r="http://schemas.openxmlformats.org/officeDocument/2006/relationships" r:embed="rId1"/>
        <a:stretch>
          <a:fillRect/>
        </a:stretch>
      </xdr:blipFill>
      <xdr:spPr>
        <a:xfrm>
          <a:off x="442231" y="14716126"/>
          <a:ext cx="11545911" cy="32865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8"/>
  <sheetViews>
    <sheetView tabSelected="1" topLeftCell="A25" zoomScale="140" zoomScaleNormal="140" workbookViewId="0">
      <selection activeCell="E46" sqref="E46"/>
    </sheetView>
  </sheetViews>
  <sheetFormatPr defaultRowHeight="12.75" x14ac:dyDescent="0.2"/>
  <cols>
    <col min="1" max="1" width="7.33203125" style="3" customWidth="1"/>
    <col min="2" max="2" width="57" style="1" customWidth="1"/>
    <col min="3" max="3" width="8" style="3" customWidth="1"/>
    <col min="4" max="4" width="8.5" style="3" customWidth="1"/>
    <col min="5" max="5" width="12" style="1" customWidth="1"/>
    <col min="6" max="6" width="11.5" style="1" customWidth="1"/>
    <col min="7" max="7" width="13.33203125" style="1" customWidth="1"/>
    <col min="8" max="9" width="13.83203125" style="1" customWidth="1"/>
    <col min="10" max="10" width="0.83203125" style="1" customWidth="1"/>
    <col min="11" max="11" width="9.1640625" style="3" customWidth="1"/>
    <col min="12" max="12" width="13.33203125" style="1" customWidth="1"/>
    <col min="13" max="13" width="13.83203125" style="1" customWidth="1"/>
    <col min="14" max="14" width="16.5" style="1" customWidth="1"/>
    <col min="15" max="15" width="9.33203125" style="1"/>
    <col min="16" max="16" width="15.1640625" style="1" bestFit="1" customWidth="1"/>
    <col min="17" max="17" width="18.5" style="1" customWidth="1"/>
    <col min="18" max="16384" width="9.33203125" style="1"/>
  </cols>
  <sheetData>
    <row r="1" spans="1:17" ht="15.75" customHeight="1" x14ac:dyDescent="0.2">
      <c r="A1" s="46" t="s">
        <v>45</v>
      </c>
      <c r="B1" s="46"/>
      <c r="C1" s="46"/>
      <c r="D1" s="46"/>
      <c r="E1" s="46"/>
      <c r="F1" s="46"/>
      <c r="G1" s="46"/>
      <c r="H1" s="46"/>
      <c r="I1" s="46"/>
      <c r="J1" s="46"/>
      <c r="K1" s="46"/>
      <c r="L1" s="46"/>
      <c r="M1" s="46"/>
      <c r="N1" s="46"/>
    </row>
    <row r="2" spans="1:17" ht="16.5" customHeight="1" x14ac:dyDescent="0.2">
      <c r="A2" s="47" t="s">
        <v>0</v>
      </c>
      <c r="B2" s="47"/>
      <c r="C2" s="47"/>
      <c r="D2" s="47"/>
      <c r="E2" s="47"/>
      <c r="F2" s="47"/>
      <c r="G2" s="47"/>
      <c r="H2" s="47"/>
      <c r="I2" s="47"/>
      <c r="J2" s="47"/>
      <c r="K2" s="47"/>
      <c r="L2" s="47"/>
      <c r="M2" s="47"/>
      <c r="N2" s="47"/>
    </row>
    <row r="3" spans="1:17" ht="18" customHeight="1" x14ac:dyDescent="0.25">
      <c r="A3" s="46" t="s">
        <v>1</v>
      </c>
      <c r="B3" s="46"/>
      <c r="C3" s="20"/>
      <c r="D3" s="20"/>
      <c r="E3" s="21"/>
      <c r="F3" s="21"/>
      <c r="G3" s="21"/>
      <c r="H3" s="21"/>
      <c r="I3" s="21"/>
      <c r="J3" s="21"/>
      <c r="K3" s="20"/>
      <c r="L3" s="21"/>
      <c r="M3" s="21"/>
      <c r="N3" s="22"/>
    </row>
    <row r="4" spans="1:17" ht="21" customHeight="1" x14ac:dyDescent="0.2">
      <c r="A4" s="48" t="s">
        <v>2</v>
      </c>
      <c r="B4" s="48"/>
      <c r="C4" s="23"/>
      <c r="D4" s="23"/>
      <c r="E4" s="24"/>
      <c r="F4" s="24"/>
      <c r="G4" s="24"/>
      <c r="H4" s="24"/>
      <c r="I4" s="24"/>
      <c r="J4" s="24"/>
      <c r="K4" s="23"/>
      <c r="L4" s="49" t="s">
        <v>53</v>
      </c>
      <c r="M4" s="49"/>
      <c r="N4" s="49"/>
    </row>
    <row r="5" spans="1:17" ht="21" customHeight="1" x14ac:dyDescent="0.2">
      <c r="A5" s="50" t="s">
        <v>50</v>
      </c>
      <c r="B5" s="50"/>
      <c r="C5" s="50"/>
      <c r="D5" s="50"/>
      <c r="E5" s="50"/>
      <c r="F5" s="50"/>
      <c r="G5" s="50"/>
      <c r="H5" s="50"/>
      <c r="I5" s="50"/>
      <c r="J5" s="55"/>
      <c r="K5" s="51" t="s">
        <v>46</v>
      </c>
      <c r="L5" s="51"/>
      <c r="M5" s="51"/>
      <c r="N5" s="51"/>
    </row>
    <row r="6" spans="1:17" ht="13.35" customHeight="1" x14ac:dyDescent="0.2">
      <c r="A6" s="44" t="s">
        <v>3</v>
      </c>
      <c r="B6" s="44" t="s">
        <v>4</v>
      </c>
      <c r="C6" s="44" t="s">
        <v>5</v>
      </c>
      <c r="D6" s="44" t="s">
        <v>6</v>
      </c>
      <c r="E6" s="42" t="s">
        <v>10</v>
      </c>
      <c r="F6" s="43"/>
      <c r="G6" s="42" t="s">
        <v>11</v>
      </c>
      <c r="H6" s="43"/>
      <c r="I6" s="29" t="s">
        <v>9</v>
      </c>
      <c r="J6" s="56"/>
      <c r="K6" s="44" t="s">
        <v>42</v>
      </c>
      <c r="L6" s="52" t="s">
        <v>47</v>
      </c>
      <c r="M6" s="52" t="s">
        <v>48</v>
      </c>
      <c r="N6" s="44" t="s">
        <v>49</v>
      </c>
    </row>
    <row r="7" spans="1:17" ht="13.35" customHeight="1" x14ac:dyDescent="0.2">
      <c r="A7" s="45"/>
      <c r="B7" s="45"/>
      <c r="C7" s="45"/>
      <c r="D7" s="45"/>
      <c r="E7" s="2" t="s">
        <v>7</v>
      </c>
      <c r="F7" s="2" t="s">
        <v>8</v>
      </c>
      <c r="G7" s="29" t="s">
        <v>7</v>
      </c>
      <c r="H7" s="29" t="s">
        <v>8</v>
      </c>
      <c r="I7" s="30" t="s">
        <v>12</v>
      </c>
      <c r="J7" s="57"/>
      <c r="K7" s="54"/>
      <c r="L7" s="53"/>
      <c r="M7" s="53"/>
      <c r="N7" s="54"/>
    </row>
    <row r="8" spans="1:17" ht="14.85" customHeight="1" x14ac:dyDescent="0.25">
      <c r="A8" s="16"/>
      <c r="B8" s="4" t="s">
        <v>13</v>
      </c>
      <c r="C8" s="5"/>
      <c r="D8" s="6"/>
      <c r="E8" s="7"/>
      <c r="F8" s="7"/>
      <c r="G8" s="7"/>
      <c r="H8" s="7"/>
      <c r="I8" s="7"/>
      <c r="J8" s="58"/>
      <c r="K8" s="18"/>
      <c r="L8" s="7"/>
      <c r="M8" s="7"/>
      <c r="N8" s="7"/>
    </row>
    <row r="9" spans="1:17" ht="75" x14ac:dyDescent="0.25">
      <c r="A9" s="18"/>
      <c r="B9" s="9" t="s">
        <v>15</v>
      </c>
      <c r="C9" s="5"/>
      <c r="D9" s="6"/>
      <c r="E9" s="7"/>
      <c r="F9" s="7"/>
      <c r="G9" s="7"/>
      <c r="H9" s="7"/>
      <c r="I9" s="7"/>
      <c r="J9" s="58"/>
      <c r="K9" s="18"/>
      <c r="L9" s="7"/>
      <c r="M9" s="7"/>
      <c r="N9" s="7"/>
    </row>
    <row r="10" spans="1:17" ht="123.75" customHeight="1" x14ac:dyDescent="0.25">
      <c r="A10" s="12">
        <v>1</v>
      </c>
      <c r="B10" s="8" t="s">
        <v>33</v>
      </c>
      <c r="C10" s="5"/>
      <c r="D10" s="6"/>
      <c r="E10" s="7"/>
      <c r="F10" s="7"/>
      <c r="G10" s="7"/>
      <c r="H10" s="7"/>
      <c r="I10" s="7"/>
      <c r="J10" s="58"/>
      <c r="K10" s="18"/>
      <c r="L10" s="7"/>
      <c r="M10" s="7"/>
      <c r="N10" s="7"/>
    </row>
    <row r="11" spans="1:17" ht="15" x14ac:dyDescent="0.25">
      <c r="A11" s="19">
        <v>1.1000000000000001</v>
      </c>
      <c r="B11" s="9" t="s">
        <v>16</v>
      </c>
      <c r="C11" s="5" t="s">
        <v>14</v>
      </c>
      <c r="D11" s="6">
        <v>300</v>
      </c>
      <c r="E11" s="10">
        <v>572</v>
      </c>
      <c r="F11" s="10">
        <v>200</v>
      </c>
      <c r="G11" s="10">
        <f>E11*D11</f>
        <v>171600</v>
      </c>
      <c r="H11" s="10">
        <f>F11*D11</f>
        <v>60000</v>
      </c>
      <c r="I11" s="10">
        <f>H11+G11</f>
        <v>231600</v>
      </c>
      <c r="J11" s="59"/>
      <c r="K11" s="32">
        <v>260</v>
      </c>
      <c r="L11" s="10">
        <f>K11*E11</f>
        <v>148720</v>
      </c>
      <c r="M11" s="10">
        <f>K11*F11</f>
        <v>52000</v>
      </c>
      <c r="N11" s="10">
        <f>M11+L11</f>
        <v>200720</v>
      </c>
      <c r="Q11" s="27"/>
    </row>
    <row r="12" spans="1:17" ht="15" x14ac:dyDescent="0.2">
      <c r="A12" s="19">
        <v>1.2</v>
      </c>
      <c r="B12" s="9" t="s">
        <v>17</v>
      </c>
      <c r="C12" s="11" t="s">
        <v>14</v>
      </c>
      <c r="D12" s="12">
        <v>40</v>
      </c>
      <c r="E12" s="10">
        <v>3021</v>
      </c>
      <c r="F12" s="10">
        <v>400</v>
      </c>
      <c r="G12" s="10">
        <f t="shared" ref="G12:G27" si="0">E12*D12</f>
        <v>120840</v>
      </c>
      <c r="H12" s="10">
        <f t="shared" ref="H12:H27" si="1">F12*D12</f>
        <v>16000</v>
      </c>
      <c r="I12" s="10">
        <f t="shared" ref="I12:I27" si="2">H12+G12</f>
        <v>136840</v>
      </c>
      <c r="J12" s="59"/>
      <c r="K12" s="32">
        <v>55</v>
      </c>
      <c r="L12" s="10">
        <f>K12*E12</f>
        <v>166155</v>
      </c>
      <c r="M12" s="10">
        <f t="shared" ref="M12:M27" si="3">K12*F12</f>
        <v>22000</v>
      </c>
      <c r="N12" s="10">
        <f>M12+L12</f>
        <v>188155</v>
      </c>
      <c r="Q12" s="27"/>
    </row>
    <row r="13" spans="1:17" ht="15" x14ac:dyDescent="0.2">
      <c r="A13" s="19">
        <v>1.3</v>
      </c>
      <c r="B13" s="9" t="s">
        <v>18</v>
      </c>
      <c r="C13" s="11" t="s">
        <v>14</v>
      </c>
      <c r="D13" s="12">
        <v>30</v>
      </c>
      <c r="E13" s="10">
        <v>5288</v>
      </c>
      <c r="F13" s="10">
        <v>500</v>
      </c>
      <c r="G13" s="10">
        <f t="shared" si="0"/>
        <v>158640</v>
      </c>
      <c r="H13" s="10">
        <f t="shared" si="1"/>
        <v>15000</v>
      </c>
      <c r="I13" s="10">
        <f t="shared" si="2"/>
        <v>173640</v>
      </c>
      <c r="J13" s="59"/>
      <c r="K13" s="32">
        <v>22</v>
      </c>
      <c r="L13" s="10">
        <f>K13*E13</f>
        <v>116336</v>
      </c>
      <c r="M13" s="10">
        <f t="shared" si="3"/>
        <v>11000</v>
      </c>
      <c r="N13" s="10">
        <f>M13+L13</f>
        <v>127336</v>
      </c>
      <c r="Q13" s="27"/>
    </row>
    <row r="14" spans="1:17" ht="15" x14ac:dyDescent="0.2">
      <c r="A14" s="19">
        <v>1.4</v>
      </c>
      <c r="B14" s="9" t="s">
        <v>19</v>
      </c>
      <c r="C14" s="11" t="s">
        <v>14</v>
      </c>
      <c r="D14" s="12">
        <v>330</v>
      </c>
      <c r="E14" s="10">
        <v>7626</v>
      </c>
      <c r="F14" s="10">
        <v>700</v>
      </c>
      <c r="G14" s="10">
        <f t="shared" si="0"/>
        <v>2516580</v>
      </c>
      <c r="H14" s="10">
        <f t="shared" si="1"/>
        <v>231000</v>
      </c>
      <c r="I14" s="10">
        <f t="shared" si="2"/>
        <v>2747580</v>
      </c>
      <c r="J14" s="59"/>
      <c r="K14" s="32">
        <v>325</v>
      </c>
      <c r="L14" s="10">
        <f>K14*E14</f>
        <v>2478450</v>
      </c>
      <c r="M14" s="10">
        <f t="shared" si="3"/>
        <v>227500</v>
      </c>
      <c r="N14" s="10">
        <f>M14+L14</f>
        <v>2705950</v>
      </c>
      <c r="Q14" s="27"/>
    </row>
    <row r="15" spans="1:17" ht="16.7" customHeight="1" x14ac:dyDescent="0.2">
      <c r="A15" s="12">
        <v>2</v>
      </c>
      <c r="B15" s="9" t="s">
        <v>20</v>
      </c>
      <c r="C15" s="14"/>
      <c r="D15" s="15"/>
      <c r="E15" s="13"/>
      <c r="F15" s="13"/>
      <c r="G15" s="10">
        <f t="shared" si="0"/>
        <v>0</v>
      </c>
      <c r="H15" s="10">
        <f t="shared" si="1"/>
        <v>0</v>
      </c>
      <c r="I15" s="10">
        <f t="shared" si="2"/>
        <v>0</v>
      </c>
      <c r="J15" s="59"/>
      <c r="K15" s="33"/>
      <c r="L15" s="10">
        <f>K15*E15</f>
        <v>0</v>
      </c>
      <c r="M15" s="10">
        <f t="shared" si="3"/>
        <v>0</v>
      </c>
      <c r="N15" s="10">
        <f>M15+L15</f>
        <v>0</v>
      </c>
      <c r="Q15" s="27"/>
    </row>
    <row r="16" spans="1:17" ht="14.25" customHeight="1" x14ac:dyDescent="0.2">
      <c r="A16" s="19">
        <v>2.1</v>
      </c>
      <c r="B16" s="9" t="s">
        <v>22</v>
      </c>
      <c r="C16" s="14" t="s">
        <v>21</v>
      </c>
      <c r="D16" s="15">
        <v>1</v>
      </c>
      <c r="E16" s="10">
        <v>114406</v>
      </c>
      <c r="F16" s="10">
        <v>5000</v>
      </c>
      <c r="G16" s="10">
        <f t="shared" si="0"/>
        <v>114406</v>
      </c>
      <c r="H16" s="10">
        <f t="shared" si="1"/>
        <v>5000</v>
      </c>
      <c r="I16" s="10">
        <f t="shared" si="2"/>
        <v>119406</v>
      </c>
      <c r="J16" s="59"/>
      <c r="K16" s="32">
        <v>1</v>
      </c>
      <c r="L16" s="10">
        <f>K16*E16</f>
        <v>114406</v>
      </c>
      <c r="M16" s="10">
        <f t="shared" si="3"/>
        <v>5000</v>
      </c>
      <c r="N16" s="10">
        <f>M16+L16</f>
        <v>119406</v>
      </c>
      <c r="Q16" s="27"/>
    </row>
    <row r="17" spans="1:17" ht="15" x14ac:dyDescent="0.2">
      <c r="A17" s="19">
        <v>2.2000000000000002</v>
      </c>
      <c r="B17" s="9" t="s">
        <v>23</v>
      </c>
      <c r="C17" s="11" t="s">
        <v>24</v>
      </c>
      <c r="D17" s="12">
        <v>2</v>
      </c>
      <c r="E17" s="10">
        <v>162309</v>
      </c>
      <c r="F17" s="10">
        <v>6000</v>
      </c>
      <c r="G17" s="10">
        <f t="shared" si="0"/>
        <v>324618</v>
      </c>
      <c r="H17" s="10">
        <f t="shared" si="1"/>
        <v>12000</v>
      </c>
      <c r="I17" s="10">
        <f t="shared" si="2"/>
        <v>336618</v>
      </c>
      <c r="J17" s="59"/>
      <c r="K17" s="32">
        <v>2</v>
      </c>
      <c r="L17" s="10">
        <f>K17*E17</f>
        <v>324618</v>
      </c>
      <c r="M17" s="10">
        <f t="shared" si="3"/>
        <v>12000</v>
      </c>
      <c r="N17" s="10">
        <f>M17+L17</f>
        <v>336618</v>
      </c>
      <c r="Q17" s="27"/>
    </row>
    <row r="18" spans="1:17" ht="15" x14ac:dyDescent="0.2">
      <c r="A18" s="19">
        <v>2.2999999999999998</v>
      </c>
      <c r="B18" s="9" t="s">
        <v>25</v>
      </c>
      <c r="C18" s="11" t="s">
        <v>21</v>
      </c>
      <c r="D18" s="12">
        <v>1</v>
      </c>
      <c r="E18" s="10">
        <v>224915</v>
      </c>
      <c r="F18" s="10">
        <v>8000</v>
      </c>
      <c r="G18" s="10">
        <f t="shared" si="0"/>
        <v>224915</v>
      </c>
      <c r="H18" s="10">
        <f t="shared" si="1"/>
        <v>8000</v>
      </c>
      <c r="I18" s="10">
        <f t="shared" si="2"/>
        <v>232915</v>
      </c>
      <c r="J18" s="59"/>
      <c r="K18" s="32">
        <v>1</v>
      </c>
      <c r="L18" s="10">
        <f>K18*E18</f>
        <v>224915</v>
      </c>
      <c r="M18" s="10">
        <f t="shared" si="3"/>
        <v>8000</v>
      </c>
      <c r="N18" s="10">
        <f>M18+L18</f>
        <v>232915</v>
      </c>
      <c r="Q18" s="27"/>
    </row>
    <row r="19" spans="1:17" ht="16.7" customHeight="1" x14ac:dyDescent="0.2">
      <c r="A19" s="12">
        <v>3</v>
      </c>
      <c r="B19" s="9" t="s">
        <v>26</v>
      </c>
      <c r="C19" s="14"/>
      <c r="D19" s="15"/>
      <c r="E19" s="10">
        <v>0</v>
      </c>
      <c r="F19" s="10"/>
      <c r="G19" s="10">
        <f t="shared" si="0"/>
        <v>0</v>
      </c>
      <c r="H19" s="10">
        <f t="shared" si="1"/>
        <v>0</v>
      </c>
      <c r="I19" s="10">
        <f t="shared" si="2"/>
        <v>0</v>
      </c>
      <c r="J19" s="59"/>
      <c r="K19" s="32"/>
      <c r="L19" s="10">
        <f>K19*E19</f>
        <v>0</v>
      </c>
      <c r="M19" s="10">
        <f t="shared" si="3"/>
        <v>0</v>
      </c>
      <c r="N19" s="10">
        <f>M19+L19</f>
        <v>0</v>
      </c>
      <c r="Q19" s="27"/>
    </row>
    <row r="20" spans="1:17" ht="14.25" customHeight="1" x14ac:dyDescent="0.2">
      <c r="A20" s="19">
        <v>3.1</v>
      </c>
      <c r="B20" s="9" t="s">
        <v>27</v>
      </c>
      <c r="C20" s="14" t="s">
        <v>24</v>
      </c>
      <c r="D20" s="15">
        <v>55</v>
      </c>
      <c r="E20" s="10">
        <v>8262</v>
      </c>
      <c r="F20" s="10">
        <v>1000</v>
      </c>
      <c r="G20" s="10">
        <f t="shared" si="0"/>
        <v>454410</v>
      </c>
      <c r="H20" s="10">
        <f t="shared" si="1"/>
        <v>55000</v>
      </c>
      <c r="I20" s="10">
        <f t="shared" si="2"/>
        <v>509410</v>
      </c>
      <c r="J20" s="59"/>
      <c r="K20" s="32">
        <v>53</v>
      </c>
      <c r="L20" s="10">
        <f>K20*E20</f>
        <v>437886</v>
      </c>
      <c r="M20" s="10">
        <f t="shared" si="3"/>
        <v>53000</v>
      </c>
      <c r="N20" s="10">
        <f>M20+L20</f>
        <v>490886</v>
      </c>
      <c r="Q20" s="27"/>
    </row>
    <row r="21" spans="1:17" ht="15.75" customHeight="1" x14ac:dyDescent="0.2">
      <c r="A21" s="12">
        <v>4</v>
      </c>
      <c r="B21" s="9" t="s">
        <v>28</v>
      </c>
      <c r="C21" s="14"/>
      <c r="D21" s="15"/>
      <c r="E21" s="13"/>
      <c r="F21" s="13"/>
      <c r="G21" s="10">
        <f t="shared" si="0"/>
        <v>0</v>
      </c>
      <c r="H21" s="10">
        <f t="shared" si="1"/>
        <v>0</v>
      </c>
      <c r="I21" s="10">
        <f t="shared" si="2"/>
        <v>0</v>
      </c>
      <c r="J21" s="59"/>
      <c r="K21" s="33"/>
      <c r="L21" s="10">
        <f>K21*E21</f>
        <v>0</v>
      </c>
      <c r="M21" s="10">
        <f t="shared" si="3"/>
        <v>0</v>
      </c>
      <c r="N21" s="10">
        <f>M21+L21</f>
        <v>0</v>
      </c>
      <c r="Q21" s="27"/>
    </row>
    <row r="22" spans="1:17" ht="15" customHeight="1" x14ac:dyDescent="0.2">
      <c r="A22" s="19">
        <v>4.0999999999999996</v>
      </c>
      <c r="B22" s="9" t="s">
        <v>27</v>
      </c>
      <c r="C22" s="14" t="s">
        <v>24</v>
      </c>
      <c r="D22" s="15">
        <v>55</v>
      </c>
      <c r="E22" s="10">
        <v>14703</v>
      </c>
      <c r="F22" s="10">
        <v>1500</v>
      </c>
      <c r="G22" s="10">
        <f t="shared" si="0"/>
        <v>808665</v>
      </c>
      <c r="H22" s="10">
        <f t="shared" si="1"/>
        <v>82500</v>
      </c>
      <c r="I22" s="10">
        <f t="shared" si="2"/>
        <v>891165</v>
      </c>
      <c r="J22" s="59"/>
      <c r="K22" s="32">
        <v>53</v>
      </c>
      <c r="L22" s="10">
        <f>K22*E22</f>
        <v>779259</v>
      </c>
      <c r="M22" s="10">
        <f t="shared" si="3"/>
        <v>79500</v>
      </c>
      <c r="N22" s="10">
        <f>M22+L22</f>
        <v>858759</v>
      </c>
      <c r="Q22" s="27"/>
    </row>
    <row r="23" spans="1:17" ht="90" x14ac:dyDescent="0.25">
      <c r="A23" s="12">
        <v>5</v>
      </c>
      <c r="B23" s="9" t="s">
        <v>34</v>
      </c>
      <c r="C23" s="5" t="s">
        <v>29</v>
      </c>
      <c r="D23" s="6">
        <v>1</v>
      </c>
      <c r="E23" s="25">
        <v>50847</v>
      </c>
      <c r="F23" s="25">
        <v>20000</v>
      </c>
      <c r="G23" s="10">
        <f t="shared" si="0"/>
        <v>50847</v>
      </c>
      <c r="H23" s="10">
        <f t="shared" si="1"/>
        <v>20000</v>
      </c>
      <c r="I23" s="10">
        <f t="shared" si="2"/>
        <v>70847</v>
      </c>
      <c r="J23" s="59"/>
      <c r="K23" s="34">
        <v>1</v>
      </c>
      <c r="L23" s="10">
        <f>K23*E23</f>
        <v>50847</v>
      </c>
      <c r="M23" s="10">
        <f t="shared" si="3"/>
        <v>20000</v>
      </c>
      <c r="N23" s="10">
        <f>M23+L23</f>
        <v>70847</v>
      </c>
      <c r="Q23" s="27"/>
    </row>
    <row r="24" spans="1:17" ht="60" x14ac:dyDescent="0.25">
      <c r="A24" s="12">
        <v>6</v>
      </c>
      <c r="B24" s="9" t="s">
        <v>44</v>
      </c>
      <c r="C24" s="5" t="s">
        <v>29</v>
      </c>
      <c r="D24" s="6">
        <v>1</v>
      </c>
      <c r="E24" s="25">
        <v>12711</v>
      </c>
      <c r="F24" s="25">
        <v>20000</v>
      </c>
      <c r="G24" s="10">
        <f t="shared" si="0"/>
        <v>12711</v>
      </c>
      <c r="H24" s="10">
        <f t="shared" si="1"/>
        <v>20000</v>
      </c>
      <c r="I24" s="10">
        <f t="shared" si="2"/>
        <v>32711</v>
      </c>
      <c r="J24" s="59"/>
      <c r="K24" s="34">
        <v>1</v>
      </c>
      <c r="L24" s="10">
        <f>K24*E24</f>
        <v>12711</v>
      </c>
      <c r="M24" s="10">
        <f t="shared" si="3"/>
        <v>20000</v>
      </c>
      <c r="N24" s="10">
        <f>M24+L24</f>
        <v>32711</v>
      </c>
      <c r="Q24" s="27"/>
    </row>
    <row r="25" spans="1:17" ht="31.5" customHeight="1" x14ac:dyDescent="0.25">
      <c r="A25" s="12">
        <v>7</v>
      </c>
      <c r="B25" s="9" t="s">
        <v>30</v>
      </c>
      <c r="C25" s="14" t="s">
        <v>29</v>
      </c>
      <c r="D25" s="15">
        <v>1</v>
      </c>
      <c r="E25" s="25">
        <v>127118</v>
      </c>
      <c r="F25" s="25">
        <v>100000</v>
      </c>
      <c r="G25" s="10">
        <f t="shared" si="0"/>
        <v>127118</v>
      </c>
      <c r="H25" s="10">
        <f t="shared" si="1"/>
        <v>100000</v>
      </c>
      <c r="I25" s="10">
        <f t="shared" si="2"/>
        <v>227118</v>
      </c>
      <c r="J25" s="59"/>
      <c r="K25" s="34">
        <v>1</v>
      </c>
      <c r="L25" s="10">
        <f>K25*E25</f>
        <v>127118</v>
      </c>
      <c r="M25" s="10">
        <f t="shared" si="3"/>
        <v>100000</v>
      </c>
      <c r="N25" s="10">
        <f>M25+L25</f>
        <v>227118</v>
      </c>
      <c r="Q25" s="27"/>
    </row>
    <row r="26" spans="1:17" ht="17.850000000000001" customHeight="1" x14ac:dyDescent="0.25">
      <c r="A26" s="12">
        <v>8</v>
      </c>
      <c r="B26" s="9" t="s">
        <v>31</v>
      </c>
      <c r="C26" s="11" t="s">
        <v>29</v>
      </c>
      <c r="D26" s="12">
        <v>1</v>
      </c>
      <c r="E26" s="25">
        <v>16949</v>
      </c>
      <c r="F26" s="25">
        <v>30000</v>
      </c>
      <c r="G26" s="10">
        <f t="shared" si="0"/>
        <v>16949</v>
      </c>
      <c r="H26" s="10">
        <f t="shared" si="1"/>
        <v>30000</v>
      </c>
      <c r="I26" s="10">
        <f t="shared" si="2"/>
        <v>46949</v>
      </c>
      <c r="J26" s="59"/>
      <c r="K26" s="34">
        <v>1</v>
      </c>
      <c r="L26" s="10">
        <f>K26*E26</f>
        <v>16949</v>
      </c>
      <c r="M26" s="10">
        <f t="shared" si="3"/>
        <v>30000</v>
      </c>
      <c r="N26" s="10">
        <f>M26+L26</f>
        <v>46949</v>
      </c>
      <c r="Q26" s="27"/>
    </row>
    <row r="27" spans="1:17" ht="30" customHeight="1" x14ac:dyDescent="0.2">
      <c r="A27" s="12">
        <v>9</v>
      </c>
      <c r="B27" s="9" t="s">
        <v>32</v>
      </c>
      <c r="C27" s="14" t="s">
        <v>29</v>
      </c>
      <c r="D27" s="15">
        <v>1</v>
      </c>
      <c r="E27" s="26">
        <v>0</v>
      </c>
      <c r="F27" s="26">
        <v>200000</v>
      </c>
      <c r="G27" s="10">
        <f t="shared" si="0"/>
        <v>0</v>
      </c>
      <c r="H27" s="10">
        <f t="shared" si="1"/>
        <v>200000</v>
      </c>
      <c r="I27" s="10">
        <f t="shared" si="2"/>
        <v>200000</v>
      </c>
      <c r="J27" s="59"/>
      <c r="K27" s="35">
        <v>1</v>
      </c>
      <c r="L27" s="10">
        <f>K27*E27</f>
        <v>0</v>
      </c>
      <c r="M27" s="10">
        <f t="shared" si="3"/>
        <v>200000</v>
      </c>
      <c r="N27" s="10">
        <f>M27+L27</f>
        <v>200000</v>
      </c>
      <c r="Q27" s="27"/>
    </row>
    <row r="28" spans="1:17" ht="17.850000000000001" customHeight="1" x14ac:dyDescent="0.25">
      <c r="A28" s="16"/>
      <c r="B28" s="39" t="s">
        <v>43</v>
      </c>
      <c r="C28" s="40"/>
      <c r="D28" s="40"/>
      <c r="E28" s="41"/>
      <c r="F28" s="17"/>
      <c r="G28" s="17">
        <f>SUM(G9:G27)</f>
        <v>5102299</v>
      </c>
      <c r="H28" s="17">
        <f>SUM(H9:H27)</f>
        <v>854500</v>
      </c>
      <c r="I28" s="17">
        <f>SUM(I9:I27)</f>
        <v>5956799</v>
      </c>
      <c r="J28" s="60"/>
      <c r="K28" s="36"/>
      <c r="L28" s="17">
        <f>SUM(L9:L27)</f>
        <v>4998370</v>
      </c>
      <c r="M28" s="17">
        <f>SUM(M9:M27)</f>
        <v>840000</v>
      </c>
      <c r="N28" s="17">
        <f>SUM(N9:N27)</f>
        <v>5838370</v>
      </c>
      <c r="Q28" s="28"/>
    </row>
    <row r="29" spans="1:17" ht="17.850000000000001" customHeight="1" x14ac:dyDescent="0.25">
      <c r="A29" s="16"/>
      <c r="B29" s="39" t="s">
        <v>51</v>
      </c>
      <c r="C29" s="40"/>
      <c r="D29" s="40"/>
      <c r="E29" s="41"/>
      <c r="F29" s="31">
        <v>3.9599000000000002E-2</v>
      </c>
      <c r="G29" s="17">
        <f>G28*3.9599%</f>
        <v>202045.93810100001</v>
      </c>
      <c r="H29" s="17">
        <f>H28*7.8514%</f>
        <v>67090.213000000003</v>
      </c>
      <c r="I29" s="17">
        <f>H29+G29</f>
        <v>269136.15110100002</v>
      </c>
      <c r="J29" s="60"/>
      <c r="K29" s="37"/>
      <c r="L29" s="17">
        <f>L28*3.96%</f>
        <v>197935.45199999999</v>
      </c>
      <c r="M29" s="17">
        <f>M28*7.8514%</f>
        <v>65951.759999999995</v>
      </c>
      <c r="N29" s="17">
        <f>M29+L29</f>
        <v>263887.212</v>
      </c>
    </row>
    <row r="30" spans="1:17" ht="17.850000000000001" customHeight="1" x14ac:dyDescent="0.25">
      <c r="A30" s="16"/>
      <c r="B30" s="39" t="s">
        <v>40</v>
      </c>
      <c r="C30" s="40"/>
      <c r="D30" s="40"/>
      <c r="E30" s="41"/>
      <c r="F30" s="17"/>
      <c r="G30" s="17">
        <f>G28-G29</f>
        <v>4900253.0618989998</v>
      </c>
      <c r="H30" s="17">
        <f t="shared" ref="H30" si="4">H28-H29</f>
        <v>787409.78700000001</v>
      </c>
      <c r="I30" s="17">
        <f>H30+G30</f>
        <v>5687662.8488989994</v>
      </c>
      <c r="J30" s="60"/>
      <c r="K30" s="36"/>
      <c r="L30" s="17">
        <f>L28-L29</f>
        <v>4800434.5480000004</v>
      </c>
      <c r="M30" s="17">
        <f t="shared" ref="M30:N30" si="5">M28-M29</f>
        <v>774048.24</v>
      </c>
      <c r="N30" s="17">
        <f t="shared" si="5"/>
        <v>5574482.7879999997</v>
      </c>
      <c r="P30" s="27"/>
    </row>
    <row r="31" spans="1:17" ht="17.850000000000001" customHeight="1" x14ac:dyDescent="0.25">
      <c r="A31" s="16"/>
      <c r="B31" s="39" t="s">
        <v>52</v>
      </c>
      <c r="C31" s="40"/>
      <c r="D31" s="40"/>
      <c r="E31" s="41"/>
      <c r="F31" s="17"/>
      <c r="G31" s="17"/>
      <c r="H31" s="17"/>
      <c r="I31" s="17">
        <f>I30*15%</f>
        <v>853149.42733484984</v>
      </c>
      <c r="J31" s="60"/>
      <c r="K31" s="36"/>
      <c r="L31" s="17"/>
      <c r="M31" s="17"/>
      <c r="N31" s="17">
        <f>N30*15%</f>
        <v>836172.41819999996</v>
      </c>
      <c r="P31" s="27"/>
      <c r="Q31" s="27"/>
    </row>
    <row r="32" spans="1:17" ht="17.850000000000001" customHeight="1" x14ac:dyDescent="0.25">
      <c r="A32" s="16"/>
      <c r="B32" s="39" t="s">
        <v>41</v>
      </c>
      <c r="C32" s="40"/>
      <c r="D32" s="40"/>
      <c r="E32" s="41"/>
      <c r="F32" s="17"/>
      <c r="G32" s="17"/>
      <c r="H32" s="17"/>
      <c r="I32" s="17">
        <f>I31+I30</f>
        <v>6540812.2762338491</v>
      </c>
      <c r="J32" s="60"/>
      <c r="K32" s="36"/>
      <c r="L32" s="17"/>
      <c r="M32" s="17"/>
      <c r="N32" s="17">
        <f>N31+N30</f>
        <v>6410655.2061999999</v>
      </c>
    </row>
    <row r="34" spans="1:14" ht="15" hidden="1" x14ac:dyDescent="0.2">
      <c r="A34" s="38" t="s">
        <v>39</v>
      </c>
      <c r="B34" s="38"/>
      <c r="H34" s="27"/>
      <c r="I34" s="27"/>
      <c r="J34" s="27"/>
      <c r="M34" s="27"/>
      <c r="N34" s="27"/>
    </row>
    <row r="35" spans="1:14" hidden="1" x14ac:dyDescent="0.2">
      <c r="A35" s="1" t="s">
        <v>35</v>
      </c>
      <c r="N35" s="27"/>
    </row>
    <row r="36" spans="1:14" hidden="1" x14ac:dyDescent="0.2">
      <c r="A36" s="1" t="s">
        <v>36</v>
      </c>
      <c r="N36" s="27"/>
    </row>
    <row r="37" spans="1:14" hidden="1" x14ac:dyDescent="0.2">
      <c r="A37" s="1" t="s">
        <v>37</v>
      </c>
    </row>
    <row r="38" spans="1:14" hidden="1" x14ac:dyDescent="0.2">
      <c r="A38" s="1" t="s">
        <v>38</v>
      </c>
    </row>
  </sheetData>
  <mergeCells count="23">
    <mergeCell ref="A5:I5"/>
    <mergeCell ref="K5:N5"/>
    <mergeCell ref="L6:L7"/>
    <mergeCell ref="M6:M7"/>
    <mergeCell ref="N6:N7"/>
    <mergeCell ref="A1:N1"/>
    <mergeCell ref="A2:N2"/>
    <mergeCell ref="A3:B3"/>
    <mergeCell ref="A4:B4"/>
    <mergeCell ref="L4:N4"/>
    <mergeCell ref="B28:E28"/>
    <mergeCell ref="A6:A7"/>
    <mergeCell ref="B6:B7"/>
    <mergeCell ref="C6:C7"/>
    <mergeCell ref="D6:D7"/>
    <mergeCell ref="E6:F6"/>
    <mergeCell ref="K6:K7"/>
    <mergeCell ref="G6:H6"/>
    <mergeCell ref="A34:B34"/>
    <mergeCell ref="B29:E29"/>
    <mergeCell ref="B31:E31"/>
    <mergeCell ref="B32:E32"/>
    <mergeCell ref="B30:E30"/>
  </mergeCells>
  <pageMargins left="0.31496062992125984" right="0.31496062992125984" top="0.35433070866141736" bottom="0.35433070866141736" header="0.31496062992125984" footer="0.31496062992125984"/>
  <pageSetup paperSize="9" orientation="landscape"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Table 1</vt:lpstr>
      <vt:lpstr>'Table 1'!Print_Area</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KAREEM</dc:title>
  <dc:creator>Zahid H. Subzwari,</dc:creator>
  <cp:lastModifiedBy>Rehan Aslam</cp:lastModifiedBy>
  <cp:lastPrinted>2025-05-13T11:22:01Z</cp:lastPrinted>
  <dcterms:created xsi:type="dcterms:W3CDTF">2024-07-05T07:09:59Z</dcterms:created>
  <dcterms:modified xsi:type="dcterms:W3CDTF">2025-05-15T07:30:20Z</dcterms:modified>
</cp:coreProperties>
</file>