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8059F66B-A6DA-4FC9-8416-91D85EBB1BD5}" xr6:coauthVersionLast="36" xr6:coauthVersionMax="36"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HVAC!$A$1:$P$164</definedName>
    <definedName name="_xlnm.Print_Area" localSheetId="0">Summary!$A$1:$E$24</definedName>
    <definedName name="_xlnm.Print_Titles" localSheetId="2">Fire!$5:$8</definedName>
    <definedName name="_xlnm.Print_Titles" localSheetId="1">HVAC!$5:$8</definedName>
  </definedNames>
  <calcPr calcId="191029" iterate="1"/>
</workbook>
</file>

<file path=xl/calcChain.xml><?xml version="1.0" encoding="utf-8"?>
<calcChain xmlns="http://schemas.openxmlformats.org/spreadsheetml/2006/main">
  <c r="M74" i="8" l="1"/>
  <c r="M71" i="8"/>
  <c r="I74" i="8"/>
  <c r="I71" i="8"/>
  <c r="V72" i="8"/>
  <c r="V73" i="8"/>
  <c r="V77" i="8"/>
  <c r="V75" i="8"/>
  <c r="V74" i="8"/>
  <c r="Y77" i="8"/>
  <c r="Y79" i="8"/>
  <c r="Y78" i="8"/>
  <c r="Y76" i="8"/>
  <c r="Y75" i="8"/>
  <c r="Y74" i="8"/>
  <c r="Y73" i="8"/>
  <c r="Y72" i="8"/>
  <c r="Y71" i="8"/>
  <c r="T71" i="8" l="1"/>
  <c r="T72" i="8"/>
  <c r="T73" i="8"/>
  <c r="T74" i="8"/>
  <c r="T75" i="8"/>
  <c r="T76" i="8"/>
  <c r="T77" i="8"/>
  <c r="T78" i="8"/>
  <c r="T79" i="8"/>
  <c r="Q72" i="8"/>
  <c r="Q73" i="8"/>
  <c r="Q77" i="8"/>
  <c r="Q75" i="8"/>
  <c r="Q74" i="8"/>
  <c r="O13" i="6" l="1"/>
  <c r="O14" i="6"/>
  <c r="O18" i="6"/>
  <c r="O19" i="6"/>
  <c r="O22" i="6"/>
  <c r="O23" i="6"/>
  <c r="O26" i="6"/>
  <c r="O27" i="6"/>
  <c r="O30" i="6"/>
  <c r="O31" i="6"/>
  <c r="O34" i="6"/>
  <c r="O35" i="6"/>
  <c r="O38" i="6"/>
  <c r="O39" i="6"/>
  <c r="O42" i="6"/>
  <c r="O43" i="6"/>
  <c r="O66" i="6"/>
  <c r="O67" i="6"/>
  <c r="O70" i="6"/>
  <c r="O71" i="6"/>
  <c r="O74" i="6"/>
  <c r="O75" i="6"/>
  <c r="O78" i="6"/>
  <c r="O79" i="6"/>
  <c r="O81" i="6"/>
  <c r="O10" i="6"/>
  <c r="K11" i="6"/>
  <c r="K14" i="6"/>
  <c r="K15" i="6"/>
  <c r="K18" i="6"/>
  <c r="K19" i="6"/>
  <c r="K22" i="6"/>
  <c r="K23" i="6"/>
  <c r="K26" i="6"/>
  <c r="K27" i="6"/>
  <c r="K30" i="6"/>
  <c r="K31" i="6"/>
  <c r="K34" i="6"/>
  <c r="K35" i="6"/>
  <c r="K38" i="6"/>
  <c r="K39" i="6"/>
  <c r="K42" i="6"/>
  <c r="K43" i="6"/>
  <c r="K46" i="6"/>
  <c r="K47" i="6"/>
  <c r="K50" i="6"/>
  <c r="K51" i="6"/>
  <c r="K54" i="6"/>
  <c r="K55" i="6"/>
  <c r="K66" i="6"/>
  <c r="K70" i="6"/>
  <c r="K71" i="6"/>
  <c r="K74" i="6"/>
  <c r="K75" i="6"/>
  <c r="K78" i="6"/>
  <c r="K79" i="6"/>
  <c r="N11" i="6"/>
  <c r="O11" i="6" s="1"/>
  <c r="N12" i="6"/>
  <c r="O12" i="6" s="1"/>
  <c r="N13" i="6"/>
  <c r="N14" i="6"/>
  <c r="N15" i="6"/>
  <c r="O15" i="6" s="1"/>
  <c r="N16" i="6"/>
  <c r="O16" i="6" s="1"/>
  <c r="N17" i="6"/>
  <c r="O17" i="6" s="1"/>
  <c r="N18" i="6"/>
  <c r="N19" i="6"/>
  <c r="N20" i="6"/>
  <c r="O20" i="6" s="1"/>
  <c r="N21" i="6"/>
  <c r="O21" i="6" s="1"/>
  <c r="N22" i="6"/>
  <c r="N23" i="6"/>
  <c r="N24" i="6"/>
  <c r="O24" i="6" s="1"/>
  <c r="N25" i="6"/>
  <c r="O25" i="6" s="1"/>
  <c r="N26" i="6"/>
  <c r="N27" i="6"/>
  <c r="N28" i="6"/>
  <c r="O28" i="6" s="1"/>
  <c r="N29" i="6"/>
  <c r="O29" i="6" s="1"/>
  <c r="N30" i="6"/>
  <c r="N31" i="6"/>
  <c r="N32" i="6"/>
  <c r="O32" i="6" s="1"/>
  <c r="N33" i="6"/>
  <c r="O33" i="6" s="1"/>
  <c r="N34" i="6"/>
  <c r="N35" i="6"/>
  <c r="N36" i="6"/>
  <c r="O36" i="6" s="1"/>
  <c r="N37" i="6"/>
  <c r="O37" i="6" s="1"/>
  <c r="N38" i="6"/>
  <c r="N39" i="6"/>
  <c r="N40" i="6"/>
  <c r="O40" i="6" s="1"/>
  <c r="N41" i="6"/>
  <c r="O41" i="6" s="1"/>
  <c r="N42" i="6"/>
  <c r="N43" i="6"/>
  <c r="N44" i="6"/>
  <c r="O44" i="6" s="1"/>
  <c r="N45" i="6"/>
  <c r="O45" i="6" s="1"/>
  <c r="N46" i="6"/>
  <c r="O46" i="6" s="1"/>
  <c r="N47" i="6"/>
  <c r="O47" i="6" s="1"/>
  <c r="N48" i="6"/>
  <c r="O48" i="6" s="1"/>
  <c r="N49" i="6"/>
  <c r="O49" i="6" s="1"/>
  <c r="N50" i="6"/>
  <c r="O50" i="6" s="1"/>
  <c r="N51" i="6"/>
  <c r="O51" i="6" s="1"/>
  <c r="N52" i="6"/>
  <c r="O52" i="6" s="1"/>
  <c r="N53" i="6"/>
  <c r="O53" i="6" s="1"/>
  <c r="N54" i="6"/>
  <c r="O54" i="6" s="1"/>
  <c r="N55" i="6"/>
  <c r="O55" i="6" s="1"/>
  <c r="N56" i="6"/>
  <c r="O56" i="6" s="1"/>
  <c r="N57" i="6"/>
  <c r="O57" i="6" s="1"/>
  <c r="N58" i="6"/>
  <c r="O58" i="6" s="1"/>
  <c r="N59" i="6"/>
  <c r="O59" i="6" s="1"/>
  <c r="N60" i="6"/>
  <c r="O60" i="6" s="1"/>
  <c r="N61" i="6"/>
  <c r="O61" i="6" s="1"/>
  <c r="N62" i="6"/>
  <c r="O62" i="6" s="1"/>
  <c r="N63" i="6"/>
  <c r="O63" i="6" s="1"/>
  <c r="N64" i="6"/>
  <c r="O64" i="6" s="1"/>
  <c r="N65" i="6"/>
  <c r="O65" i="6" s="1"/>
  <c r="N66" i="6"/>
  <c r="N67" i="6"/>
  <c r="N68" i="6"/>
  <c r="O68" i="6" s="1"/>
  <c r="N69" i="6"/>
  <c r="O69" i="6" s="1"/>
  <c r="N70" i="6"/>
  <c r="N71" i="6"/>
  <c r="N72" i="6"/>
  <c r="O72" i="6" s="1"/>
  <c r="N73" i="6"/>
  <c r="O73" i="6" s="1"/>
  <c r="N74" i="6"/>
  <c r="N75" i="6"/>
  <c r="N76" i="6"/>
  <c r="O76" i="6" s="1"/>
  <c r="N77" i="6"/>
  <c r="O77" i="6" s="1"/>
  <c r="N78" i="6"/>
  <c r="N79" i="6"/>
  <c r="N80" i="6"/>
  <c r="O80" i="6" s="1"/>
  <c r="N10" i="6"/>
  <c r="J11" i="6"/>
  <c r="J12" i="6"/>
  <c r="K12" i="6" s="1"/>
  <c r="J13" i="6"/>
  <c r="K13" i="6" s="1"/>
  <c r="J14" i="6"/>
  <c r="J15" i="6"/>
  <c r="J16" i="6"/>
  <c r="K16" i="6" s="1"/>
  <c r="J17" i="6"/>
  <c r="K17" i="6" s="1"/>
  <c r="J18" i="6"/>
  <c r="J19" i="6"/>
  <c r="J20" i="6"/>
  <c r="K20" i="6" s="1"/>
  <c r="J21" i="6"/>
  <c r="K21" i="6" s="1"/>
  <c r="J22" i="6"/>
  <c r="J23" i="6"/>
  <c r="J24" i="6"/>
  <c r="K24" i="6" s="1"/>
  <c r="J25" i="6"/>
  <c r="K25" i="6" s="1"/>
  <c r="J26" i="6"/>
  <c r="J27" i="6"/>
  <c r="J28" i="6"/>
  <c r="K28" i="6" s="1"/>
  <c r="J29" i="6"/>
  <c r="K29" i="6" s="1"/>
  <c r="J30" i="6"/>
  <c r="J31" i="6"/>
  <c r="J32" i="6"/>
  <c r="K32" i="6" s="1"/>
  <c r="J33" i="6"/>
  <c r="K33" i="6" s="1"/>
  <c r="J34" i="6"/>
  <c r="J35" i="6"/>
  <c r="J36" i="6"/>
  <c r="K36" i="6" s="1"/>
  <c r="J37" i="6"/>
  <c r="K37" i="6" s="1"/>
  <c r="J38" i="6"/>
  <c r="J39" i="6"/>
  <c r="J40" i="6"/>
  <c r="K40" i="6" s="1"/>
  <c r="J41" i="6"/>
  <c r="K41" i="6" s="1"/>
  <c r="J42" i="6"/>
  <c r="J43" i="6"/>
  <c r="J44" i="6"/>
  <c r="K44" i="6" s="1"/>
  <c r="J45" i="6"/>
  <c r="K45" i="6" s="1"/>
  <c r="J46" i="6"/>
  <c r="J47" i="6"/>
  <c r="J48" i="6"/>
  <c r="K48" i="6" s="1"/>
  <c r="J49" i="6"/>
  <c r="K49" i="6" s="1"/>
  <c r="J50" i="6"/>
  <c r="J51" i="6"/>
  <c r="J52" i="6"/>
  <c r="K52" i="6" s="1"/>
  <c r="J53" i="6"/>
  <c r="K53" i="6" s="1"/>
  <c r="J54" i="6"/>
  <c r="J55" i="6"/>
  <c r="J56" i="6"/>
  <c r="K56" i="6" s="1"/>
  <c r="J57" i="6"/>
  <c r="K57" i="6" s="1"/>
  <c r="J58" i="6"/>
  <c r="K58" i="6" s="1"/>
  <c r="J59" i="6"/>
  <c r="K59" i="6" s="1"/>
  <c r="J60" i="6"/>
  <c r="K60" i="6" s="1"/>
  <c r="J61" i="6"/>
  <c r="K61" i="6" s="1"/>
  <c r="J62" i="6"/>
  <c r="K62" i="6" s="1"/>
  <c r="J63" i="6"/>
  <c r="K63" i="6" s="1"/>
  <c r="J64" i="6"/>
  <c r="K64" i="6" s="1"/>
  <c r="J65" i="6"/>
  <c r="K65" i="6" s="1"/>
  <c r="J66" i="6"/>
  <c r="J67" i="6"/>
  <c r="K67" i="6" s="1"/>
  <c r="J68" i="6"/>
  <c r="K68" i="6" s="1"/>
  <c r="J69" i="6"/>
  <c r="K69" i="6" s="1"/>
  <c r="J70" i="6"/>
  <c r="J71" i="6"/>
  <c r="J72" i="6"/>
  <c r="K72" i="6" s="1"/>
  <c r="J73" i="6"/>
  <c r="K73" i="6" s="1"/>
  <c r="J74" i="6"/>
  <c r="J75" i="6"/>
  <c r="J76" i="6"/>
  <c r="K76" i="6" s="1"/>
  <c r="J77" i="6"/>
  <c r="K77" i="6" s="1"/>
  <c r="J78" i="6"/>
  <c r="J79" i="6"/>
  <c r="J80" i="6"/>
  <c r="K80" i="6" s="1"/>
  <c r="J10" i="6"/>
  <c r="K10" i="6" s="1"/>
  <c r="J87" i="8"/>
  <c r="K87" i="8" s="1"/>
  <c r="O12" i="8"/>
  <c r="O15" i="8"/>
  <c r="O16" i="8"/>
  <c r="O19" i="8"/>
  <c r="O20" i="8"/>
  <c r="O23" i="8"/>
  <c r="O27" i="8"/>
  <c r="O28" i="8"/>
  <c r="O31" i="8"/>
  <c r="O32" i="8"/>
  <c r="O35" i="8"/>
  <c r="O36" i="8"/>
  <c r="O39" i="8"/>
  <c r="O40" i="8"/>
  <c r="O43" i="8"/>
  <c r="O45" i="8"/>
  <c r="O46" i="8"/>
  <c r="O11" i="8"/>
  <c r="K13" i="8"/>
  <c r="K17" i="8"/>
  <c r="K21" i="8"/>
  <c r="K25" i="8"/>
  <c r="K29" i="8"/>
  <c r="K33" i="8"/>
  <c r="K37" i="8"/>
  <c r="K41" i="8"/>
  <c r="K45" i="8"/>
  <c r="K46" i="8"/>
  <c r="K93" i="8"/>
  <c r="K97" i="8"/>
  <c r="K101" i="8"/>
  <c r="K105" i="8"/>
  <c r="K109" i="8"/>
  <c r="K113" i="8"/>
  <c r="K117" i="8"/>
  <c r="K121" i="8"/>
  <c r="K125" i="8"/>
  <c r="K129" i="8"/>
  <c r="K133" i="8"/>
  <c r="K137" i="8"/>
  <c r="K141" i="8"/>
  <c r="K145" i="8"/>
  <c r="K149" i="8"/>
  <c r="J44" i="8"/>
  <c r="K44" i="8" s="1"/>
  <c r="I91" i="8"/>
  <c r="J91" i="8" s="1"/>
  <c r="K91" i="8" s="1"/>
  <c r="N11" i="8"/>
  <c r="N12" i="8"/>
  <c r="N13" i="8"/>
  <c r="O13" i="8" s="1"/>
  <c r="N14" i="8"/>
  <c r="O14" i="8" s="1"/>
  <c r="N15" i="8"/>
  <c r="N16" i="8"/>
  <c r="N17" i="8"/>
  <c r="O17" i="8" s="1"/>
  <c r="N18" i="8"/>
  <c r="O18" i="8" s="1"/>
  <c r="N19" i="8"/>
  <c r="N20" i="8"/>
  <c r="N21" i="8"/>
  <c r="O21" i="8" s="1"/>
  <c r="N22" i="8"/>
  <c r="O22" i="8" s="1"/>
  <c r="N23" i="8"/>
  <c r="N24" i="8"/>
  <c r="O24" i="8" s="1"/>
  <c r="N25" i="8"/>
  <c r="O25" i="8" s="1"/>
  <c r="N26" i="8"/>
  <c r="O26" i="8" s="1"/>
  <c r="N27" i="8"/>
  <c r="N28" i="8"/>
  <c r="N29" i="8"/>
  <c r="O29" i="8" s="1"/>
  <c r="N30" i="8"/>
  <c r="O30" i="8" s="1"/>
  <c r="N31" i="8"/>
  <c r="N32" i="8"/>
  <c r="N33" i="8"/>
  <c r="O33" i="8" s="1"/>
  <c r="N34" i="8"/>
  <c r="O34" i="8" s="1"/>
  <c r="N35" i="8"/>
  <c r="N36" i="8"/>
  <c r="N37" i="8"/>
  <c r="O37" i="8" s="1"/>
  <c r="N38" i="8"/>
  <c r="O38" i="8" s="1"/>
  <c r="N39" i="8"/>
  <c r="N40" i="8"/>
  <c r="N41" i="8"/>
  <c r="O41" i="8" s="1"/>
  <c r="N42" i="8"/>
  <c r="O42" i="8" s="1"/>
  <c r="N43" i="8"/>
  <c r="N44" i="8"/>
  <c r="O44" i="8" s="1"/>
  <c r="N47" i="8"/>
  <c r="O47" i="8" s="1"/>
  <c r="N48" i="8"/>
  <c r="O48" i="8" s="1"/>
  <c r="N49" i="8"/>
  <c r="O49" i="8" s="1"/>
  <c r="N50" i="8"/>
  <c r="O50" i="8" s="1"/>
  <c r="N51" i="8"/>
  <c r="O51" i="8" s="1"/>
  <c r="N52" i="8"/>
  <c r="O52" i="8" s="1"/>
  <c r="N53" i="8"/>
  <c r="O53" i="8" s="1"/>
  <c r="N54" i="8"/>
  <c r="O54" i="8" s="1"/>
  <c r="N55" i="8"/>
  <c r="O55" i="8" s="1"/>
  <c r="N56" i="8"/>
  <c r="O56" i="8" s="1"/>
  <c r="N57" i="8"/>
  <c r="O57" i="8" s="1"/>
  <c r="N58" i="8"/>
  <c r="O58" i="8" s="1"/>
  <c r="N59" i="8"/>
  <c r="O59" i="8" s="1"/>
  <c r="N60" i="8"/>
  <c r="O60" i="8" s="1"/>
  <c r="N61" i="8"/>
  <c r="O61" i="8" s="1"/>
  <c r="N62" i="8"/>
  <c r="O62" i="8" s="1"/>
  <c r="N63" i="8"/>
  <c r="O63" i="8" s="1"/>
  <c r="N64" i="8"/>
  <c r="O64" i="8" s="1"/>
  <c r="N65" i="8"/>
  <c r="O65" i="8" s="1"/>
  <c r="N66" i="8"/>
  <c r="O66" i="8" s="1"/>
  <c r="N67" i="8"/>
  <c r="O67" i="8" s="1"/>
  <c r="N68" i="8"/>
  <c r="O68" i="8" s="1"/>
  <c r="N69" i="8"/>
  <c r="O69" i="8" s="1"/>
  <c r="N70" i="8"/>
  <c r="O70" i="8" s="1"/>
  <c r="N71" i="8"/>
  <c r="O71" i="8" s="1"/>
  <c r="N72" i="8"/>
  <c r="O72" i="8" s="1"/>
  <c r="N73" i="8"/>
  <c r="O73" i="8" s="1"/>
  <c r="N74" i="8"/>
  <c r="O74" i="8" s="1"/>
  <c r="N75" i="8"/>
  <c r="O75" i="8" s="1"/>
  <c r="N76" i="8"/>
  <c r="O76" i="8" s="1"/>
  <c r="N77" i="8"/>
  <c r="O77" i="8" s="1"/>
  <c r="N78" i="8"/>
  <c r="O78" i="8" s="1"/>
  <c r="N79" i="8"/>
  <c r="O79" i="8" s="1"/>
  <c r="N80" i="8"/>
  <c r="O80" i="8" s="1"/>
  <c r="N81" i="8"/>
  <c r="O81" i="8" s="1"/>
  <c r="N82" i="8"/>
  <c r="O82" i="8" s="1"/>
  <c r="N83" i="8"/>
  <c r="O83" i="8" s="1"/>
  <c r="N84" i="8"/>
  <c r="O84" i="8" s="1"/>
  <c r="N85" i="8"/>
  <c r="O85" i="8" s="1"/>
  <c r="N86" i="8"/>
  <c r="O86" i="8" s="1"/>
  <c r="N87" i="8"/>
  <c r="O87" i="8" s="1"/>
  <c r="N88" i="8"/>
  <c r="O88" i="8" s="1"/>
  <c r="N89" i="8"/>
  <c r="O89" i="8" s="1"/>
  <c r="N90" i="8"/>
  <c r="O90" i="8" s="1"/>
  <c r="N92" i="8"/>
  <c r="O92" i="8" s="1"/>
  <c r="N93" i="8"/>
  <c r="O93" i="8" s="1"/>
  <c r="N94" i="8"/>
  <c r="O94" i="8" s="1"/>
  <c r="N95" i="8"/>
  <c r="O95" i="8" s="1"/>
  <c r="N96" i="8"/>
  <c r="O96" i="8" s="1"/>
  <c r="N97" i="8"/>
  <c r="O97" i="8" s="1"/>
  <c r="N98" i="8"/>
  <c r="O98" i="8" s="1"/>
  <c r="N99" i="8"/>
  <c r="O99" i="8" s="1"/>
  <c r="N100" i="8"/>
  <c r="O100" i="8" s="1"/>
  <c r="N101" i="8"/>
  <c r="O101" i="8" s="1"/>
  <c r="N102" i="8"/>
  <c r="O102" i="8" s="1"/>
  <c r="N103" i="8"/>
  <c r="O103" i="8" s="1"/>
  <c r="N104" i="8"/>
  <c r="O104" i="8" s="1"/>
  <c r="N105" i="8"/>
  <c r="O105" i="8" s="1"/>
  <c r="N106" i="8"/>
  <c r="O106" i="8" s="1"/>
  <c r="N107" i="8"/>
  <c r="O107" i="8" s="1"/>
  <c r="N108" i="8"/>
  <c r="O108" i="8" s="1"/>
  <c r="N109" i="8"/>
  <c r="O109" i="8" s="1"/>
  <c r="N110" i="8"/>
  <c r="O110" i="8" s="1"/>
  <c r="N111" i="8"/>
  <c r="O111" i="8" s="1"/>
  <c r="N112" i="8"/>
  <c r="O112" i="8" s="1"/>
  <c r="N113" i="8"/>
  <c r="O113" i="8" s="1"/>
  <c r="N114" i="8"/>
  <c r="O114" i="8" s="1"/>
  <c r="N115" i="8"/>
  <c r="O115" i="8" s="1"/>
  <c r="N116" i="8"/>
  <c r="O116" i="8" s="1"/>
  <c r="N117" i="8"/>
  <c r="O117" i="8" s="1"/>
  <c r="N118" i="8"/>
  <c r="O118" i="8" s="1"/>
  <c r="N119" i="8"/>
  <c r="O119" i="8" s="1"/>
  <c r="N120" i="8"/>
  <c r="O120" i="8" s="1"/>
  <c r="N121" i="8"/>
  <c r="O121" i="8" s="1"/>
  <c r="N122" i="8"/>
  <c r="O122" i="8" s="1"/>
  <c r="N123" i="8"/>
  <c r="O123" i="8" s="1"/>
  <c r="N124" i="8"/>
  <c r="O124" i="8" s="1"/>
  <c r="N125" i="8"/>
  <c r="O125" i="8" s="1"/>
  <c r="N126" i="8"/>
  <c r="O126" i="8" s="1"/>
  <c r="N127" i="8"/>
  <c r="O127" i="8" s="1"/>
  <c r="N128" i="8"/>
  <c r="O128" i="8" s="1"/>
  <c r="N129" i="8"/>
  <c r="O129" i="8" s="1"/>
  <c r="N130" i="8"/>
  <c r="O130" i="8" s="1"/>
  <c r="N131" i="8"/>
  <c r="O131" i="8" s="1"/>
  <c r="N132" i="8"/>
  <c r="O132" i="8" s="1"/>
  <c r="N133" i="8"/>
  <c r="O133" i="8" s="1"/>
  <c r="N134" i="8"/>
  <c r="O134" i="8" s="1"/>
  <c r="N135" i="8"/>
  <c r="O135" i="8" s="1"/>
  <c r="N136" i="8"/>
  <c r="O136" i="8" s="1"/>
  <c r="N137" i="8"/>
  <c r="O137" i="8" s="1"/>
  <c r="N138" i="8"/>
  <c r="O138" i="8" s="1"/>
  <c r="N139" i="8"/>
  <c r="O139" i="8" s="1"/>
  <c r="N140" i="8"/>
  <c r="O140" i="8" s="1"/>
  <c r="N141" i="8"/>
  <c r="O141" i="8" s="1"/>
  <c r="N142" i="8"/>
  <c r="O142" i="8" s="1"/>
  <c r="N143" i="8"/>
  <c r="O143" i="8" s="1"/>
  <c r="N144" i="8"/>
  <c r="O144" i="8" s="1"/>
  <c r="N145" i="8"/>
  <c r="O145" i="8" s="1"/>
  <c r="N146" i="8"/>
  <c r="O146" i="8" s="1"/>
  <c r="N147" i="8"/>
  <c r="O147" i="8" s="1"/>
  <c r="N148" i="8"/>
  <c r="O148" i="8" s="1"/>
  <c r="N149" i="8"/>
  <c r="O149" i="8" s="1"/>
  <c r="N150" i="8"/>
  <c r="O150" i="8" s="1"/>
  <c r="N151" i="8"/>
  <c r="O151" i="8" s="1"/>
  <c r="N10" i="8"/>
  <c r="O10" i="8" s="1"/>
  <c r="J12" i="8"/>
  <c r="K12" i="8" s="1"/>
  <c r="J13" i="8"/>
  <c r="J14" i="8"/>
  <c r="K14" i="8" s="1"/>
  <c r="J15" i="8"/>
  <c r="K15" i="8" s="1"/>
  <c r="J16" i="8"/>
  <c r="K16" i="8" s="1"/>
  <c r="J17" i="8"/>
  <c r="J18" i="8"/>
  <c r="K18" i="8" s="1"/>
  <c r="J19" i="8"/>
  <c r="K19" i="8" s="1"/>
  <c r="J20" i="8"/>
  <c r="K20" i="8" s="1"/>
  <c r="J21" i="8"/>
  <c r="J22" i="8"/>
  <c r="K22" i="8" s="1"/>
  <c r="J23" i="8"/>
  <c r="K23" i="8" s="1"/>
  <c r="J24" i="8"/>
  <c r="K24" i="8" s="1"/>
  <c r="J25" i="8"/>
  <c r="J26" i="8"/>
  <c r="K26" i="8" s="1"/>
  <c r="J27" i="8"/>
  <c r="K27" i="8" s="1"/>
  <c r="J28" i="8"/>
  <c r="K28" i="8" s="1"/>
  <c r="J29" i="8"/>
  <c r="J30" i="8"/>
  <c r="K30" i="8" s="1"/>
  <c r="J31" i="8"/>
  <c r="K31" i="8" s="1"/>
  <c r="J32" i="8"/>
  <c r="K32" i="8" s="1"/>
  <c r="J33" i="8"/>
  <c r="J34" i="8"/>
  <c r="K34" i="8" s="1"/>
  <c r="J35" i="8"/>
  <c r="K35" i="8" s="1"/>
  <c r="J36" i="8"/>
  <c r="K36" i="8" s="1"/>
  <c r="J37" i="8"/>
  <c r="J38" i="8"/>
  <c r="K38" i="8" s="1"/>
  <c r="J39" i="8"/>
  <c r="K39" i="8" s="1"/>
  <c r="J40" i="8"/>
  <c r="K40" i="8" s="1"/>
  <c r="J41" i="8"/>
  <c r="J42" i="8"/>
  <c r="K42" i="8" s="1"/>
  <c r="J43" i="8"/>
  <c r="K43" i="8" s="1"/>
  <c r="J47" i="8"/>
  <c r="K47" i="8" s="1"/>
  <c r="J48" i="8"/>
  <c r="K48" i="8" s="1"/>
  <c r="J49" i="8"/>
  <c r="K49" i="8" s="1"/>
  <c r="J50" i="8"/>
  <c r="K50" i="8" s="1"/>
  <c r="J51" i="8"/>
  <c r="K51" i="8" s="1"/>
  <c r="J52" i="8"/>
  <c r="K52" i="8" s="1"/>
  <c r="J53" i="8"/>
  <c r="K53" i="8" s="1"/>
  <c r="J54" i="8"/>
  <c r="K54" i="8" s="1"/>
  <c r="J55" i="8"/>
  <c r="K55" i="8" s="1"/>
  <c r="J56" i="8"/>
  <c r="K56" i="8" s="1"/>
  <c r="J57" i="8"/>
  <c r="K57" i="8" s="1"/>
  <c r="J58" i="8"/>
  <c r="K58" i="8" s="1"/>
  <c r="J59" i="8"/>
  <c r="K59" i="8" s="1"/>
  <c r="J60" i="8"/>
  <c r="K60" i="8" s="1"/>
  <c r="J61" i="8"/>
  <c r="K61" i="8" s="1"/>
  <c r="J62" i="8"/>
  <c r="K62" i="8" s="1"/>
  <c r="J63" i="8"/>
  <c r="K63" i="8" s="1"/>
  <c r="J64" i="8"/>
  <c r="K64" i="8" s="1"/>
  <c r="J65" i="8"/>
  <c r="K65" i="8" s="1"/>
  <c r="J66" i="8"/>
  <c r="K66" i="8" s="1"/>
  <c r="J67" i="8"/>
  <c r="K67" i="8" s="1"/>
  <c r="J68" i="8"/>
  <c r="K68" i="8" s="1"/>
  <c r="J69" i="8"/>
  <c r="K69" i="8" s="1"/>
  <c r="J70" i="8"/>
  <c r="K70" i="8" s="1"/>
  <c r="J71" i="8"/>
  <c r="K71" i="8" s="1"/>
  <c r="J72" i="8"/>
  <c r="K72" i="8" s="1"/>
  <c r="J73" i="8"/>
  <c r="K73" i="8" s="1"/>
  <c r="J74" i="8"/>
  <c r="K74" i="8" s="1"/>
  <c r="J75" i="8"/>
  <c r="K75" i="8" s="1"/>
  <c r="J76" i="8"/>
  <c r="K76" i="8" s="1"/>
  <c r="J77" i="8"/>
  <c r="K77" i="8" s="1"/>
  <c r="J78" i="8"/>
  <c r="K78" i="8" s="1"/>
  <c r="J79" i="8"/>
  <c r="K79" i="8" s="1"/>
  <c r="J80" i="8"/>
  <c r="K80" i="8" s="1"/>
  <c r="J81" i="8"/>
  <c r="K81" i="8" s="1"/>
  <c r="J82" i="8"/>
  <c r="K82" i="8" s="1"/>
  <c r="J83" i="8"/>
  <c r="K83" i="8" s="1"/>
  <c r="J84" i="8"/>
  <c r="K84" i="8" s="1"/>
  <c r="J85" i="8"/>
  <c r="K85" i="8" s="1"/>
  <c r="J86" i="8"/>
  <c r="K86" i="8" s="1"/>
  <c r="J88" i="8"/>
  <c r="K88" i="8" s="1"/>
  <c r="J89" i="8"/>
  <c r="K89" i="8" s="1"/>
  <c r="J90" i="8"/>
  <c r="K90" i="8" s="1"/>
  <c r="J92" i="8"/>
  <c r="K92" i="8" s="1"/>
  <c r="J93" i="8"/>
  <c r="J94" i="8"/>
  <c r="K94" i="8" s="1"/>
  <c r="J95" i="8"/>
  <c r="K95" i="8" s="1"/>
  <c r="J96" i="8"/>
  <c r="K96" i="8" s="1"/>
  <c r="J97" i="8"/>
  <c r="J98" i="8"/>
  <c r="K98" i="8" s="1"/>
  <c r="J99" i="8"/>
  <c r="K99" i="8" s="1"/>
  <c r="J100" i="8"/>
  <c r="K100" i="8" s="1"/>
  <c r="J101" i="8"/>
  <c r="J102" i="8"/>
  <c r="K102" i="8" s="1"/>
  <c r="J103" i="8"/>
  <c r="K103" i="8" s="1"/>
  <c r="J104" i="8"/>
  <c r="K104" i="8" s="1"/>
  <c r="J105" i="8"/>
  <c r="J106" i="8"/>
  <c r="K106" i="8" s="1"/>
  <c r="J107" i="8"/>
  <c r="K107" i="8" s="1"/>
  <c r="J108" i="8"/>
  <c r="K108" i="8" s="1"/>
  <c r="J109" i="8"/>
  <c r="J110" i="8"/>
  <c r="K110" i="8" s="1"/>
  <c r="J111" i="8"/>
  <c r="K111" i="8" s="1"/>
  <c r="J112" i="8"/>
  <c r="K112" i="8" s="1"/>
  <c r="J113" i="8"/>
  <c r="J114" i="8"/>
  <c r="K114" i="8" s="1"/>
  <c r="J115" i="8"/>
  <c r="K115" i="8" s="1"/>
  <c r="J116" i="8"/>
  <c r="K116" i="8" s="1"/>
  <c r="J117" i="8"/>
  <c r="J118" i="8"/>
  <c r="K118" i="8" s="1"/>
  <c r="J119" i="8"/>
  <c r="K119" i="8" s="1"/>
  <c r="J120" i="8"/>
  <c r="K120" i="8" s="1"/>
  <c r="J121" i="8"/>
  <c r="J122" i="8"/>
  <c r="K122" i="8" s="1"/>
  <c r="J123" i="8"/>
  <c r="K123" i="8" s="1"/>
  <c r="J124" i="8"/>
  <c r="K124" i="8" s="1"/>
  <c r="J125" i="8"/>
  <c r="J126" i="8"/>
  <c r="K126" i="8" s="1"/>
  <c r="J127" i="8"/>
  <c r="K127" i="8" s="1"/>
  <c r="J128" i="8"/>
  <c r="K128" i="8" s="1"/>
  <c r="J129" i="8"/>
  <c r="J130" i="8"/>
  <c r="K130" i="8" s="1"/>
  <c r="J131" i="8"/>
  <c r="K131" i="8" s="1"/>
  <c r="J132" i="8"/>
  <c r="K132" i="8" s="1"/>
  <c r="J133" i="8"/>
  <c r="J134" i="8"/>
  <c r="K134" i="8" s="1"/>
  <c r="J135" i="8"/>
  <c r="K135" i="8" s="1"/>
  <c r="J136" i="8"/>
  <c r="K136" i="8" s="1"/>
  <c r="J137" i="8"/>
  <c r="J138" i="8"/>
  <c r="K138" i="8" s="1"/>
  <c r="J139" i="8"/>
  <c r="K139" i="8" s="1"/>
  <c r="J140" i="8"/>
  <c r="K140" i="8" s="1"/>
  <c r="J141" i="8"/>
  <c r="J142" i="8"/>
  <c r="K142" i="8" s="1"/>
  <c r="J143" i="8"/>
  <c r="K143" i="8" s="1"/>
  <c r="J144" i="8"/>
  <c r="K144" i="8" s="1"/>
  <c r="J145" i="8"/>
  <c r="J146" i="8"/>
  <c r="K146" i="8" s="1"/>
  <c r="J147" i="8"/>
  <c r="K147" i="8" s="1"/>
  <c r="J148" i="8"/>
  <c r="K148" i="8" s="1"/>
  <c r="J149" i="8"/>
  <c r="J150" i="8"/>
  <c r="K150" i="8" s="1"/>
  <c r="J151" i="8"/>
  <c r="J11" i="8"/>
  <c r="K11" i="8" s="1"/>
  <c r="J10" i="8"/>
  <c r="K10" i="8" s="1"/>
  <c r="L91" i="8" l="1"/>
  <c r="N91" i="8" s="1"/>
  <c r="O91" i="8" s="1"/>
  <c r="E20" i="9" l="1"/>
  <c r="E30" i="9" l="1"/>
  <c r="D20" i="9" l="1"/>
  <c r="C20" i="9"/>
  <c r="P18" i="6" l="1"/>
  <c r="P67" i="6"/>
  <c r="P19" i="6"/>
  <c r="P39" i="6"/>
  <c r="P47" i="6"/>
  <c r="P48" i="6"/>
  <c r="P71" i="6"/>
  <c r="P24" i="6" l="1"/>
  <c r="P15" i="6"/>
  <c r="P20" i="6"/>
  <c r="P17" i="6"/>
  <c r="P51" i="6"/>
  <c r="P32" i="6"/>
  <c r="P53" i="6"/>
  <c r="P25" i="6"/>
  <c r="P63" i="6"/>
  <c r="P55" i="6"/>
  <c r="P28" i="6"/>
  <c r="P11" i="6"/>
  <c r="P82" i="6" s="1"/>
  <c r="P22" i="6"/>
  <c r="P14" i="6"/>
  <c r="P26" i="6"/>
  <c r="P69" i="6"/>
  <c r="P45" i="6"/>
  <c r="P16" i="6"/>
  <c r="P73" i="6"/>
  <c r="P65" i="6"/>
  <c r="P49" i="6"/>
  <c r="P41" i="6"/>
  <c r="P21" i="6"/>
  <c r="P13" i="6"/>
  <c r="P59" i="6"/>
  <c r="P79" i="6"/>
  <c r="P77" i="6"/>
  <c r="P75" i="6"/>
  <c r="P43" i="6"/>
  <c r="P37" i="6"/>
  <c r="P33" i="6"/>
  <c r="P35" i="6"/>
  <c r="P31" i="6"/>
  <c r="P29" i="6"/>
  <c r="P27" i="6"/>
  <c r="P23" i="6"/>
  <c r="P60" i="6"/>
  <c r="P57" i="6"/>
  <c r="P61" i="6"/>
  <c r="P80" i="6"/>
  <c r="P68" i="6"/>
  <c r="P76" i="6"/>
  <c r="P64" i="6"/>
  <c r="P44" i="6"/>
  <c r="P30" i="6"/>
  <c r="P56" i="6"/>
  <c r="P36" i="6"/>
  <c r="P12" i="6"/>
  <c r="P72" i="6"/>
  <c r="P52" i="6"/>
  <c r="P40" i="6"/>
  <c r="P66" i="6"/>
  <c r="P58" i="6"/>
  <c r="P50" i="6"/>
  <c r="P34" i="6"/>
  <c r="P74" i="6"/>
  <c r="P42" i="6"/>
  <c r="P78" i="6"/>
  <c r="P70" i="6"/>
  <c r="P62" i="6"/>
  <c r="P54" i="6"/>
  <c r="P46" i="6"/>
  <c r="P38" i="6"/>
  <c r="P14" i="8" l="1"/>
  <c r="P15" i="8"/>
  <c r="P18" i="8"/>
  <c r="P22" i="8"/>
  <c r="P34" i="8"/>
  <c r="P38" i="8"/>
  <c r="P54" i="8"/>
  <c r="P73" i="8"/>
  <c r="P83" i="8"/>
  <c r="P87" i="8"/>
  <c r="P91" i="8"/>
  <c r="P93" i="8"/>
  <c r="P95" i="8"/>
  <c r="P102" i="8"/>
  <c r="P103" i="8"/>
  <c r="P107" i="8"/>
  <c r="P109" i="8"/>
  <c r="P111" i="8"/>
  <c r="P113" i="8"/>
  <c r="P115" i="8"/>
  <c r="P119" i="8"/>
  <c r="P121" i="8"/>
  <c r="P122" i="8"/>
  <c r="P123" i="8"/>
  <c r="P130" i="8"/>
  <c r="P134" i="8"/>
  <c r="P139" i="8"/>
  <c r="P141" i="8"/>
  <c r="P145" i="8"/>
  <c r="P147" i="8"/>
  <c r="P150" i="8"/>
  <c r="P10" i="6" l="1"/>
  <c r="P105" i="8"/>
  <c r="P98" i="8"/>
  <c r="P78" i="8"/>
  <c r="P74" i="8"/>
  <c r="P57" i="8"/>
  <c r="P55" i="8"/>
  <c r="P97" i="8"/>
  <c r="P69" i="8"/>
  <c r="P67" i="8"/>
  <c r="P35" i="8"/>
  <c r="P31" i="8"/>
  <c r="P118" i="8"/>
  <c r="P106" i="8"/>
  <c r="P39" i="8"/>
  <c r="P33" i="8"/>
  <c r="P71" i="8"/>
  <c r="P58" i="8"/>
  <c r="P51" i="8"/>
  <c r="P104" i="8"/>
  <c r="P99" i="8"/>
  <c r="P52" i="8"/>
  <c r="P138" i="8"/>
  <c r="P62" i="8"/>
  <c r="P42" i="8"/>
  <c r="P27" i="8"/>
  <c r="P25" i="8"/>
  <c r="P19" i="8"/>
  <c r="P17" i="8"/>
  <c r="P50" i="8"/>
  <c r="P10" i="8"/>
  <c r="P126" i="8"/>
  <c r="P23" i="8"/>
  <c r="P146" i="8"/>
  <c r="P142" i="8"/>
  <c r="P135" i="8"/>
  <c r="P131" i="8"/>
  <c r="P129" i="8"/>
  <c r="P127" i="8"/>
  <c r="P125" i="8"/>
  <c r="P114" i="8"/>
  <c r="P110" i="8"/>
  <c r="P90" i="8"/>
  <c r="P82" i="8"/>
  <c r="P70" i="8"/>
  <c r="P66" i="8"/>
  <c r="P43" i="8"/>
  <c r="P41" i="8"/>
  <c r="P30" i="8"/>
  <c r="P26" i="8"/>
  <c r="P11" i="8"/>
  <c r="P143" i="8"/>
  <c r="P40" i="8"/>
  <c r="P137" i="8"/>
  <c r="P85" i="8"/>
  <c r="P86" i="8"/>
  <c r="P68" i="8"/>
  <c r="P24" i="8"/>
  <c r="P149" i="8"/>
  <c r="P133" i="8"/>
  <c r="P117" i="8"/>
  <c r="P94" i="8"/>
  <c r="P81" i="8"/>
  <c r="P79" i="8"/>
  <c r="P65" i="8"/>
  <c r="P63" i="8"/>
  <c r="P60" i="8"/>
  <c r="P32" i="8"/>
  <c r="P16" i="8"/>
  <c r="P128" i="8"/>
  <c r="P120" i="8"/>
  <c r="P112" i="8"/>
  <c r="P80" i="8"/>
  <c r="P64" i="8"/>
  <c r="P59" i="8"/>
  <c r="P100" i="8"/>
  <c r="P88" i="8"/>
  <c r="P36" i="8"/>
  <c r="P28" i="8"/>
  <c r="P20" i="8"/>
  <c r="P12" i="8"/>
  <c r="P144" i="8"/>
  <c r="P136" i="8"/>
  <c r="P92" i="8"/>
  <c r="P148" i="8"/>
  <c r="P140" i="8"/>
  <c r="P132" i="8"/>
  <c r="P124" i="8"/>
  <c r="P116" i="8"/>
  <c r="P108" i="8"/>
  <c r="P101" i="8"/>
  <c r="P96" i="8"/>
  <c r="P89" i="8"/>
  <c r="P77" i="8"/>
  <c r="P56" i="8"/>
  <c r="P37" i="8"/>
  <c r="P29" i="8"/>
  <c r="P21" i="8"/>
  <c r="P13" i="8"/>
  <c r="P44" i="8"/>
  <c r="P84" i="8"/>
  <c r="P61" i="8"/>
  <c r="P72" i="8"/>
  <c r="P48" i="8"/>
  <c r="P53" i="8"/>
  <c r="P49" i="8"/>
  <c r="P75" i="8" l="1"/>
  <c r="P47" i="8"/>
  <c r="P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K163" i="8"/>
  <c r="C17" i="9" s="1"/>
  <c r="O82" i="6"/>
  <c r="D18" i="9" s="1"/>
  <c r="O163" i="8"/>
  <c r="D17" i="9" s="1"/>
  <c r="P163" i="8" l="1"/>
  <c r="E17" i="9" l="1"/>
  <c r="E18" i="9" l="1"/>
  <c r="E24" i="9" s="1"/>
  <c r="E27" i="9" l="1"/>
  <c r="E28" i="9" s="1"/>
  <c r="E32" i="9" s="1"/>
</calcChain>
</file>

<file path=xl/sharedStrings.xml><?xml version="1.0" encoding="utf-8"?>
<sst xmlns="http://schemas.openxmlformats.org/spreadsheetml/2006/main" count="474" uniqueCount="238">
  <si>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</si>
  <si>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</si>
  <si>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</si>
  <si>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</si>
  <si>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</si>
  <si>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</si>
  <si>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</si>
  <si>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</si>
  <si>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</si>
  <si>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</si>
  <si>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</si>
  <si>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</si>
  <si>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</si>
  <si>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</si>
  <si>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</si>
  <si>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</si>
  <si>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</si>
  <si>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</si>
  <si>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</si>
  <si>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</si>
  <si>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</si>
  <si>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</si>
  <si>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</si>
  <si>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</si>
  <si>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</si>
  <si>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</si>
  <si>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</si>
  <si>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</si>
  <si>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</si>
  <si>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</si>
  <si>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</si>
  <si>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</si>
  <si>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</si>
  <si>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</si>
  <si>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</si>
  <si>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</si>
  <si>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</si>
  <si>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</si>
  <si>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</si>
  <si>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</si>
  <si>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</si>
  <si>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</si>
  <si>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</si>
  <si>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</si>
  <si>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</si>
  <si>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</si>
  <si>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</si>
  <si>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</si>
  <si>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</si>
  <si>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</si>
  <si>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</si>
  <si>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</si>
  <si>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</si>
  <si>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</si>
  <si>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</si>
  <si>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</si>
  <si>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</si>
  <si>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</si>
  <si>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</si>
  <si>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</si>
  <si>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</si>
  <si>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</si>
  <si>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</si>
  <si>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</si>
  <si>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</si>
  <si>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</si>
  <si>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</si>
  <si>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</si>
  <si>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</si>
  <si>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</si>
  <si>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</si>
  <si>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</si>
  <si>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</si>
  <si>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</si>
  <si>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</si>
  <si>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</si>
  <si>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</si>
  <si>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</si>
  <si>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</si>
  <si>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</si>
  <si>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</si>
  <si>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</si>
  <si>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</si>
  <si>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</si>
  <si>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</si>
  <si>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</si>
  <si>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</si>
  <si>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</si>
  <si>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</si>
  <si>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</si>
  <si>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</si>
  <si>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</si>
  <si>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</si>
  <si>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</si>
  <si>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</si>
  <si>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</si>
  <si>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</si>
  <si>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</si>
  <si>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</si>
  <si>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</si>
  <si>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</si>
  <si>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</si>
  <si>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</si>
  <si>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</si>
  <si>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</si>
  <si>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</si>
  <si>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</si>
  <si>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</si>
  <si>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</si>
  <si>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</si>
  <si>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</si>
  <si>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</si>
  <si>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</si>
  <si>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</si>
  <si>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</si>
  <si>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</si>
  <si>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</si>
  <si>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</si>
  <si>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</si>
  <si>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</si>
  <si>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</si>
  <si>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</si>
  <si>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</si>
  <si>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</si>
  <si>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</si>
  <si>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</si>
  <si>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</si>
  <si>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</si>
  <si>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</si>
  <si>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</si>
  <si>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</si>
  <si>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</si>
  <si>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</si>
  <si>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</si>
  <si>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</si>
  <si>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</si>
  <si>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</si>
  <si>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</si>
  <si>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</si>
  <si>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</si>
  <si>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</si>
  <si>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</si>
  <si>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</si>
  <si>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</si>
  <si>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</si>
  <si>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</si>
  <si>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</si>
  <si>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</si>
  <si>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</si>
  <si>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</si>
  <si>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</si>
  <si>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</si>
  <si>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</si>
  <si>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</si>
  <si>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</si>
  <si>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</si>
  <si>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</si>
  <si>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</si>
  <si>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</si>
  <si>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</si>
  <si>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</si>
  <si>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</si>
  <si>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</si>
  <si>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</si>
  <si>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</si>
  <si>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</si>
  <si>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</si>
  <si>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</si>
  <si>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</si>
  <si>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</si>
  <si>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</si>
  <si>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</si>
  <si>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</si>
  <si>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</si>
  <si>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</si>
  <si>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</si>
  <si>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</si>
  <si>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</si>
  <si>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</si>
  <si>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</si>
  <si>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</si>
  <si>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</si>
  <si>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</si>
  <si>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</si>
  <si>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</si>
  <si>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</si>
  <si>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</si>
  <si>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</si>
  <si>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</si>
  <si>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</si>
  <si>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</si>
  <si>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</si>
  <si>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</si>
  <si>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</si>
  <si>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</si>
  <si>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</si>
  <si>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</si>
  <si>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</si>
  <si>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</si>
  <si>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</si>
  <si>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</si>
  <si>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</si>
  <si>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</si>
  <si>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</si>
  <si>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</si>
  <si>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</si>
  <si>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</si>
  <si>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</si>
  <si>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</si>
  <si>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</si>
  <si>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</si>
  <si>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</si>
  <si>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</si>
  <si>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</si>
  <si>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</si>
  <si>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</si>
  <si>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</si>
  <si>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</si>
  <si>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</si>
  <si>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</si>
  <si>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</si>
  <si>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</si>
  <si>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</si>
  <si>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</si>
  <si>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</si>
  <si>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t>
  </si>
  <si>
    <t>Total receivalbes</t>
  </si>
  <si>
    <t>Received</t>
  </si>
  <si>
    <t>Net receivables</t>
  </si>
  <si>
    <t>AMOUNT</t>
  </si>
  <si>
    <t>Previous Qty</t>
  </si>
  <si>
    <t>Current Qty</t>
  </si>
  <si>
    <t>IPC 4</t>
  </si>
  <si>
    <t>IPC-2</t>
  </si>
  <si>
    <t>IPC-1</t>
  </si>
  <si>
    <t>IPC-4</t>
  </si>
  <si>
    <t>CONSOLIDATED BILL (IPC 1ST, 2ND, 3RD &amp; 4th)</t>
  </si>
  <si>
    <t>Add 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</si>
</sst>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 numFmtId="169" formatCode="_(* #,##0.000_);_(* \(#,##0.000\);_(* &quot;-&quot;??_);_(@_)"/>
    <numFmt numFmtId="170" formatCode="_ * #,##0_ ;_ * \-#,##0_ ;_ * &quot;-&quot;??_ ;_ @_ "/>
    <numFmt numFmtId="171" formatCode="_(* #,##0.0_);_(* \(#,##0.0\);_(* &quot;-&quot;??_);_(@_)"/>
  </numFmts>
  <fonts count="30"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sz val="10"/>
      <color rgb="FF000000"/>
      <name val="Times New Roman"/>
      <family val="1"/>
    </font>
    <font>
      <sz val="10"/>
      <name val="Arial"/>
      <family val="2"/>
    </font>
    <font>
      <sz val="12"/>
      <name val="Times New Roman"/>
      <family val="1"/>
    </font>
    <font>
      <sz val="10"/>
      <name val="Century Gothic"/>
      <family val="2"/>
    </font>
    <font>
      <sz val="10"/>
      <name val="Times New Roman"/>
      <family val="1"/>
    </font>
    <font>
      <sz val="11"/>
      <name val="Century Gothic"/>
      <family val="2"/>
    </font>
    <font>
      <sz val="9"/>
      <color rgb="FF000000"/>
      <name val="Verdana"/>
      <family val="2"/>
    </font>
    <font>
      <sz val="10"/>
      <color rgb="FF000000"/>
      <name val="Verdana"/>
      <family val="2"/>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78">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2" fillId="0" borderId="0"/>
    <xf numFmtId="43" fontId="4" fillId="0" borderId="0" applyFont="0" applyFill="0" applyBorder="0" applyAlignment="0" applyProtection="0"/>
    <xf numFmtId="9" fontId="4" fillId="0" borderId="0" applyFont="0" applyFill="0" applyBorder="0" applyAlignment="0" applyProtection="0"/>
    <xf numFmtId="0" fontId="23" fillId="0" borderId="0"/>
    <xf numFmtId="169" fontId="23" fillId="0" borderId="0" applyFont="0" applyFill="0" applyBorder="0" applyAlignment="0" applyProtection="0"/>
    <xf numFmtId="170" fontId="23"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xf numFmtId="0" fontId="3" fillId="0" borderId="0"/>
    <xf numFmtId="0" fontId="23" fillId="0" borderId="0"/>
    <xf numFmtId="43" fontId="25" fillId="0" borderId="0" applyFont="0" applyFill="0" applyBorder="0" applyAlignment="0" applyProtection="0"/>
    <xf numFmtId="9" fontId="25"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6"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4" fillId="0" borderId="0"/>
    <xf numFmtId="43" fontId="2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25" fillId="0" borderId="0"/>
    <xf numFmtId="0" fontId="23" fillId="0" borderId="0"/>
    <xf numFmtId="0" fontId="25" fillId="0" borderId="0"/>
    <xf numFmtId="0" fontId="3" fillId="0" borderId="0"/>
    <xf numFmtId="0" fontId="3" fillId="0" borderId="0"/>
    <xf numFmtId="0" fontId="3" fillId="0" borderId="0"/>
    <xf numFmtId="0" fontId="4" fillId="0" borderId="0"/>
    <xf numFmtId="0" fontId="3" fillId="0" borderId="0"/>
    <xf numFmtId="0" fontId="17" fillId="0" borderId="0"/>
    <xf numFmtId="0" fontId="3" fillId="0" borderId="0"/>
    <xf numFmtId="0" fontId="4" fillId="0" borderId="0"/>
    <xf numFmtId="9" fontId="23"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7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166" fontId="4" fillId="0" borderId="0" xfId="2" applyNumberFormat="1"/>
    <xf numFmtId="166" fontId="4" fillId="0" borderId="17" xfId="51" applyNumberFormat="1" applyFont="1" applyFill="1" applyBorder="1" applyAlignment="1">
      <alignment vertical="center" wrapText="1"/>
    </xf>
    <xf numFmtId="166" fontId="28" fillId="0" borderId="17" xfId="51" applyNumberFormat="1" applyFont="1" applyFill="1" applyBorder="1" applyAlignment="1">
      <alignment vertical="center" shrinkToFit="1"/>
    </xf>
    <xf numFmtId="43" fontId="4" fillId="0" borderId="0" xfId="2" applyNumberFormat="1"/>
    <xf numFmtId="166" fontId="29" fillId="2" borderId="17" xfId="51" applyNumberFormat="1" applyFont="1" applyFill="1" applyBorder="1" applyAlignment="1">
      <alignment vertical="center" shrinkToFit="1"/>
    </xf>
    <xf numFmtId="164" fontId="17" fillId="0" borderId="0" xfId="0" applyNumberFormat="1" applyFont="1" applyAlignment="1">
      <alignment vertical="top"/>
    </xf>
    <xf numFmtId="166" fontId="29" fillId="0" borderId="17" xfId="51" applyNumberFormat="1" applyFont="1" applyFill="1" applyBorder="1" applyAlignment="1">
      <alignment vertical="center" shrinkToFit="1"/>
    </xf>
    <xf numFmtId="43" fontId="17" fillId="0" borderId="1" xfId="1" applyNumberFormat="1" applyFont="1" applyBorder="1" applyAlignment="1" applyProtection="1">
      <alignment horizontal="right" vertical="center"/>
      <protection locked="0"/>
    </xf>
    <xf numFmtId="43" fontId="17" fillId="0" borderId="1" xfId="1" applyNumberFormat="1" applyFont="1" applyFill="1" applyBorder="1" applyAlignment="1" applyProtection="1">
      <alignment horizontal="right" vertical="center"/>
      <protection locked="0"/>
    </xf>
    <xf numFmtId="164" fontId="17" fillId="0" borderId="1" xfId="1" applyNumberFormat="1" applyFont="1" applyFill="1" applyBorder="1" applyAlignment="1" applyProtection="1">
      <alignment horizontal="right" vertical="center"/>
      <protection locked="0"/>
    </xf>
    <xf numFmtId="166" fontId="27" fillId="0" borderId="1" xfId="51" applyNumberFormat="1" applyFont="1" applyFill="1" applyBorder="1" applyAlignment="1" applyProtection="1">
      <alignment horizontal="center" vertical="center" wrapText="1"/>
    </xf>
    <xf numFmtId="171" fontId="27" fillId="0" borderId="1" xfId="51" applyNumberFormat="1" applyFont="1" applyFill="1" applyBorder="1" applyAlignment="1" applyProtection="1">
      <alignment horizontal="center" vertical="center" wrapText="1"/>
    </xf>
    <xf numFmtId="167" fontId="17" fillId="0" borderId="1" xfId="1" applyNumberFormat="1" applyFont="1" applyFill="1" applyBorder="1" applyAlignment="1" applyProtection="1">
      <alignment horizontal="right" vertical="center"/>
      <protection locked="0"/>
    </xf>
    <xf numFmtId="164" fontId="17" fillId="0" borderId="1" xfId="1" applyNumberFormat="1" applyFont="1" applyBorder="1" applyAlignment="1">
      <alignment horizontal="right" vertical="center"/>
    </xf>
    <xf numFmtId="0" fontId="17" fillId="0" borderId="1" xfId="0" applyFont="1" applyBorder="1"/>
    <xf numFmtId="164" fontId="17" fillId="0" borderId="1" xfId="0" applyNumberFormat="1" applyFont="1" applyBorder="1"/>
    <xf numFmtId="167" fontId="17" fillId="0" borderId="1" xfId="1" applyNumberFormat="1" applyFont="1" applyBorder="1" applyAlignment="1">
      <alignment horizontal="right" vertical="center"/>
    </xf>
    <xf numFmtId="43" fontId="17" fillId="0" borderId="1" xfId="1" applyNumberFormat="1" applyFont="1" applyBorder="1" applyAlignment="1">
      <alignment horizontal="right" vertical="center"/>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13" fillId="0" borderId="4" xfId="0" applyFont="1" applyBorder="1" applyAlignment="1">
      <alignment horizontal="center" vertical="center" wrapText="1"/>
    </xf>
    <xf numFmtId="0" fontId="11" fillId="0" borderId="1" xfId="0" applyFont="1" applyBorder="1" applyAlignment="1">
      <alignment horizontal="center" vertical="center" wrapText="1"/>
    </xf>
  </cellXfs>
  <cellStyles count="78">
    <cellStyle name="Comma" xfId="1" builtinId="3"/>
    <cellStyle name="Comma 2" xfId="3" xr:uid="{AE633979-BB4F-4FE9-8DA2-0C1509A15775}"/>
    <cellStyle name="Comma 2 2" xfId="14" xr:uid="{00000000-0005-0000-0000-000002000000}"/>
    <cellStyle name="Comma 2 3" xfId="44" xr:uid="{00000000-0005-0000-0000-000003000000}"/>
    <cellStyle name="Comma 2 4" xfId="10" xr:uid="{00000000-0005-0000-0000-000004000000}"/>
    <cellStyle name="Comma 2 5" xfId="43" xr:uid="{00000000-0005-0000-0000-000005000000}"/>
    <cellStyle name="Comma 2 6" xfId="12" xr:uid="{00000000-0005-0000-0000-000001000000}"/>
    <cellStyle name="Comma 3" xfId="4" xr:uid="{39447839-E885-4B8B-9E82-D558A71BF2AB}"/>
    <cellStyle name="Comma 3 2" xfId="17" xr:uid="{00000000-0005-0000-0000-000007000000}"/>
    <cellStyle name="Comma 3 2 2" xfId="27" xr:uid="{00000000-0005-0000-0000-000008000000}"/>
    <cellStyle name="Comma 3 2 2 2" xfId="47" xr:uid="{00000000-0005-0000-0000-000009000000}"/>
    <cellStyle name="Comma 3 2 2 3" xfId="77" xr:uid="{00000000-0005-0000-0000-00000A000000}"/>
    <cellStyle name="Comma 3 2 3" xfId="48" xr:uid="{00000000-0005-0000-0000-00000B000000}"/>
    <cellStyle name="Comma 3 2 4" xfId="46" xr:uid="{00000000-0005-0000-0000-00000C000000}"/>
    <cellStyle name="Comma 3 3" xfId="26" xr:uid="{00000000-0005-0000-0000-00000D000000}"/>
    <cellStyle name="Comma 3 3 2" xfId="49" xr:uid="{00000000-0005-0000-0000-00000E000000}"/>
    <cellStyle name="Comma 3 3 3" xfId="76" xr:uid="{00000000-0005-0000-0000-00000F000000}"/>
    <cellStyle name="Comma 3 4" xfId="45" xr:uid="{00000000-0005-0000-0000-000010000000}"/>
    <cellStyle name="Comma 3 5" xfId="75" xr:uid="{00000000-0005-0000-0000-000011000000}"/>
    <cellStyle name="Comma 3 6" xfId="16" xr:uid="{00000000-0005-0000-0000-000006000000}"/>
    <cellStyle name="Comma 4" xfId="28" xr:uid="{00000000-0005-0000-0000-000012000000}"/>
    <cellStyle name="Comma 4 2" xfId="21" xr:uid="{00000000-0005-0000-0000-000013000000}"/>
    <cellStyle name="Comma 5" xfId="31" xr:uid="{00000000-0005-0000-0000-000014000000}"/>
    <cellStyle name="Comma 5 2" xfId="37" xr:uid="{00000000-0005-0000-0000-000015000000}"/>
    <cellStyle name="Comma 5 3" xfId="40" xr:uid="{00000000-0005-0000-0000-000016000000}"/>
    <cellStyle name="Comma 5 3 2" xfId="70" xr:uid="{00000000-0005-0000-0000-000017000000}"/>
    <cellStyle name="Comma 5 4" xfId="50" xr:uid="{00000000-0005-0000-0000-000018000000}"/>
    <cellStyle name="Comma 5 5" xfId="69" xr:uid="{00000000-0005-0000-0000-000019000000}"/>
    <cellStyle name="Comma 6" xfId="34" xr:uid="{00000000-0005-0000-0000-00001A000000}"/>
    <cellStyle name="Comma 6 2" xfId="51" xr:uid="{00000000-0005-0000-0000-00001B000000}"/>
    <cellStyle name="Comma 6 3" xfId="73" xr:uid="{00000000-0005-0000-0000-00001C000000}"/>
    <cellStyle name="Comma 7" xfId="11" xr:uid="{00000000-0005-0000-0000-00001D000000}"/>
    <cellStyle name="Comma 8" xfId="7" xr:uid="{00000000-0005-0000-0000-000032000000}"/>
    <cellStyle name="Normal" xfId="0" builtinId="0"/>
    <cellStyle name="Normal 10" xfId="42" xr:uid="{00000000-0005-0000-0000-00001F000000}"/>
    <cellStyle name="Normal 11" xfId="6" xr:uid="{00000000-0005-0000-0000-000050000000}"/>
    <cellStyle name="Normal 2" xfId="2" xr:uid="{0657692F-9EFC-428D-88C2-C265DBEA529C}"/>
    <cellStyle name="Normal 2 10" xfId="20" xr:uid="{00000000-0005-0000-0000-000021000000}"/>
    <cellStyle name="Normal 2 2" xfId="32" xr:uid="{00000000-0005-0000-0000-000022000000}"/>
    <cellStyle name="Normal 2 2 2" xfId="52" xr:uid="{00000000-0005-0000-0000-000023000000}"/>
    <cellStyle name="Normal 2 3" xfId="9" xr:uid="{00000000-0005-0000-0000-000020000000}"/>
    <cellStyle name="Normal 3" xfId="13" xr:uid="{00000000-0005-0000-0000-000024000000}"/>
    <cellStyle name="Normal 3 2" xfId="18" xr:uid="{00000000-0005-0000-0000-000025000000}"/>
    <cellStyle name="Normal 3 2 2" xfId="55" xr:uid="{00000000-0005-0000-0000-000026000000}"/>
    <cellStyle name="Normal 3 2 3" xfId="56" xr:uid="{00000000-0005-0000-0000-000027000000}"/>
    <cellStyle name="Normal 3 2 4" xfId="54" xr:uid="{00000000-0005-0000-0000-000028000000}"/>
    <cellStyle name="Normal 3 3" xfId="53" xr:uid="{00000000-0005-0000-0000-000029000000}"/>
    <cellStyle name="Normal 3 7" xfId="57" xr:uid="{00000000-0005-0000-0000-00002A000000}"/>
    <cellStyle name="Normal 4" xfId="23" xr:uid="{00000000-0005-0000-0000-00002B000000}"/>
    <cellStyle name="Normal 4 2" xfId="15" xr:uid="{00000000-0005-0000-0000-00002C000000}"/>
    <cellStyle name="Normal 4 2 2" xfId="25" xr:uid="{00000000-0005-0000-0000-00002D000000}"/>
    <cellStyle name="Normal 4 2 2 2" xfId="60" xr:uid="{00000000-0005-0000-0000-00002E000000}"/>
    <cellStyle name="Normal 4 2 2 3" xfId="74" xr:uid="{00000000-0005-0000-0000-00002F000000}"/>
    <cellStyle name="Normal 4 2 3" xfId="59" xr:uid="{00000000-0005-0000-0000-000030000000}"/>
    <cellStyle name="Normal 4 3" xfId="61" xr:uid="{00000000-0005-0000-0000-000031000000}"/>
    <cellStyle name="Normal 4 4" xfId="58" xr:uid="{00000000-0005-0000-0000-000032000000}"/>
    <cellStyle name="Normal 5" xfId="19" xr:uid="{00000000-0005-0000-0000-000033000000}"/>
    <cellStyle name="Normal 5 2" xfId="62" xr:uid="{00000000-0005-0000-0000-000034000000}"/>
    <cellStyle name="Normal 6" xfId="29" xr:uid="{00000000-0005-0000-0000-000035000000}"/>
    <cellStyle name="Normal 6 2" xfId="64" xr:uid="{00000000-0005-0000-0000-000036000000}"/>
    <cellStyle name="Normal 6 3" xfId="63" xr:uid="{00000000-0005-0000-0000-000037000000}"/>
    <cellStyle name="Normal 7" xfId="30" xr:uid="{00000000-0005-0000-0000-000038000000}"/>
    <cellStyle name="Normal 7 2" xfId="36" xr:uid="{00000000-0005-0000-0000-000039000000}"/>
    <cellStyle name="Normal 7 3" xfId="39" xr:uid="{00000000-0005-0000-0000-00003A000000}"/>
    <cellStyle name="Normal 7 4" xfId="65" xr:uid="{00000000-0005-0000-0000-00003B000000}"/>
    <cellStyle name="Normal 7 5" xfId="68" xr:uid="{00000000-0005-0000-0000-00003C000000}"/>
    <cellStyle name="Normal 8" xfId="33" xr:uid="{00000000-0005-0000-0000-00003D000000}"/>
    <cellStyle name="Normal 8 2" xfId="72" xr:uid="{00000000-0005-0000-0000-00003E000000}"/>
    <cellStyle name="Normal 9" xfId="35" xr:uid="{00000000-0005-0000-0000-00003F000000}"/>
    <cellStyle name="Normal 9 2" xfId="38" xr:uid="{00000000-0005-0000-0000-000040000000}"/>
    <cellStyle name="Normal 9 3" xfId="41" xr:uid="{00000000-0005-0000-0000-000041000000}"/>
    <cellStyle name="Normal 9 4" xfId="71" xr:uid="{00000000-0005-0000-0000-000042000000}"/>
    <cellStyle name="Percent" xfId="5" builtinId="5"/>
    <cellStyle name="Percent 2" xfId="22" xr:uid="{00000000-0005-0000-0000-000045000000}"/>
    <cellStyle name="Percent 2 2" xfId="66" xr:uid="{00000000-0005-0000-0000-000046000000}"/>
    <cellStyle name="Percent 3" xfId="24" xr:uid="{00000000-0005-0000-0000-000047000000}"/>
    <cellStyle name="Percent 4" xfId="67" xr:uid="{00000000-0005-0000-0000-000048000000}"/>
    <cellStyle name="Percent 5" xfId="8" xr:uid="{00000000-0005-0000-0000-00007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6916828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7th Floor</v>
          </cell>
          <cell r="C19905" t="str">
            <v>IMS Engineering</v>
          </cell>
          <cell r="D19905" t="str">
            <v>Received from Total BAHL branch chq (Given to IMS in engro deal)</v>
          </cell>
          <cell r="E19905">
            <v>700000</v>
          </cell>
        </row>
        <row r="19906">
          <cell r="B19906" t="str">
            <v>engro 7th Floor</v>
          </cell>
          <cell r="C19906" t="str">
            <v>IMS Engineering</v>
          </cell>
          <cell r="D19906" t="str">
            <v>Received from Total BAHL branch chq (Given to IMS in engro deal)</v>
          </cell>
          <cell r="E19906">
            <v>770000</v>
          </cell>
        </row>
        <row r="19907">
          <cell r="B19907" t="str">
            <v>engro 7th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7th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7th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AC</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AC</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AC</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7th floor</v>
          </cell>
          <cell r="C23657" t="str">
            <v>Received</v>
          </cell>
          <cell r="D23657" t="str">
            <v>Received from IK in acc of Engro HBL chq # 10002387 (Given to Al madina steel)</v>
          </cell>
          <cell r="F23657">
            <v>5000000</v>
          </cell>
        </row>
        <row r="23658">
          <cell r="B23658" t="str">
            <v>engro 7th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BAF maintenance</v>
          </cell>
          <cell r="C23904" t="str">
            <v>shakeel duct</v>
          </cell>
          <cell r="D23904" t="str">
            <v>cash paid</v>
          </cell>
          <cell r="E23904">
            <v>50000</v>
          </cell>
        </row>
        <row r="23905">
          <cell r="B23905" t="str">
            <v>Fortress Mall</v>
          </cell>
          <cell r="C23905" t="str">
            <v>misc</v>
          </cell>
          <cell r="D23905" t="str">
            <v>For misc expenses for site (easy paisa to Noman)</v>
          </cell>
          <cell r="E23905">
            <v>30000</v>
          </cell>
        </row>
        <row r="23906">
          <cell r="B23906" t="str">
            <v>engro 7th floor</v>
          </cell>
          <cell r="C23906" t="str">
            <v>material</v>
          </cell>
          <cell r="D23906" t="str">
            <v>purchased cable tie and tapes (to laraib)</v>
          </cell>
          <cell r="E23906">
            <v>570</v>
          </cell>
        </row>
        <row r="23907">
          <cell r="B23907" t="str">
            <v>BAH fire work</v>
          </cell>
          <cell r="C23907" t="str">
            <v>material</v>
          </cell>
          <cell r="D23907" t="str">
            <v>Lunch for 6 persons, tea, dinner (to Rohail)</v>
          </cell>
          <cell r="E23907">
            <v>3900</v>
          </cell>
        </row>
        <row r="23908">
          <cell r="B23908" t="str">
            <v>engro 7th floor</v>
          </cell>
          <cell r="C23908" t="str">
            <v>material</v>
          </cell>
          <cell r="D23908" t="str">
            <v>purchased solution, tapes, socket, bush and tape</v>
          </cell>
          <cell r="E23908">
            <v>870</v>
          </cell>
        </row>
        <row r="23909">
          <cell r="B23909" t="str">
            <v xml:space="preserve">MHR Personal </v>
          </cell>
          <cell r="C23909" t="str">
            <v>misc</v>
          </cell>
          <cell r="D23909" t="str">
            <v>sir rehman mobile balance</v>
          </cell>
          <cell r="E23909">
            <v>5000</v>
          </cell>
        </row>
        <row r="23910">
          <cell r="B23910" t="str">
            <v>Meezan bank Head office</v>
          </cell>
          <cell r="C23910" t="str">
            <v>fare</v>
          </cell>
          <cell r="D23910" t="str">
            <v>paid</v>
          </cell>
          <cell r="E23910">
            <v>2000</v>
          </cell>
        </row>
        <row r="23911">
          <cell r="B23911" t="str">
            <v>10pearl NASTP</v>
          </cell>
          <cell r="C23911" t="str">
            <v>fare</v>
          </cell>
          <cell r="D23911" t="str">
            <v>paid</v>
          </cell>
          <cell r="E23911">
            <v>1500</v>
          </cell>
        </row>
        <row r="23912">
          <cell r="B23912" t="str">
            <v>office</v>
          </cell>
          <cell r="C23912" t="str">
            <v>misc</v>
          </cell>
          <cell r="D23912" t="str">
            <v>umer for office use</v>
          </cell>
          <cell r="E23912">
            <v>3000</v>
          </cell>
        </row>
        <row r="23913">
          <cell r="B23913" t="str">
            <v>State life Insurance</v>
          </cell>
          <cell r="C23913" t="str">
            <v>Delite Engineering</v>
          </cell>
          <cell r="D23913" t="str">
            <v>Online by BH to Delta refrigeration concern for State life copper pipe</v>
          </cell>
          <cell r="E23913">
            <v>1149000</v>
          </cell>
        </row>
        <row r="23914">
          <cell r="B23914" t="str">
            <v>State life Insurance</v>
          </cell>
          <cell r="C23914" t="str">
            <v>fuel</v>
          </cell>
          <cell r="D23914" t="str">
            <v>cash paid to mukhtar</v>
          </cell>
          <cell r="E23914">
            <v>2650</v>
          </cell>
        </row>
        <row r="23915">
          <cell r="B23915" t="str">
            <v xml:space="preserve">MHR Personal </v>
          </cell>
          <cell r="C23915" t="str">
            <v>utilities bills</v>
          </cell>
          <cell r="D23915" t="str">
            <v>SSGC bill paid</v>
          </cell>
          <cell r="E23915">
            <v>770</v>
          </cell>
        </row>
        <row r="23916">
          <cell r="B23916" t="str">
            <v>office</v>
          </cell>
          <cell r="C23916" t="str">
            <v>utilities bills</v>
          </cell>
          <cell r="D23916" t="str">
            <v>SSGC bill paid</v>
          </cell>
          <cell r="E23916">
            <v>810</v>
          </cell>
        </row>
        <row r="23917">
          <cell r="B23917" t="str">
            <v>State life Insurance</v>
          </cell>
          <cell r="C23917" t="str">
            <v>fare</v>
          </cell>
          <cell r="D23917" t="str">
            <v>paid for copper pipe from Delite</v>
          </cell>
          <cell r="E23917">
            <v>6000</v>
          </cell>
        </row>
        <row r="23918">
          <cell r="B23918" t="str">
            <v>State life Insurance</v>
          </cell>
          <cell r="C23918" t="str">
            <v>adnan shamsi</v>
          </cell>
          <cell r="D23918" t="str">
            <v xml:space="preserve">Misc expenses such as fare, shifting, Tee, refreshment, fare, lunch </v>
          </cell>
          <cell r="E23918">
            <v>21250</v>
          </cell>
        </row>
        <row r="23919">
          <cell r="B23919" t="str">
            <v>Gul Ahmed</v>
          </cell>
          <cell r="C23919" t="str">
            <v>adnan shamsi</v>
          </cell>
          <cell r="D23919" t="str">
            <v xml:space="preserve">Misc expenses such as fare, shifting, Tee, refreshment, fare, lunch </v>
          </cell>
          <cell r="E23919">
            <v>5300</v>
          </cell>
        </row>
        <row r="23920">
          <cell r="B23920" t="str">
            <v>Meezan Gujranwala</v>
          </cell>
          <cell r="C23920" t="str">
            <v>secure vision</v>
          </cell>
          <cell r="D23920" t="str">
            <v>Online by Al madina to A Raheem care of Secure vission</v>
          </cell>
          <cell r="E23920">
            <v>270000</v>
          </cell>
        </row>
        <row r="23921">
          <cell r="B23921" t="str">
            <v>BAF maintenance</v>
          </cell>
          <cell r="C23921" t="str">
            <v>material</v>
          </cell>
          <cell r="D23921" t="str">
            <v>purchased bolt by irfan AC</v>
          </cell>
          <cell r="E23921">
            <v>500</v>
          </cell>
        </row>
        <row r="23922">
          <cell r="B23922" t="str">
            <v>Meezan bank Head office</v>
          </cell>
          <cell r="C23922" t="str">
            <v>faheem elec</v>
          </cell>
          <cell r="D23922" t="str">
            <v>cash paid</v>
          </cell>
          <cell r="E23922">
            <v>5000</v>
          </cell>
        </row>
        <row r="23923">
          <cell r="B23923" t="str">
            <v>Gul Ahmed</v>
          </cell>
          <cell r="C23923" t="str">
            <v>wazeer duct</v>
          </cell>
          <cell r="D23923" t="str">
            <v>cash paid to noman SS drain installation</v>
          </cell>
          <cell r="E23923">
            <v>40000</v>
          </cell>
        </row>
        <row r="23924">
          <cell r="B23924" t="str">
            <v>office</v>
          </cell>
          <cell r="C23924" t="str">
            <v>misc</v>
          </cell>
          <cell r="D23924" t="str">
            <v>umer for office use</v>
          </cell>
          <cell r="E23924">
            <v>4000</v>
          </cell>
        </row>
        <row r="23925">
          <cell r="B23925" t="str">
            <v>Bahria project</v>
          </cell>
          <cell r="C23925" t="str">
            <v>misc</v>
          </cell>
          <cell r="D23925" t="str">
            <v>TO amjad for misc expenses (recommend by nadeem)</v>
          </cell>
          <cell r="E23925">
            <v>3850</v>
          </cell>
        </row>
        <row r="23926">
          <cell r="B23926" t="str">
            <v>Gul Ahmed</v>
          </cell>
          <cell r="C23926" t="str">
            <v>misc</v>
          </cell>
          <cell r="D23926" t="str">
            <v>TO Zohaib ASPL for bill verify (recommend by nadeem)</v>
          </cell>
          <cell r="E23926">
            <v>10000</v>
          </cell>
        </row>
        <row r="23927">
          <cell r="B23927" t="str">
            <v>J outlet Quetta</v>
          </cell>
          <cell r="C23927" t="str">
            <v>transportation</v>
          </cell>
          <cell r="D23927" t="str">
            <v>jazz cash to driver samad agha</v>
          </cell>
          <cell r="E23927">
            <v>45000</v>
          </cell>
        </row>
        <row r="23928">
          <cell r="B23928" t="str">
            <v>J outlet Quetta</v>
          </cell>
          <cell r="C23928" t="str">
            <v>fare</v>
          </cell>
          <cell r="D23928" t="str">
            <v>Builty from scon valves</v>
          </cell>
          <cell r="E23928">
            <v>2050</v>
          </cell>
        </row>
        <row r="23929">
          <cell r="B23929" t="str">
            <v>office</v>
          </cell>
          <cell r="C23929" t="str">
            <v>office</v>
          </cell>
          <cell r="D23929" t="str">
            <v>Remaining cash paid for 06 Nos chairs repaited + sofa sethi washed</v>
          </cell>
          <cell r="E23929">
            <v>5000</v>
          </cell>
        </row>
        <row r="23930">
          <cell r="B23930" t="str">
            <v>State life Insurance</v>
          </cell>
          <cell r="C23930" t="str">
            <v>drawings</v>
          </cell>
          <cell r="D23930" t="str">
            <v>paid to azam corporation for drawings</v>
          </cell>
          <cell r="E23930">
            <v>20000</v>
          </cell>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row>
        <row r="23932">
          <cell r="B23932" t="str">
            <v>KANTEEN Islamabad</v>
          </cell>
          <cell r="C23932" t="str">
            <v>Haier Pakistan</v>
          </cell>
          <cell r="D23932" t="str">
            <v>Received from IK in acc of Kanteen ISL Meezan bank chq # A-11100866  (Given to Haier Pakistan in Haeir spilt Acs deal)</v>
          </cell>
          <cell r="E23932">
            <v>1085730</v>
          </cell>
        </row>
        <row r="23933">
          <cell r="B23933" t="str">
            <v>PSYCHIATRY JPMC</v>
          </cell>
          <cell r="C23933" t="str">
            <v>habib insulation</v>
          </cell>
          <cell r="D23933" t="str">
            <v>MCB Chq 2031680125 (Given to powermech care of habib insulation for SST input adjustment) = tatal amt  = 900,360</v>
          </cell>
          <cell r="E23933">
            <v>336482</v>
          </cell>
        </row>
        <row r="23934">
          <cell r="B23934" t="str">
            <v>Meezan bank Head office</v>
          </cell>
          <cell r="C23934" t="str">
            <v>habib insulation</v>
          </cell>
          <cell r="D23934" t="str">
            <v>MCB Chq 2031680125 (Given to powermech care of habib insulation for SST input adjustment) = tatal amt  = 900,360</v>
          </cell>
          <cell r="E23934">
            <v>498297</v>
          </cell>
        </row>
        <row r="23935">
          <cell r="B23935" t="str">
            <v>Gul Ahmed</v>
          </cell>
          <cell r="C23935" t="str">
            <v>habib insulation</v>
          </cell>
          <cell r="D23935" t="str">
            <v>MCB Chq 2031680125 (Given to powermech care of habib insulation for SST input adjustment) = tatal amt  = 900,360</v>
          </cell>
          <cell r="E23935">
            <v>65581</v>
          </cell>
        </row>
        <row r="23936">
          <cell r="B23936" t="str">
            <v>engro 7th floor</v>
          </cell>
          <cell r="C23936" t="str">
            <v>khan brothers</v>
          </cell>
          <cell r="D23936" t="str">
            <v>MCB 2031680127</v>
          </cell>
          <cell r="E23936">
            <v>130784</v>
          </cell>
        </row>
        <row r="23937">
          <cell r="B23937" t="str">
            <v>Spar supermarket</v>
          </cell>
          <cell r="C23937" t="str">
            <v>material</v>
          </cell>
          <cell r="D23937" t="str">
            <v>MCB chq 2031680128 (given to Gul zameen for threaded rods) = total amt 132,290</v>
          </cell>
          <cell r="E23937">
            <v>2110</v>
          </cell>
        </row>
        <row r="23938">
          <cell r="B23938" t="str">
            <v>10pearl NASTP</v>
          </cell>
          <cell r="C23938" t="str">
            <v>material</v>
          </cell>
          <cell r="D23938" t="str">
            <v>MCB chq 2031680128 (given to Gul zameen for threaded rods) = total amt 132,290</v>
          </cell>
          <cell r="E23938">
            <v>2520</v>
          </cell>
        </row>
        <row r="23939">
          <cell r="B23939" t="str">
            <v>Meezan bank Head office</v>
          </cell>
          <cell r="C23939" t="str">
            <v>material</v>
          </cell>
          <cell r="D23939" t="str">
            <v>MCB chq 2031680128 (given to Gul zameen for threaded rods) = total amt 132,290</v>
          </cell>
          <cell r="E23939">
            <v>44660</v>
          </cell>
        </row>
        <row r="23940">
          <cell r="B23940" t="str">
            <v>BAH fire work</v>
          </cell>
          <cell r="C23940" t="str">
            <v>material</v>
          </cell>
          <cell r="D23940" t="str">
            <v>MCB chq 2031680128 (given to Gul zameen for threaded rods) = total amt 132,290</v>
          </cell>
          <cell r="E23940">
            <v>31000</v>
          </cell>
        </row>
        <row r="23941">
          <cell r="B23941" t="str">
            <v>BAH Exhaust Work</v>
          </cell>
          <cell r="C23941" t="str">
            <v>material</v>
          </cell>
          <cell r="D23941" t="str">
            <v>MCB chq 2031680128 (given to Gul zameen for threaded rods) = total amt 132,290</v>
          </cell>
          <cell r="E23941">
            <v>25000</v>
          </cell>
        </row>
        <row r="23942">
          <cell r="B23942" t="str">
            <v>Gul Ahmed</v>
          </cell>
          <cell r="C23942" t="str">
            <v>material</v>
          </cell>
          <cell r="D23942" t="str">
            <v>MCB chq 2031680128 (given to Gul zameen for threaded rods) = total amt 132,290</v>
          </cell>
          <cell r="E23942">
            <v>27000</v>
          </cell>
        </row>
        <row r="23943">
          <cell r="B23943" t="str">
            <v>Fortress Mall</v>
          </cell>
          <cell r="C23943" t="str">
            <v>IIL pipe</v>
          </cell>
          <cell r="D23943" t="str">
            <v>MCB 2031680124 (ERW pipe purchased)</v>
          </cell>
          <cell r="E23943">
            <v>506735</v>
          </cell>
        </row>
        <row r="23944">
          <cell r="B23944" t="str">
            <v>Fortress Mall</v>
          </cell>
          <cell r="C23944" t="str">
            <v>AS Traders</v>
          </cell>
          <cell r="D23944" t="str">
            <v>MCB 2031680131 (MS pipe purchased)</v>
          </cell>
          <cell r="E23944">
            <v>215959</v>
          </cell>
        </row>
        <row r="23945">
          <cell r="B23945" t="str">
            <v>J outlet lucky one mall</v>
          </cell>
          <cell r="C23945" t="str">
            <v>fakhri brothers</v>
          </cell>
          <cell r="D23945" t="str">
            <v>Received from IK in acc of Kanteen ISL Meezan bank chq # A-11163624 (Given to Fakhri brothers)</v>
          </cell>
          <cell r="E23945">
            <v>350000</v>
          </cell>
        </row>
        <row r="23946">
          <cell r="B23946" t="str">
            <v>J outlet Quetta</v>
          </cell>
          <cell r="C23946" t="str">
            <v>material</v>
          </cell>
          <cell r="D23946" t="str">
            <v>MCB chq 2031680132 (given to Fatemi enterprises = Amt = 314,800</v>
          </cell>
          <cell r="E23946">
            <v>93800</v>
          </cell>
        </row>
        <row r="23947">
          <cell r="B23947" t="str">
            <v>BAH fire work</v>
          </cell>
          <cell r="C23947" t="str">
            <v>material</v>
          </cell>
          <cell r="D23947" t="str">
            <v>MCB chq 2031680132 (given to Fatemi enterprises = Amt = 314,800</v>
          </cell>
          <cell r="E23947">
            <v>15200</v>
          </cell>
        </row>
        <row r="23948">
          <cell r="B23948" t="str">
            <v>Fortress Mall</v>
          </cell>
          <cell r="C23948" t="str">
            <v>material</v>
          </cell>
          <cell r="D23948" t="str">
            <v>MCB chq 2031680132 (given to Fatemi enterprises = Amt = 314,800</v>
          </cell>
          <cell r="E23948">
            <v>105000</v>
          </cell>
        </row>
        <row r="23949">
          <cell r="B23949" t="str">
            <v>BAF maintenance</v>
          </cell>
          <cell r="C23949" t="str">
            <v>material</v>
          </cell>
          <cell r="D23949" t="str">
            <v>MCB chq 2031680132 (given to Fatemi enterprises = Amt = 314,800</v>
          </cell>
          <cell r="E23949">
            <v>100800</v>
          </cell>
        </row>
        <row r="23950">
          <cell r="B23950" t="str">
            <v>NICVD</v>
          </cell>
          <cell r="C23950" t="str">
            <v>Wazeer ducting</v>
          </cell>
          <cell r="D23950" t="str">
            <v>MCB chq 2031680134</v>
          </cell>
          <cell r="E23950">
            <v>100000</v>
          </cell>
        </row>
        <row r="23951">
          <cell r="B23951" t="str">
            <v>Spar supermarket</v>
          </cell>
          <cell r="C23951" t="str">
            <v>faheem elec</v>
          </cell>
          <cell r="D23951" t="str">
            <v>MCB chq 2031680135 Total amt = 100,000</v>
          </cell>
          <cell r="E23951">
            <v>50000</v>
          </cell>
        </row>
        <row r="23952">
          <cell r="B23952" t="str">
            <v>10pearl NASTP</v>
          </cell>
          <cell r="C23952" t="str">
            <v>faheem elec</v>
          </cell>
          <cell r="D23952" t="str">
            <v>MCB chq 2031680135 Total amt = 100,000</v>
          </cell>
          <cell r="E23952">
            <v>50000</v>
          </cell>
        </row>
        <row r="23953">
          <cell r="B23953" t="str">
            <v>KANTEEN Islamabad</v>
          </cell>
          <cell r="C23953" t="str">
            <v>A &amp; B Enterprises</v>
          </cell>
          <cell r="D23953" t="str">
            <v>MCB chq 2031680136 (purchased caravell air curtains 03 Nos)</v>
          </cell>
          <cell r="E23953">
            <v>174000</v>
          </cell>
        </row>
        <row r="23954">
          <cell r="B23954" t="str">
            <v>Spar supermarket</v>
          </cell>
          <cell r="C23954" t="str">
            <v>malik brothers</v>
          </cell>
          <cell r="D23954" t="str">
            <v>MCB chq 2031680137 (Chq given to Steelex pvt ltd for SST input claimed care of malik brothers) amt = 350,000</v>
          </cell>
          <cell r="E23954">
            <v>139000</v>
          </cell>
        </row>
        <row r="23955">
          <cell r="B23955" t="str">
            <v>Gul Ahmed</v>
          </cell>
          <cell r="C23955" t="str">
            <v>malik brothers</v>
          </cell>
          <cell r="D23955" t="str">
            <v>MCB chq 2031680137 (Chq given to Steelex pvt ltd for SST input claimed care of malik brothers) amt = 350,000</v>
          </cell>
          <cell r="E23955">
            <v>26000</v>
          </cell>
        </row>
        <row r="23956">
          <cell r="B23956" t="str">
            <v>BAH Exhaust Work</v>
          </cell>
          <cell r="C23956" t="str">
            <v>malik brothers</v>
          </cell>
          <cell r="D23956" t="str">
            <v>MCB chq 2031680137 (Chq given to Steelex pvt ltd for SST input claimed care of malik brothers) amt = 350,000</v>
          </cell>
          <cell r="E23956">
            <v>155000</v>
          </cell>
        </row>
        <row r="23957">
          <cell r="B23957" t="str">
            <v>engro 7th floor</v>
          </cell>
          <cell r="C23957" t="str">
            <v>malik brothers</v>
          </cell>
          <cell r="D23957" t="str">
            <v>MCB chq 2031680137 (Chq given to Steelex pvt ltd for SST input claimed care of malik brothers) amt = 350,000</v>
          </cell>
          <cell r="E23957">
            <v>30000</v>
          </cell>
        </row>
        <row r="23958">
          <cell r="B23958" t="str">
            <v>State life Insurance</v>
          </cell>
          <cell r="C23958" t="str">
            <v>Crescent corporation</v>
          </cell>
          <cell r="D23958" t="str">
            <v>Received from IK in acc of State life Meezan bank chq # A-11163658 (Given to crescent corporation in state life deal)</v>
          </cell>
          <cell r="E23958">
            <v>1686594</v>
          </cell>
        </row>
        <row r="23959">
          <cell r="B23959" t="str">
            <v>O/M The Place</v>
          </cell>
          <cell r="C23959" t="str">
            <v>SST Tax</v>
          </cell>
          <cell r="D23959" t="str">
            <v>MCB chq 2031680138 (Total amt = 199,310)</v>
          </cell>
          <cell r="E23959">
            <v>36000</v>
          </cell>
        </row>
        <row r="23960">
          <cell r="B23960" t="str">
            <v xml:space="preserve">O/M Nue Multiplex </v>
          </cell>
          <cell r="C23960" t="str">
            <v>SST Tax</v>
          </cell>
          <cell r="D23960" t="str">
            <v>MCB chq 2031680138 (Total amt = 199,310)</v>
          </cell>
          <cell r="E23960">
            <v>35000</v>
          </cell>
        </row>
        <row r="23961">
          <cell r="B23961" t="str">
            <v>FTC Floors</v>
          </cell>
          <cell r="C23961" t="str">
            <v>SST Tax</v>
          </cell>
          <cell r="D23961" t="str">
            <v>MCB chq 2031680138 (Total amt = 199,310)</v>
          </cell>
          <cell r="E23961">
            <v>95000</v>
          </cell>
        </row>
        <row r="23962">
          <cell r="B23962" t="str">
            <v>BAF maintenance</v>
          </cell>
          <cell r="C23962" t="str">
            <v>SST Tax</v>
          </cell>
          <cell r="D23962" t="str">
            <v>MCB chq 2031680138 (Total amt = 199,310)</v>
          </cell>
          <cell r="E23962">
            <v>1310</v>
          </cell>
        </row>
        <row r="23963">
          <cell r="B23963" t="str">
            <v>O/M VISA office</v>
          </cell>
          <cell r="C23963" t="str">
            <v>SST Tax</v>
          </cell>
          <cell r="D23963" t="str">
            <v>MCB chq 2031680138 (Total amt = 199,310)</v>
          </cell>
          <cell r="E23963">
            <v>32000</v>
          </cell>
        </row>
        <row r="23964">
          <cell r="B23964" t="str">
            <v>O/M The Place</v>
          </cell>
          <cell r="C23964" t="str">
            <v>Received</v>
          </cell>
          <cell r="D23964" t="str">
            <v>O &amp; M bill for Mar 25</v>
          </cell>
          <cell r="F23964">
            <v>401676</v>
          </cell>
        </row>
        <row r="23965">
          <cell r="B23965" t="str">
            <v>NICVD</v>
          </cell>
          <cell r="C23965" t="str">
            <v>Received</v>
          </cell>
          <cell r="D23965" t="str">
            <v>Received against Running bill no 1 DIB chq # 31338753)</v>
          </cell>
          <cell r="F23965">
            <v>14415258</v>
          </cell>
        </row>
        <row r="23966">
          <cell r="B23966" t="str">
            <v>10pearl NASTP</v>
          </cell>
          <cell r="C23966" t="str">
            <v>Received</v>
          </cell>
          <cell r="D23966" t="str">
            <v>Received 30% mob advance (payment transfer online in Pioneer services)</v>
          </cell>
          <cell r="F23966">
            <v>1765421</v>
          </cell>
        </row>
        <row r="23967">
          <cell r="B23967" t="str">
            <v>BAH 12th Floor</v>
          </cell>
          <cell r="C23967" t="str">
            <v>Received</v>
          </cell>
          <cell r="D23967" t="str">
            <v>Received cash chq against bill (Given to BH in petty cash)</v>
          </cell>
          <cell r="F23967">
            <v>4500000</v>
          </cell>
        </row>
        <row r="23968">
          <cell r="B23968" t="str">
            <v>KANTEEN Islamabad</v>
          </cell>
          <cell r="C23968" t="str">
            <v>Received</v>
          </cell>
          <cell r="D23968" t="str">
            <v>Received from IK in acc of Kanteen ISL Meezan bank chq # A-11100867  (Given to crescent corporation in State life copper pipe deal)</v>
          </cell>
          <cell r="F23968">
            <v>1071643</v>
          </cell>
        </row>
        <row r="23969">
          <cell r="B23969" t="str">
            <v>KANTEEN Islamabad</v>
          </cell>
          <cell r="C23969" t="str">
            <v>Received</v>
          </cell>
          <cell r="D23969" t="str">
            <v>Received from IK in acc of Kanteen ISL Meezan bank chq # A-11100866  (Given to Haier Pakistan in Haeir spilt Acs deal)</v>
          </cell>
          <cell r="F23969">
            <v>1085730</v>
          </cell>
        </row>
        <row r="23970">
          <cell r="B23970" t="str">
            <v>KANTEEN Islamabad</v>
          </cell>
          <cell r="C23970" t="str">
            <v>Received</v>
          </cell>
          <cell r="D23970" t="str">
            <v>Received from IK in acc of Kanteen ISL Meezan bank chq # A-11163624 (Given to Fakhri brothers)</v>
          </cell>
          <cell r="F23970">
            <v>350000</v>
          </cell>
        </row>
        <row r="23971">
          <cell r="B23971" t="str">
            <v>BAF maintenance</v>
          </cell>
          <cell r="C23971" t="str">
            <v>Received</v>
          </cell>
          <cell r="D23971" t="str">
            <v>1% invoice charges for MCB chq # 2031680126 given to Al madian steel for SST inpt adjustment in BAFL</v>
          </cell>
          <cell r="E23971">
            <v>15300</v>
          </cell>
        </row>
        <row r="23972">
          <cell r="B23972" t="str">
            <v>State life Insurance</v>
          </cell>
          <cell r="C23972" t="str">
            <v>Received</v>
          </cell>
          <cell r="D23972" t="str">
            <v>Received from IK in acc of State life Meezan bank chq # A-11163658 (Given to crescent corporation in state life deal)</v>
          </cell>
          <cell r="F23972">
            <v>1686594</v>
          </cell>
        </row>
        <row r="23973">
          <cell r="B23973" t="str">
            <v>Imtiaz saddar</v>
          </cell>
          <cell r="C23973" t="str">
            <v>Received</v>
          </cell>
          <cell r="D23973" t="str">
            <v>Received 40% Mob adv from Imtiaz saddar</v>
          </cell>
          <cell r="F23973">
            <v>4585609</v>
          </cell>
        </row>
        <row r="23974">
          <cell r="B23974" t="str">
            <v>DB 15th &amp; 16th Floor</v>
          </cell>
          <cell r="C23974" t="str">
            <v>Received</v>
          </cell>
          <cell r="D23974" t="str">
            <v>Received from IK in acc of Duetche bank - HBL chq # 10002428 (Given to universal traders)</v>
          </cell>
          <cell r="F23974">
            <v>3288312</v>
          </cell>
        </row>
        <row r="23975">
          <cell r="B23975" t="str">
            <v>DB 15th &amp; 16th Floor</v>
          </cell>
          <cell r="C23975" t="str">
            <v>Received</v>
          </cell>
          <cell r="D23975" t="str">
            <v>Return the above payment to BH (care of TIK)</v>
          </cell>
          <cell r="E23975">
            <v>3288312</v>
          </cell>
        </row>
        <row r="23976">
          <cell r="B23976" t="str">
            <v>DB 15th &amp; 16th Floor</v>
          </cell>
          <cell r="C23976" t="str">
            <v>Received</v>
          </cell>
          <cell r="D23976" t="str">
            <v>1% invoice charges for amount 3,288,312/-</v>
          </cell>
          <cell r="E23976">
            <v>32883</v>
          </cell>
        </row>
        <row r="23977">
          <cell r="B23977" t="str">
            <v>J out let DML</v>
          </cell>
          <cell r="C23977" t="str">
            <v>Received</v>
          </cell>
          <cell r="D23977" t="str">
            <v>Received from IK in acc of Joutlet DML - Meezan bank chq # A-11163423 (Given to universal crescent corporation in state life deal) =chq amount = 10,115,000/-</v>
          </cell>
          <cell r="F23977">
            <v>3000000</v>
          </cell>
        </row>
        <row r="23978">
          <cell r="B23978" t="str">
            <v>zeta mall</v>
          </cell>
          <cell r="C23978" t="str">
            <v>Received</v>
          </cell>
          <cell r="D23978" t="str">
            <v>Received from IK in acc of ZETA  - Meezan bank chq # A-11163423 (Given to universal crescent corporation in state life deal) =chq amount = 10,115,000/-</v>
          </cell>
          <cell r="F23978">
            <v>1500000</v>
          </cell>
        </row>
        <row r="23979">
          <cell r="B23979" t="str">
            <v>J outlet lucky one mall</v>
          </cell>
          <cell r="C23979" t="str">
            <v>Received</v>
          </cell>
          <cell r="D23979" t="str">
            <v>Received from IK in acc of J outlet LOC - Meezan bank chq # A-11163423 (Given to universal crescent corporation in state life deal) =chq amount = 10,115,000/-</v>
          </cell>
          <cell r="F23979">
            <v>2600000</v>
          </cell>
        </row>
        <row r="23980">
          <cell r="B23980" t="str">
            <v>State life Insurance</v>
          </cell>
          <cell r="C23980" t="str">
            <v>Received</v>
          </cell>
          <cell r="D23980" t="str">
            <v>Received from IK in acc of SLIC - Meezan bank chq # A-11163423 (Given to universal crescent corporation in state life deal) =chq amount = 10,115,000/-</v>
          </cell>
          <cell r="F23980">
            <v>3015000</v>
          </cell>
        </row>
        <row r="23981">
          <cell r="B23981" t="str">
            <v>State life Insurance</v>
          </cell>
          <cell r="C23981" t="str">
            <v>Received</v>
          </cell>
          <cell r="D23981" t="str">
            <v>1% invoice charges for above 4 payments</v>
          </cell>
          <cell r="E23981">
            <v>101150</v>
          </cell>
        </row>
        <row r="23982">
          <cell r="B23982" t="str">
            <v>KANTEEN Islamabad</v>
          </cell>
          <cell r="C23982" t="str">
            <v>material</v>
          </cell>
          <cell r="D23982" t="str">
            <v>Online by BH to yasir brother for Ducting works for KANTEEN ISL</v>
          </cell>
          <cell r="E23982">
            <v>100000</v>
          </cell>
        </row>
        <row r="23983">
          <cell r="B23983" t="str">
            <v>office</v>
          </cell>
          <cell r="C23983" t="str">
            <v>salary</v>
          </cell>
          <cell r="D23983" t="str">
            <v>Mossi salary</v>
          </cell>
          <cell r="E23983">
            <v>7000</v>
          </cell>
        </row>
        <row r="23984">
          <cell r="B23984" t="str">
            <v>Fortress Mall</v>
          </cell>
          <cell r="C23984" t="str">
            <v>fare</v>
          </cell>
          <cell r="D23984" t="str">
            <v xml:space="preserve">Courier docuemnts to Noman </v>
          </cell>
          <cell r="E23984">
            <v>390</v>
          </cell>
        </row>
        <row r="23985">
          <cell r="B23985" t="str">
            <v>Various sites</v>
          </cell>
          <cell r="C23985" t="str">
            <v>fuel</v>
          </cell>
          <cell r="D23985" t="str">
            <v>to Israr bhai</v>
          </cell>
          <cell r="E23985">
            <v>5000</v>
          </cell>
        </row>
        <row r="23986">
          <cell r="B23986" t="str">
            <v>NICVD</v>
          </cell>
          <cell r="C23986" t="str">
            <v>misc</v>
          </cell>
          <cell r="D23986" t="str">
            <v>To nexes engineering for inlet vaccum point for Zameer sahab home</v>
          </cell>
          <cell r="E23986">
            <v>11500</v>
          </cell>
        </row>
        <row r="23987">
          <cell r="B23987" t="str">
            <v>office</v>
          </cell>
          <cell r="C23987" t="str">
            <v>misc</v>
          </cell>
          <cell r="D23987" t="str">
            <v>umer for office use</v>
          </cell>
          <cell r="E23987">
            <v>4000</v>
          </cell>
        </row>
        <row r="23988">
          <cell r="B23988" t="str">
            <v>naveed malik</v>
          </cell>
          <cell r="C23988" t="str">
            <v>misc</v>
          </cell>
          <cell r="D23988" t="str">
            <v>To waqas for site expenses</v>
          </cell>
          <cell r="E23988">
            <v>1350</v>
          </cell>
        </row>
        <row r="23989">
          <cell r="B23989" t="str">
            <v>State life Insurance</v>
          </cell>
          <cell r="C23989" t="str">
            <v>fuel</v>
          </cell>
          <cell r="D23989" t="str">
            <v>cash paid to mukhtar</v>
          </cell>
          <cell r="E23989">
            <v>2000</v>
          </cell>
        </row>
        <row r="23990">
          <cell r="B23990" t="str">
            <v>State life Insurance</v>
          </cell>
          <cell r="C23990" t="str">
            <v>misc</v>
          </cell>
          <cell r="D23990" t="str">
            <v>to mukhtar for bike maintenance</v>
          </cell>
          <cell r="E23990">
            <v>3000</v>
          </cell>
        </row>
        <row r="23991">
          <cell r="B23991" t="str">
            <v>BAF maintenance</v>
          </cell>
          <cell r="C23991" t="str">
            <v>misc</v>
          </cell>
          <cell r="D23991" t="str">
            <v>To mukhtar for mobile balance</v>
          </cell>
          <cell r="E23991">
            <v>500</v>
          </cell>
        </row>
        <row r="23992">
          <cell r="B23992" t="str">
            <v>State life Insurance</v>
          </cell>
          <cell r="C23992" t="str">
            <v>fare</v>
          </cell>
          <cell r="D23992" t="str">
            <v>paid</v>
          </cell>
          <cell r="E23992">
            <v>800</v>
          </cell>
        </row>
        <row r="23993">
          <cell r="B23993" t="str">
            <v>PSYCHIATRY JPMC</v>
          </cell>
          <cell r="C23993" t="str">
            <v>Noman ducting</v>
          </cell>
          <cell r="D23993" t="str">
            <v>Sheet hawala to Noman ducting by al madina = 1000,000</v>
          </cell>
          <cell r="E23993">
            <v>16339</v>
          </cell>
        </row>
        <row r="23994">
          <cell r="B23994" t="str">
            <v>Meezan bank Head office</v>
          </cell>
          <cell r="C23994" t="str">
            <v>Noman ducting</v>
          </cell>
          <cell r="D23994" t="str">
            <v>Sheet hawala to Noman ducting by al madina = 1000,000</v>
          </cell>
          <cell r="E23994">
            <v>798964</v>
          </cell>
        </row>
        <row r="23995">
          <cell r="B23995" t="str">
            <v>Imtiaz supermarket</v>
          </cell>
          <cell r="C23995" t="str">
            <v>Noman ducting</v>
          </cell>
          <cell r="D23995" t="str">
            <v>Sheet hawala to Noman ducting by al madina = 1000,000</v>
          </cell>
          <cell r="E23995">
            <v>92622</v>
          </cell>
        </row>
        <row r="23996">
          <cell r="B23996" t="str">
            <v>Zeta Mall</v>
          </cell>
          <cell r="C23996" t="str">
            <v>Noman ducting</v>
          </cell>
          <cell r="D23996" t="str">
            <v>Sheet hawala to Noman ducting by al madina = 1000,000</v>
          </cell>
          <cell r="E23996">
            <v>79601</v>
          </cell>
        </row>
        <row r="23997">
          <cell r="B23997" t="str">
            <v>Mall of Pindi</v>
          </cell>
          <cell r="C23997" t="str">
            <v>Noman ducting</v>
          </cell>
          <cell r="D23997" t="str">
            <v>Sheet hawala to Noman ducting by al madina = 1000,000</v>
          </cell>
          <cell r="E23997">
            <v>12474</v>
          </cell>
        </row>
        <row r="23998">
          <cell r="B23998" t="str">
            <v>Fortress Mall</v>
          </cell>
          <cell r="C23998" t="str">
            <v>material</v>
          </cell>
          <cell r="D23998" t="str">
            <v>Online by BH to Noman for fortress expenses</v>
          </cell>
          <cell r="E23998">
            <v>20000</v>
          </cell>
        </row>
        <row r="23999">
          <cell r="B23999" t="str">
            <v>Fortress Mall</v>
          </cell>
          <cell r="C23999" t="str">
            <v>AS Traders</v>
          </cell>
          <cell r="D23999" t="str">
            <v>Online by BH to AS Traders for MS Pipe purchased  for Fortress Mall</v>
          </cell>
          <cell r="E23999">
            <v>25000</v>
          </cell>
        </row>
        <row r="24000">
          <cell r="B24000" t="str">
            <v>office</v>
          </cell>
          <cell r="C24000" t="str">
            <v>misc</v>
          </cell>
          <cell r="D24000" t="str">
            <v>umer for office use</v>
          </cell>
          <cell r="E24000">
            <v>3000</v>
          </cell>
        </row>
        <row r="24001">
          <cell r="B24001" t="str">
            <v>J outlet Quetta</v>
          </cell>
          <cell r="C24001" t="str">
            <v>Food expenses</v>
          </cell>
          <cell r="D24001" t="str">
            <v>Online by BH to M Ahsan for Quetta food expenses</v>
          </cell>
          <cell r="E24001">
            <v>40000</v>
          </cell>
        </row>
        <row r="24002">
          <cell r="B24002" t="str">
            <v>KANTEEN Islamabad</v>
          </cell>
          <cell r="C24002" t="str">
            <v>material</v>
          </cell>
          <cell r="D24002" t="str">
            <v>Online by BH to Engr for Kanteen ISL expenses</v>
          </cell>
          <cell r="E24002">
            <v>100000</v>
          </cell>
        </row>
        <row r="24003">
          <cell r="B24003" t="str">
            <v>State life Insurance</v>
          </cell>
          <cell r="C24003" t="str">
            <v>material</v>
          </cell>
          <cell r="D24003" t="str">
            <v>purchased 6 nos socket from fast cool</v>
          </cell>
          <cell r="E24003">
            <v>3300</v>
          </cell>
        </row>
        <row r="24004">
          <cell r="B24004" t="str">
            <v>office</v>
          </cell>
          <cell r="C24004" t="str">
            <v>misc</v>
          </cell>
          <cell r="D24004" t="str">
            <v>bilal bhai guest Fahad lunch</v>
          </cell>
          <cell r="E24004">
            <v>1630</v>
          </cell>
        </row>
        <row r="24005">
          <cell r="B24005" t="str">
            <v>BAF maintenance</v>
          </cell>
          <cell r="C24005" t="str">
            <v>fare</v>
          </cell>
          <cell r="D24005" t="str">
            <v>paid</v>
          </cell>
          <cell r="E24005">
            <v>2000</v>
          </cell>
        </row>
        <row r="24006">
          <cell r="B24006" t="str">
            <v>KANTEEN Islamabad</v>
          </cell>
          <cell r="C24006" t="str">
            <v>charity</v>
          </cell>
          <cell r="D24006" t="str">
            <v>given by Rehan to needy family</v>
          </cell>
          <cell r="E24006">
            <v>10000</v>
          </cell>
        </row>
        <row r="24007">
          <cell r="B24007" t="str">
            <v>Gul Ahmed</v>
          </cell>
          <cell r="C24007" t="str">
            <v>fare</v>
          </cell>
          <cell r="D24007" t="str">
            <v>Fare for Gul Ahmed by  nadeem bhai</v>
          </cell>
          <cell r="E24007">
            <v>1000</v>
          </cell>
        </row>
        <row r="24008">
          <cell r="B24008" t="str">
            <v>State life Insurance</v>
          </cell>
          <cell r="C24008" t="str">
            <v>Shabbir Brothers</v>
          </cell>
          <cell r="D24008" t="str">
            <v>cash chq collect by aness from almadina</v>
          </cell>
          <cell r="E24008">
            <v>256000</v>
          </cell>
        </row>
        <row r="24009">
          <cell r="B24009" t="str">
            <v>Imtiaz saddar</v>
          </cell>
          <cell r="C24009" t="str">
            <v>misc</v>
          </cell>
          <cell r="D24009" t="str">
            <v>Nadeem bhai mobile balance</v>
          </cell>
          <cell r="E24009">
            <v>1000</v>
          </cell>
        </row>
        <row r="24010">
          <cell r="B24010" t="str">
            <v>naveed malik</v>
          </cell>
          <cell r="C24010" t="str">
            <v>material</v>
          </cell>
          <cell r="D24010" t="str">
            <v>purchased compressor end valve</v>
          </cell>
          <cell r="E24010">
            <v>1000</v>
          </cell>
        </row>
        <row r="24011">
          <cell r="B24011" t="str">
            <v>State life Insurance</v>
          </cell>
          <cell r="C24011" t="str">
            <v>fuel</v>
          </cell>
          <cell r="D24011" t="str">
            <v>to mukhtar</v>
          </cell>
          <cell r="E24011">
            <v>1000</v>
          </cell>
        </row>
        <row r="24012">
          <cell r="B24012" t="str">
            <v>State life Insurance</v>
          </cell>
          <cell r="C24012" t="str">
            <v>fare</v>
          </cell>
          <cell r="D24012" t="str">
            <v>paid</v>
          </cell>
          <cell r="E24012">
            <v>2800</v>
          </cell>
        </row>
        <row r="24013">
          <cell r="B24013" t="str">
            <v>Gul Ahmed</v>
          </cell>
          <cell r="C24013" t="str">
            <v>material</v>
          </cell>
          <cell r="D24013" t="str">
            <v>purchased cable tie</v>
          </cell>
          <cell r="E24013">
            <v>830</v>
          </cell>
        </row>
        <row r="24014">
          <cell r="B24014" t="str">
            <v>State life Insurance</v>
          </cell>
          <cell r="C24014" t="str">
            <v>material</v>
          </cell>
          <cell r="D24014" t="str">
            <v>purchased 6 nos socket  from shabbir 1-1/8</v>
          </cell>
          <cell r="E24014">
            <v>2280</v>
          </cell>
        </row>
        <row r="24015">
          <cell r="B24015" t="str">
            <v>office</v>
          </cell>
          <cell r="C24015" t="str">
            <v xml:space="preserve">misc </v>
          </cell>
          <cell r="D24015" t="str">
            <v>Rehan printer refilling + repaired</v>
          </cell>
          <cell r="E24015">
            <v>900</v>
          </cell>
        </row>
        <row r="24016">
          <cell r="B24016" t="str">
            <v>office</v>
          </cell>
          <cell r="C24016" t="str">
            <v>misc</v>
          </cell>
          <cell r="D24016" t="str">
            <v>umer for office use</v>
          </cell>
          <cell r="E24016">
            <v>4000</v>
          </cell>
        </row>
        <row r="24017">
          <cell r="B24017" t="str">
            <v>BAH fire work</v>
          </cell>
          <cell r="C24017" t="str">
            <v>misc</v>
          </cell>
          <cell r="D24017" t="str">
            <v>To rohail for lunch 4 person and tea for Sunday</v>
          </cell>
          <cell r="E24017">
            <v>2000</v>
          </cell>
        </row>
        <row r="24018">
          <cell r="B24018" t="str">
            <v>10pearl NASTP</v>
          </cell>
          <cell r="C24018" t="str">
            <v>fuel</v>
          </cell>
          <cell r="D24018" t="str">
            <v>To Rohail for 6 days (BAHl to NASTP)</v>
          </cell>
          <cell r="E24018">
            <v>1800</v>
          </cell>
        </row>
        <row r="24019">
          <cell r="B24019" t="str">
            <v>State life Insurance</v>
          </cell>
          <cell r="C24019" t="str">
            <v>fare</v>
          </cell>
          <cell r="D24019" t="str">
            <v>paid</v>
          </cell>
          <cell r="E24019">
            <v>800</v>
          </cell>
        </row>
        <row r="24020">
          <cell r="B24020" t="str">
            <v>Meezan Gujranwala</v>
          </cell>
          <cell r="C24020" t="str">
            <v>material</v>
          </cell>
          <cell r="D24020" t="str">
            <v>purchased half peestal &amp; basin from gujranwala (jazz cash)</v>
          </cell>
          <cell r="E24020">
            <v>16090</v>
          </cell>
        </row>
        <row r="24021">
          <cell r="B24021" t="str">
            <v>10pearl NASTP</v>
          </cell>
          <cell r="C24021" t="str">
            <v>material</v>
          </cell>
          <cell r="D24021" t="str">
            <v>purchased colour material</v>
          </cell>
          <cell r="E24021">
            <v>10770</v>
          </cell>
        </row>
        <row r="24022">
          <cell r="B24022" t="str">
            <v>Meezan bank Head office</v>
          </cell>
          <cell r="C24022" t="str">
            <v>fare</v>
          </cell>
          <cell r="D24022" t="str">
            <v>paid</v>
          </cell>
          <cell r="E24022">
            <v>2000</v>
          </cell>
        </row>
        <row r="24023">
          <cell r="B24023" t="str">
            <v>Meezan bank Head office</v>
          </cell>
          <cell r="C24023" t="str">
            <v>faheem elec</v>
          </cell>
          <cell r="D24023" t="str">
            <v>cash paid</v>
          </cell>
          <cell r="E24023">
            <v>50000</v>
          </cell>
        </row>
        <row r="24024">
          <cell r="B24024" t="str">
            <v>O/M The Place</v>
          </cell>
          <cell r="C24024" t="str">
            <v>material</v>
          </cell>
          <cell r="D24024" t="str">
            <v>TO mumtaz for purchase of condenser fans</v>
          </cell>
          <cell r="E24024">
            <v>44000</v>
          </cell>
        </row>
        <row r="24025">
          <cell r="B24025" t="str">
            <v>engro 7th floor</v>
          </cell>
          <cell r="C24025" t="str">
            <v>salary</v>
          </cell>
          <cell r="D24025" t="str">
            <v>bilal bhai salary</v>
          </cell>
          <cell r="E24025">
            <v>50000</v>
          </cell>
        </row>
        <row r="24026">
          <cell r="B24026" t="str">
            <v xml:space="preserve">MHR Personal </v>
          </cell>
          <cell r="C24026" t="str">
            <v>salary</v>
          </cell>
          <cell r="D24026" t="str">
            <v>Mossi salary at home</v>
          </cell>
          <cell r="E24026">
            <v>105000</v>
          </cell>
        </row>
        <row r="24027">
          <cell r="B24027" t="str">
            <v xml:space="preserve">MHR Personal </v>
          </cell>
          <cell r="C24027" t="str">
            <v>groceries</v>
          </cell>
          <cell r="D24027" t="str">
            <v>Groceries (April 25)</v>
          </cell>
          <cell r="E24027">
            <v>85000</v>
          </cell>
        </row>
        <row r="24028">
          <cell r="B24028" t="str">
            <v>CITI Bank</v>
          </cell>
          <cell r="C24028" t="str">
            <v>fuel</v>
          </cell>
          <cell r="D24028" t="str">
            <v>Fuel at site (April 25)</v>
          </cell>
          <cell r="E24028">
            <v>20000</v>
          </cell>
        </row>
        <row r="24029">
          <cell r="B24029" t="str">
            <v>BAF maintenance</v>
          </cell>
          <cell r="C24029" t="str">
            <v>salary</v>
          </cell>
          <cell r="D24029" t="str">
            <v>nadeem bhai salary</v>
          </cell>
          <cell r="E24029">
            <v>50000</v>
          </cell>
        </row>
        <row r="24030">
          <cell r="B24030" t="str">
            <v>kumail bhai</v>
          </cell>
          <cell r="C24030" t="str">
            <v>salary</v>
          </cell>
          <cell r="D24030" t="str">
            <v>Waris salary</v>
          </cell>
          <cell r="E24030">
            <v>5000</v>
          </cell>
        </row>
        <row r="24031">
          <cell r="B24031" t="str">
            <v>O/M The Place</v>
          </cell>
          <cell r="C24031" t="str">
            <v>salary</v>
          </cell>
          <cell r="D24031" t="str">
            <v>The place staff salaries</v>
          </cell>
          <cell r="E24031">
            <v>184279.16666666669</v>
          </cell>
        </row>
        <row r="24032">
          <cell r="B24032" t="str">
            <v>CITI Bank</v>
          </cell>
          <cell r="C24032" t="str">
            <v>salary</v>
          </cell>
          <cell r="D24032" t="str">
            <v>jahangeer salary</v>
          </cell>
          <cell r="E24032">
            <v>75000</v>
          </cell>
        </row>
        <row r="24033">
          <cell r="B24033" t="str">
            <v>FTC Floors</v>
          </cell>
          <cell r="C24033" t="str">
            <v>salary</v>
          </cell>
          <cell r="D24033" t="str">
            <v>ftc staff salaries</v>
          </cell>
          <cell r="E24033">
            <v>223492</v>
          </cell>
        </row>
        <row r="24034">
          <cell r="B24034" t="str">
            <v>10pearl NASTP</v>
          </cell>
          <cell r="C24034" t="str">
            <v>salary</v>
          </cell>
          <cell r="D24034" t="str">
            <v>waqas salary</v>
          </cell>
          <cell r="E24034">
            <v>57520</v>
          </cell>
        </row>
        <row r="24035">
          <cell r="B24035" t="str">
            <v>office</v>
          </cell>
          <cell r="C24035" t="str">
            <v>salary</v>
          </cell>
          <cell r="D24035" t="str">
            <v>Mukhtar salary</v>
          </cell>
          <cell r="E24035">
            <v>42000</v>
          </cell>
        </row>
        <row r="24036">
          <cell r="B24036" t="str">
            <v>BAH fire work</v>
          </cell>
          <cell r="C24036" t="str">
            <v>salary</v>
          </cell>
          <cell r="D24036" t="str">
            <v>Asif + umair salary</v>
          </cell>
          <cell r="E24036">
            <v>71955</v>
          </cell>
        </row>
        <row r="24037">
          <cell r="B24037" t="str">
            <v>BAF maintenance</v>
          </cell>
          <cell r="C24037" t="str">
            <v>salary</v>
          </cell>
          <cell r="D24037" t="str">
            <v>Shahid painter, nadeem painter, asif, naveed, saqib, nawaz</v>
          </cell>
          <cell r="E24037">
            <v>296278</v>
          </cell>
        </row>
        <row r="24038">
          <cell r="B24038" t="str">
            <v>office</v>
          </cell>
          <cell r="C24038" t="str">
            <v>salary</v>
          </cell>
          <cell r="D24038" t="str">
            <v>office staff</v>
          </cell>
          <cell r="E24038">
            <v>364762.5</v>
          </cell>
        </row>
        <row r="24039">
          <cell r="B24039" t="str">
            <v>office</v>
          </cell>
          <cell r="C24039" t="str">
            <v>misc</v>
          </cell>
          <cell r="D24039" t="str">
            <v>umer for car wash</v>
          </cell>
          <cell r="E24039">
            <v>2500</v>
          </cell>
        </row>
        <row r="24040">
          <cell r="B24040" t="str">
            <v>Fortress Mall</v>
          </cell>
          <cell r="C24040" t="str">
            <v>charity</v>
          </cell>
          <cell r="D24040" t="str">
            <v>given by Rehan to needy family</v>
          </cell>
          <cell r="E24040">
            <v>10000</v>
          </cell>
        </row>
        <row r="24041">
          <cell r="B24041" t="str">
            <v>State life Insurance</v>
          </cell>
          <cell r="C24041" t="str">
            <v>Steelex</v>
          </cell>
          <cell r="D24041" t="str">
            <v>Online by BH to Steelex drain pipe for State life</v>
          </cell>
          <cell r="E24041">
            <v>213500</v>
          </cell>
        </row>
        <row r="24042">
          <cell r="B24042" t="str">
            <v>State life Insurance</v>
          </cell>
          <cell r="C24042" t="str">
            <v>Delite Engineering</v>
          </cell>
          <cell r="D24042" t="str">
            <v>Online by BH to Delite refrigeration concern for State life copper pipe</v>
          </cell>
          <cell r="E24042">
            <v>349000</v>
          </cell>
        </row>
        <row r="24043">
          <cell r="B24043" t="str">
            <v>FTC Floors</v>
          </cell>
          <cell r="C24043" t="str">
            <v>misc</v>
          </cell>
          <cell r="D24043" t="str">
            <v>misc purchases at site (to sami)</v>
          </cell>
          <cell r="E24043">
            <v>700</v>
          </cell>
        </row>
        <row r="24044">
          <cell r="B24044" t="str">
            <v>FTC Floors</v>
          </cell>
          <cell r="C24044" t="str">
            <v>misc</v>
          </cell>
          <cell r="D24044" t="str">
            <v>tea and refreshment (to sami)</v>
          </cell>
          <cell r="E24044">
            <v>3000</v>
          </cell>
        </row>
        <row r="24045">
          <cell r="B24045" t="str">
            <v>State life Insurance</v>
          </cell>
          <cell r="C24045" t="str">
            <v>fare</v>
          </cell>
          <cell r="D24045" t="str">
            <v>paid</v>
          </cell>
          <cell r="E24045">
            <v>2400</v>
          </cell>
        </row>
        <row r="24046">
          <cell r="B24046" t="str">
            <v>honey moon lounge</v>
          </cell>
          <cell r="C24046" t="str">
            <v>salary</v>
          </cell>
          <cell r="D24046" t="str">
            <v>Irfan + Fahad farid salary</v>
          </cell>
          <cell r="E24046">
            <v>72440</v>
          </cell>
        </row>
        <row r="24047">
          <cell r="B24047" t="str">
            <v>office</v>
          </cell>
          <cell r="C24047" t="str">
            <v>misc</v>
          </cell>
          <cell r="D24047" t="str">
            <v>umer for office use</v>
          </cell>
          <cell r="E24047">
            <v>3000</v>
          </cell>
        </row>
        <row r="24048">
          <cell r="B24048" t="str">
            <v>J outlet Quetta</v>
          </cell>
          <cell r="C24048" t="str">
            <v>builty</v>
          </cell>
          <cell r="D24048" t="str">
            <v>builty from karachi to quetta</v>
          </cell>
          <cell r="E24048">
            <v>2000</v>
          </cell>
        </row>
        <row r="24049">
          <cell r="B24049" t="str">
            <v>Gul Ahmed</v>
          </cell>
          <cell r="C24049" t="str">
            <v>material</v>
          </cell>
          <cell r="D24049" t="str">
            <v>purchased garden pipe and dammer tapes</v>
          </cell>
          <cell r="E24049">
            <v>2050</v>
          </cell>
        </row>
        <row r="24050">
          <cell r="B24050" t="str">
            <v>Gul Ahmed</v>
          </cell>
          <cell r="C24050" t="str">
            <v>salary</v>
          </cell>
          <cell r="D24050" t="str">
            <v>Mateen + Kamran salary</v>
          </cell>
          <cell r="E24050">
            <v>78670</v>
          </cell>
        </row>
        <row r="24051">
          <cell r="B24051" t="str">
            <v>State life Insurance</v>
          </cell>
          <cell r="C24051" t="str">
            <v>material</v>
          </cell>
          <cell r="D24051" t="str">
            <v>purchased 1 kg copper rod</v>
          </cell>
          <cell r="E24051">
            <v>4700</v>
          </cell>
        </row>
        <row r="24052">
          <cell r="B24052" t="str">
            <v>State life Insurance</v>
          </cell>
          <cell r="C24052" t="str">
            <v>fare</v>
          </cell>
          <cell r="D24052" t="str">
            <v>paid for copper pipe from Delite</v>
          </cell>
          <cell r="E24052">
            <v>6000</v>
          </cell>
        </row>
        <row r="24053">
          <cell r="B24053" t="str">
            <v>Imtiaz saddar</v>
          </cell>
          <cell r="C24053" t="str">
            <v xml:space="preserve">misc </v>
          </cell>
          <cell r="D24053" t="str">
            <v>To qayyum for misc expenses (recommend by nadeem bhai)</v>
          </cell>
          <cell r="E24053">
            <v>3000</v>
          </cell>
        </row>
        <row r="24054">
          <cell r="B24054" t="str">
            <v>Fortress Mall</v>
          </cell>
          <cell r="C24054" t="str">
            <v>fare</v>
          </cell>
          <cell r="D24054" t="str">
            <v>buity from karaci to lahore (sprinklers)</v>
          </cell>
          <cell r="E24054">
            <v>790</v>
          </cell>
        </row>
        <row r="24055">
          <cell r="B24055" t="str">
            <v>Spar supermarket</v>
          </cell>
          <cell r="C24055" t="str">
            <v>salary</v>
          </cell>
          <cell r="D24055" t="str">
            <v>Moiz salary</v>
          </cell>
          <cell r="E24055">
            <v>45000</v>
          </cell>
        </row>
        <row r="24056">
          <cell r="B24056" t="str">
            <v>State life Insurance</v>
          </cell>
          <cell r="C24056" t="str">
            <v>misc</v>
          </cell>
          <cell r="D24056" t="str">
            <v>To moiz for site stationery</v>
          </cell>
          <cell r="E24056">
            <v>3000</v>
          </cell>
        </row>
        <row r="24057">
          <cell r="B24057" t="str">
            <v>Imtiaz saddar</v>
          </cell>
          <cell r="C24057" t="str">
            <v>salary</v>
          </cell>
          <cell r="D24057" t="str">
            <v>Qayyum, Abbas, Gul, Abid, amir engr , shahbaz</v>
          </cell>
          <cell r="E24057">
            <v>280841.66666666669</v>
          </cell>
        </row>
        <row r="24058">
          <cell r="B24058" t="str">
            <v>BAF maintenance</v>
          </cell>
          <cell r="C24058" t="str">
            <v>salary</v>
          </cell>
          <cell r="D24058" t="str">
            <v>Khushnood + chacha lteef</v>
          </cell>
          <cell r="E24058">
            <v>99530</v>
          </cell>
        </row>
        <row r="24059">
          <cell r="B24059" t="str">
            <v>Bahria project</v>
          </cell>
          <cell r="C24059" t="str">
            <v>salary</v>
          </cell>
          <cell r="D24059" t="str">
            <v>Amjad + Waseem Tariq</v>
          </cell>
          <cell r="E24059">
            <v>117375</v>
          </cell>
        </row>
        <row r="24060">
          <cell r="B24060" t="str">
            <v>Bahria project</v>
          </cell>
          <cell r="C24060" t="str">
            <v>shifting</v>
          </cell>
          <cell r="D24060" t="str">
            <v>To amjad for ceramics shifting charges</v>
          </cell>
          <cell r="E24060">
            <v>12000</v>
          </cell>
        </row>
        <row r="24061">
          <cell r="B24061" t="str">
            <v>NICVD</v>
          </cell>
          <cell r="C24061" t="str">
            <v>salary</v>
          </cell>
          <cell r="D24061" t="str">
            <v>imran engr salary</v>
          </cell>
          <cell r="E24061">
            <v>95000</v>
          </cell>
        </row>
        <row r="24062">
          <cell r="B24062" t="str">
            <v>engro 7th floor</v>
          </cell>
          <cell r="C24062" t="str">
            <v>salary</v>
          </cell>
          <cell r="D24062" t="str">
            <v>Umair, Laraib &amp; Jawed salary</v>
          </cell>
          <cell r="E24062">
            <v>104183.33333333333</v>
          </cell>
        </row>
        <row r="24063">
          <cell r="B24063" t="str">
            <v>CITI Bank</v>
          </cell>
          <cell r="C24063" t="str">
            <v>material</v>
          </cell>
          <cell r="D24063" t="str">
            <v>screw pana + silicon and other fittings</v>
          </cell>
          <cell r="E24063">
            <v>1700</v>
          </cell>
        </row>
        <row r="24064">
          <cell r="B24064" t="str">
            <v>engro 7th floor</v>
          </cell>
          <cell r="C24064" t="str">
            <v>salary</v>
          </cell>
          <cell r="D24064" t="str">
            <v>Shahzaib salary</v>
          </cell>
          <cell r="E24064">
            <v>52000</v>
          </cell>
        </row>
        <row r="24065">
          <cell r="B24065" t="str">
            <v>State life Insurance</v>
          </cell>
          <cell r="C24065" t="str">
            <v>material</v>
          </cell>
          <cell r="D24065" t="str">
            <v>purchased 3 carton black tapes</v>
          </cell>
          <cell r="E24065">
            <v>23100</v>
          </cell>
        </row>
        <row r="24066">
          <cell r="B24066" t="str">
            <v>Imtiaz saddar</v>
          </cell>
          <cell r="C24066" t="str">
            <v>material</v>
          </cell>
          <cell r="D24066" t="str">
            <v>To mukhtar for misc purchases</v>
          </cell>
          <cell r="E24066">
            <v>9180</v>
          </cell>
        </row>
        <row r="24067">
          <cell r="B24067" t="str">
            <v>State life Insurance</v>
          </cell>
          <cell r="C24067" t="str">
            <v>fuel</v>
          </cell>
          <cell r="D24067" t="str">
            <v>to mukhtar (uptodate is 2500)</v>
          </cell>
          <cell r="E24067">
            <v>3000</v>
          </cell>
        </row>
        <row r="24068">
          <cell r="B24068" t="str">
            <v>State life Insurance</v>
          </cell>
          <cell r="C24068" t="str">
            <v>adam regger</v>
          </cell>
          <cell r="D24068" t="str">
            <v>cash paid</v>
          </cell>
          <cell r="E24068">
            <v>25000</v>
          </cell>
        </row>
        <row r="24069">
          <cell r="B24069" t="str">
            <v>State life Insurance</v>
          </cell>
          <cell r="C24069" t="str">
            <v>salary</v>
          </cell>
          <cell r="D24069" t="str">
            <v>Usman ghani salary</v>
          </cell>
          <cell r="E24069">
            <v>17670</v>
          </cell>
        </row>
        <row r="24070">
          <cell r="B24070" t="str">
            <v>CITI Bank</v>
          </cell>
          <cell r="C24070" t="str">
            <v>Bonus</v>
          </cell>
          <cell r="D24070" t="str">
            <v>paid to umair</v>
          </cell>
          <cell r="E24070">
            <v>15000</v>
          </cell>
        </row>
        <row r="24071">
          <cell r="B24071" t="str">
            <v>office</v>
          </cell>
          <cell r="C24071" t="str">
            <v>Bonus</v>
          </cell>
          <cell r="D24071" t="str">
            <v>Paid to ahsan office</v>
          </cell>
          <cell r="E24071">
            <v>25500</v>
          </cell>
        </row>
        <row r="24072">
          <cell r="B24072" t="str">
            <v>office</v>
          </cell>
          <cell r="C24072" t="str">
            <v>Bonus</v>
          </cell>
          <cell r="D24072" t="str">
            <v>Paid to ashraf bhai</v>
          </cell>
          <cell r="E24072">
            <v>47500</v>
          </cell>
        </row>
        <row r="24073">
          <cell r="B24073" t="str">
            <v>office</v>
          </cell>
          <cell r="C24073" t="str">
            <v>Bonus</v>
          </cell>
          <cell r="D24073" t="str">
            <v>Paid to Rehan</v>
          </cell>
          <cell r="E24073">
            <v>50000</v>
          </cell>
        </row>
        <row r="24074">
          <cell r="B24074" t="str">
            <v>CITI Bank</v>
          </cell>
          <cell r="C24074" t="str">
            <v>Bonus</v>
          </cell>
          <cell r="D24074" t="str">
            <v>Jahangeer</v>
          </cell>
          <cell r="E24074">
            <v>45000</v>
          </cell>
        </row>
        <row r="24075">
          <cell r="B24075" t="str">
            <v>BAH fire work</v>
          </cell>
          <cell r="C24075" t="str">
            <v>salary</v>
          </cell>
          <cell r="D24075" t="str">
            <v>Saad last salary (he left)</v>
          </cell>
          <cell r="E24075">
            <v>34150</v>
          </cell>
        </row>
        <row r="24076">
          <cell r="B24076" t="str">
            <v>Meezan bank Head office</v>
          </cell>
          <cell r="C24076" t="str">
            <v>fare</v>
          </cell>
          <cell r="D24076" t="str">
            <v>paid from air guide to meezan</v>
          </cell>
          <cell r="E24076">
            <v>3000</v>
          </cell>
        </row>
        <row r="24077">
          <cell r="B24077" t="str">
            <v>office</v>
          </cell>
          <cell r="C24077" t="str">
            <v>Bonus</v>
          </cell>
          <cell r="D24077" t="str">
            <v>Kamran office</v>
          </cell>
          <cell r="E24077">
            <v>28500</v>
          </cell>
        </row>
        <row r="24078">
          <cell r="B24078" t="str">
            <v>O/M The Place</v>
          </cell>
          <cell r="C24078" t="str">
            <v>Bonus</v>
          </cell>
          <cell r="D24078" t="str">
            <v>Mumtaz</v>
          </cell>
          <cell r="E24078">
            <v>23750</v>
          </cell>
        </row>
        <row r="24079">
          <cell r="B24079" t="str">
            <v>State life Insurance</v>
          </cell>
          <cell r="C24079" t="str">
            <v>fare</v>
          </cell>
          <cell r="D24079" t="str">
            <v>paid for steelex pipe</v>
          </cell>
          <cell r="E24079">
            <v>3000</v>
          </cell>
        </row>
        <row r="24080">
          <cell r="B24080" t="str">
            <v>State life Insurance</v>
          </cell>
          <cell r="C24080" t="str">
            <v>fare</v>
          </cell>
          <cell r="D24080" t="str">
            <v>paid for steelex pipe</v>
          </cell>
          <cell r="E24080">
            <v>3000</v>
          </cell>
        </row>
        <row r="24081">
          <cell r="B24081" t="str">
            <v>State life Insurance</v>
          </cell>
          <cell r="C24081" t="str">
            <v>fast cool</v>
          </cell>
          <cell r="D24081" t="str">
            <v>Online by BH to Zulfiqaur care of fast cool - isolation valves purchased for state life  3/8" = 140   &amp;   5/8"  = 140</v>
          </cell>
          <cell r="E24081">
            <v>500000</v>
          </cell>
        </row>
        <row r="24082">
          <cell r="B24082" t="str">
            <v>Gul Ahmed</v>
          </cell>
          <cell r="C24082" t="str">
            <v>Adnan Hyder</v>
          </cell>
          <cell r="D24082" t="str">
            <v>Online by adeel to adnan hyder</v>
          </cell>
          <cell r="E24082">
            <v>115000</v>
          </cell>
        </row>
        <row r="24083">
          <cell r="B24083" t="str">
            <v>BAH fire work</v>
          </cell>
          <cell r="C24083" t="str">
            <v>rohail sheikh</v>
          </cell>
          <cell r="D24083" t="str">
            <v>Online by adeel to Rohail sheikh</v>
          </cell>
          <cell r="E24083">
            <v>90000</v>
          </cell>
        </row>
        <row r="24084">
          <cell r="B24084" t="str">
            <v>BAH fire work</v>
          </cell>
          <cell r="C24084" t="str">
            <v>Zaman contractor</v>
          </cell>
          <cell r="D24084" t="str">
            <v>online by adeel to zaman contractor</v>
          </cell>
          <cell r="E24084">
            <v>100000</v>
          </cell>
        </row>
        <row r="24085">
          <cell r="B24085" t="str">
            <v>NICVD</v>
          </cell>
          <cell r="C24085" t="str">
            <v>Bonus</v>
          </cell>
          <cell r="D24085" t="str">
            <v xml:space="preserve">Imran , Irfan + Fahad </v>
          </cell>
          <cell r="E24085">
            <v>62500</v>
          </cell>
        </row>
        <row r="24086">
          <cell r="B24086" t="str">
            <v>State life Insurance</v>
          </cell>
          <cell r="C24086" t="str">
            <v>fast cool</v>
          </cell>
          <cell r="D24086" t="str">
            <v>purchased isolation valves (remaining cash for above valve deal from fast cool</v>
          </cell>
          <cell r="E24086">
            <v>520000</v>
          </cell>
        </row>
        <row r="24087">
          <cell r="B24087" t="str">
            <v>State life Insurance</v>
          </cell>
          <cell r="C24087" t="str">
            <v>material</v>
          </cell>
          <cell r="D24087" t="str">
            <v>purchased 2 kg copper rods</v>
          </cell>
          <cell r="E24087">
            <v>11400</v>
          </cell>
        </row>
        <row r="24088">
          <cell r="B24088" t="str">
            <v>office</v>
          </cell>
          <cell r="C24088" t="str">
            <v>misc</v>
          </cell>
          <cell r="D24088" t="str">
            <v>umer for office use</v>
          </cell>
          <cell r="E24088">
            <v>5000</v>
          </cell>
        </row>
        <row r="24089">
          <cell r="B24089" t="str">
            <v>office</v>
          </cell>
          <cell r="C24089" t="str">
            <v>water tanker</v>
          </cell>
          <cell r="D24089" t="str">
            <v>cash paid</v>
          </cell>
          <cell r="E24089">
            <v>5330</v>
          </cell>
        </row>
        <row r="24090">
          <cell r="B24090" t="str">
            <v>office</v>
          </cell>
          <cell r="C24090" t="str">
            <v>Bonus</v>
          </cell>
          <cell r="D24090" t="str">
            <v>shahzaib + Mukhtar + umer + mossi bunus</v>
          </cell>
          <cell r="E24090">
            <v>67000</v>
          </cell>
        </row>
        <row r="24091">
          <cell r="B24091" t="str">
            <v>office</v>
          </cell>
          <cell r="C24091" t="str">
            <v>medication</v>
          </cell>
          <cell r="D24091" t="str">
            <v>umer for medication</v>
          </cell>
          <cell r="E24091">
            <v>1500</v>
          </cell>
        </row>
        <row r="24092">
          <cell r="B24092" t="str">
            <v>O/M The Place</v>
          </cell>
          <cell r="C24092" t="str">
            <v>Bonus</v>
          </cell>
          <cell r="D24092" t="str">
            <v>paid for 3 staff</v>
          </cell>
          <cell r="E24092">
            <v>44750</v>
          </cell>
        </row>
        <row r="24093">
          <cell r="B24093" t="str">
            <v>BAF maintenance</v>
          </cell>
          <cell r="C24093" t="str">
            <v>Bonus</v>
          </cell>
          <cell r="D24093" t="str">
            <v>Shahid painter, nadeem painter, asif, naveed, saqib</v>
          </cell>
          <cell r="E24093">
            <v>75000</v>
          </cell>
        </row>
        <row r="24094">
          <cell r="B24094" t="str">
            <v>CITI Bank</v>
          </cell>
          <cell r="C24094" t="str">
            <v>material</v>
          </cell>
          <cell r="D24094" t="str">
            <v>purchased cable tie</v>
          </cell>
          <cell r="E24094">
            <v>470</v>
          </cell>
        </row>
        <row r="24095">
          <cell r="B24095" t="str">
            <v>Bahria project</v>
          </cell>
          <cell r="C24095" t="str">
            <v>Bonus</v>
          </cell>
          <cell r="D24095" t="str">
            <v>Amjad + Waseem haider</v>
          </cell>
          <cell r="E24095">
            <v>37500</v>
          </cell>
        </row>
        <row r="24096">
          <cell r="B24096" t="str">
            <v>CITI Bank</v>
          </cell>
          <cell r="C24096" t="str">
            <v>Bonus</v>
          </cell>
          <cell r="D24096" t="str">
            <v>jawed</v>
          </cell>
          <cell r="E24096">
            <v>10000</v>
          </cell>
        </row>
        <row r="24097">
          <cell r="B24097" t="str">
            <v>Meezan Gujranwala</v>
          </cell>
          <cell r="C24097" t="str">
            <v>salary</v>
          </cell>
          <cell r="D24097" t="str">
            <v>online by adeel to M, Toquqeer for salary + Eidi</v>
          </cell>
          <cell r="E24097">
            <v>159400</v>
          </cell>
        </row>
        <row r="24098">
          <cell r="B24098" t="str">
            <v>Imtiaz saddar</v>
          </cell>
          <cell r="C24098" t="str">
            <v>Bonus</v>
          </cell>
          <cell r="D24098" t="str">
            <v>chacha lateef, Abbas, Qayyum and Abid</v>
          </cell>
          <cell r="E24098">
            <v>73500</v>
          </cell>
        </row>
        <row r="24099">
          <cell r="B24099" t="str">
            <v>J outlet Quetta</v>
          </cell>
          <cell r="C24099" t="str">
            <v>fare</v>
          </cell>
          <cell r="D24099" t="str">
            <v>paid to sammad agha</v>
          </cell>
          <cell r="E24099">
            <v>8000</v>
          </cell>
        </row>
        <row r="24100">
          <cell r="B24100" t="str">
            <v>Fortress Mall</v>
          </cell>
          <cell r="C24100" t="str">
            <v>fare</v>
          </cell>
          <cell r="D24100" t="str">
            <v>paid</v>
          </cell>
          <cell r="E24100">
            <v>3000</v>
          </cell>
        </row>
        <row r="24101">
          <cell r="B24101" t="str">
            <v>BAH fire work</v>
          </cell>
          <cell r="C24101" t="str">
            <v>Bonus</v>
          </cell>
          <cell r="D24101" t="str">
            <v>TO asif hussain</v>
          </cell>
          <cell r="E24101">
            <v>17500</v>
          </cell>
        </row>
        <row r="24102">
          <cell r="B24102" t="str">
            <v>FTC Floors</v>
          </cell>
          <cell r="C24102" t="str">
            <v>Bonus</v>
          </cell>
          <cell r="D24102" t="str">
            <v>to ftc staff bonus</v>
          </cell>
          <cell r="E24102">
            <v>87000</v>
          </cell>
        </row>
        <row r="24103">
          <cell r="B24103" t="str">
            <v>State life Insurance</v>
          </cell>
          <cell r="C24103" t="str">
            <v>fare</v>
          </cell>
          <cell r="D24103" t="str">
            <v>paid</v>
          </cell>
          <cell r="E24103">
            <v>1000</v>
          </cell>
        </row>
        <row r="24104">
          <cell r="B24104" t="str">
            <v>Imtiaz saddar</v>
          </cell>
          <cell r="C24104" t="str">
            <v>Bonus</v>
          </cell>
          <cell r="D24104" t="str">
            <v>khushnood bonus</v>
          </cell>
          <cell r="E24104">
            <v>30000</v>
          </cell>
        </row>
        <row r="24105">
          <cell r="B24105" t="str">
            <v>office</v>
          </cell>
          <cell r="C24105" t="str">
            <v>Bonus</v>
          </cell>
          <cell r="D24105" t="str">
            <v>irfan bhai</v>
          </cell>
          <cell r="E24105">
            <v>23500</v>
          </cell>
        </row>
        <row r="24106">
          <cell r="B24106" t="str">
            <v>10pearl NASTP</v>
          </cell>
          <cell r="C24106" t="str">
            <v>Bonus</v>
          </cell>
          <cell r="D24106" t="str">
            <v>TO waqas (given to israr bhai)</v>
          </cell>
          <cell r="E24106">
            <v>27500</v>
          </cell>
        </row>
        <row r="24107">
          <cell r="B24107" t="str">
            <v>BAH fire work</v>
          </cell>
          <cell r="C24107" t="str">
            <v>Bonus</v>
          </cell>
          <cell r="D24107" t="str">
            <v>To umair ali</v>
          </cell>
          <cell r="E24107">
            <v>17500</v>
          </cell>
        </row>
        <row r="24108">
          <cell r="B24108" t="str">
            <v>J outlet Quetta</v>
          </cell>
          <cell r="C24108" t="str">
            <v>Food expenses</v>
          </cell>
          <cell r="D24108" t="str">
            <v>Online by BH to M Ahsan for Quetta food expenses</v>
          </cell>
          <cell r="E24108">
            <v>45000</v>
          </cell>
        </row>
        <row r="24109">
          <cell r="B24109" t="str">
            <v>State life Insurance</v>
          </cell>
          <cell r="C24109" t="str">
            <v>Crescent corporation</v>
          </cell>
          <cell r="D24109" t="str">
            <v>online by adeel to creseent</v>
          </cell>
          <cell r="E24109">
            <v>191372</v>
          </cell>
        </row>
        <row r="24110">
          <cell r="B24110" t="str">
            <v>Gul Ahmed</v>
          </cell>
          <cell r="C24110" t="str">
            <v>salary</v>
          </cell>
          <cell r="D24110" t="str">
            <v>online by adeel to Israr Ahmed</v>
          </cell>
          <cell r="E24110">
            <v>280500</v>
          </cell>
        </row>
        <row r="24111">
          <cell r="B24111" t="str">
            <v>KANTEEN Islamabad</v>
          </cell>
          <cell r="C24111" t="str">
            <v>salary</v>
          </cell>
          <cell r="D24111" t="str">
            <v>online by adeel to ahsan for kanteen</v>
          </cell>
          <cell r="E24111">
            <v>191333</v>
          </cell>
        </row>
        <row r="24112">
          <cell r="B24112" t="str">
            <v xml:space="preserve">O/M Nue Multiplex </v>
          </cell>
          <cell r="C24112" t="str">
            <v>salary</v>
          </cell>
          <cell r="D24112" t="str">
            <v>Online by adeel to Hassan for RMR salaries</v>
          </cell>
          <cell r="E24112">
            <v>308997</v>
          </cell>
        </row>
        <row r="24113">
          <cell r="B24113" t="str">
            <v>State life Insurance</v>
          </cell>
          <cell r="C24113" t="str">
            <v>Moiz ul Haq</v>
          </cell>
          <cell r="D24113" t="str">
            <v>Online by BH to Moiz ul Haq for State life Moiz sajid labour</v>
          </cell>
          <cell r="E24113">
            <v>600000</v>
          </cell>
        </row>
        <row r="24114">
          <cell r="B24114" t="str">
            <v>J out let DML</v>
          </cell>
          <cell r="C24114" t="str">
            <v>HS ahmed ally</v>
          </cell>
          <cell r="D24114" t="str">
            <v>Online by BH to Hassan shabbir care of HS Amed ally for Fischer final payment in lahore projects</v>
          </cell>
          <cell r="E24114">
            <v>35000</v>
          </cell>
        </row>
        <row r="24115">
          <cell r="B24115" t="str">
            <v>Imtiaz saddar</v>
          </cell>
          <cell r="C24115" t="str">
            <v>material</v>
          </cell>
          <cell r="D24115" t="str">
            <v>purchased dis cutter from hamza elxtrci</v>
          </cell>
          <cell r="E24115">
            <v>15000</v>
          </cell>
        </row>
        <row r="24116">
          <cell r="B24116" t="str">
            <v>BAH fire work</v>
          </cell>
          <cell r="C24116" t="str">
            <v>Bonus</v>
          </cell>
          <cell r="D24116" t="str">
            <v>TO rohail sheikh</v>
          </cell>
          <cell r="E24116">
            <v>20000</v>
          </cell>
        </row>
        <row r="24117">
          <cell r="B24117" t="str">
            <v>office</v>
          </cell>
          <cell r="C24117" t="str">
            <v>misc</v>
          </cell>
          <cell r="D24117" t="str">
            <v>umer for office use</v>
          </cell>
          <cell r="E24117">
            <v>3500</v>
          </cell>
        </row>
        <row r="24118">
          <cell r="B24118" t="str">
            <v>J outlet Quetta</v>
          </cell>
          <cell r="C24118" t="str">
            <v>charity</v>
          </cell>
          <cell r="D24118" t="str">
            <v>given by Rehan to needy family</v>
          </cell>
          <cell r="E24118">
            <v>5000</v>
          </cell>
        </row>
        <row r="24119">
          <cell r="B24119" t="str">
            <v>State life Insurance</v>
          </cell>
          <cell r="C24119" t="str">
            <v>material</v>
          </cell>
          <cell r="D24119" t="str">
            <v>purchased 3 tin weldon solution</v>
          </cell>
          <cell r="E24119">
            <v>6000</v>
          </cell>
        </row>
        <row r="24120">
          <cell r="B24120" t="str">
            <v>10pearl NASTP</v>
          </cell>
          <cell r="C24120" t="str">
            <v>Naeem</v>
          </cell>
          <cell r="D24120" t="str">
            <v>TO naeed qureshi for control wiring (givne to israr bhai)</v>
          </cell>
          <cell r="E24120">
            <v>10000</v>
          </cell>
        </row>
        <row r="24121">
          <cell r="B24121" t="str">
            <v>State life Insurance</v>
          </cell>
          <cell r="C24121" t="str">
            <v>material</v>
          </cell>
          <cell r="D24121" t="str">
            <v>purchased 6 carton tapes from puri traders</v>
          </cell>
          <cell r="E24121">
            <v>46500</v>
          </cell>
        </row>
        <row r="24122">
          <cell r="B24122" t="str">
            <v>O/M The Place</v>
          </cell>
          <cell r="C24122" t="str">
            <v>material</v>
          </cell>
          <cell r="D24122" t="str">
            <v>purchsed R 410 gas 1 kg and Rrr 1 kg by sufyan</v>
          </cell>
          <cell r="E24122">
            <v>9000</v>
          </cell>
        </row>
        <row r="24123">
          <cell r="B24123" t="str">
            <v>Imtiaz saddar</v>
          </cell>
          <cell r="C24123" t="str">
            <v>Bonus</v>
          </cell>
          <cell r="D24123" t="str">
            <v>to gul sher</v>
          </cell>
          <cell r="E24123">
            <v>15000</v>
          </cell>
        </row>
        <row r="24124">
          <cell r="B24124" t="str">
            <v>Abbot pharma</v>
          </cell>
          <cell r="C24124" t="str">
            <v>misc</v>
          </cell>
          <cell r="D24124" t="str">
            <v>jahnageer mobile balance</v>
          </cell>
          <cell r="E24124">
            <v>1500</v>
          </cell>
        </row>
        <row r="24125">
          <cell r="B24125" t="str">
            <v>office</v>
          </cell>
          <cell r="C24125" t="str">
            <v>mineral water</v>
          </cell>
          <cell r="D24125" t="str">
            <v>paid</v>
          </cell>
          <cell r="E24125">
            <v>2640</v>
          </cell>
        </row>
        <row r="24126">
          <cell r="B24126" t="str">
            <v>State life Insurance</v>
          </cell>
          <cell r="C24126" t="str">
            <v>builty</v>
          </cell>
          <cell r="D24126" t="str">
            <v>paid for copper pipe</v>
          </cell>
          <cell r="E24126">
            <v>2500</v>
          </cell>
        </row>
        <row r="24127">
          <cell r="B24127" t="str">
            <v>Fortress Mall</v>
          </cell>
          <cell r="C24127" t="str">
            <v>salary</v>
          </cell>
          <cell r="D24127" t="str">
            <v>Online by BH to Noman for his staff salaries and bonus</v>
          </cell>
          <cell r="E24127">
            <v>423000</v>
          </cell>
        </row>
        <row r="24128">
          <cell r="B24128" t="str">
            <v>EY 17th &amp; 18th Floor</v>
          </cell>
          <cell r="C24128" t="str">
            <v>misc</v>
          </cell>
          <cell r="D24128" t="str">
            <v>Online by BH to Faiz Ahmed for Jahanger bike repairing</v>
          </cell>
          <cell r="E24128">
            <v>20000</v>
          </cell>
        </row>
        <row r="24129">
          <cell r="B24129" t="str">
            <v>State life Insurance</v>
          </cell>
          <cell r="C24129" t="str">
            <v>photocopies</v>
          </cell>
          <cell r="D24129" t="str">
            <v>cash paid</v>
          </cell>
          <cell r="E24129">
            <v>11000</v>
          </cell>
        </row>
        <row r="24130">
          <cell r="B24130" t="str">
            <v>State life Insurance</v>
          </cell>
          <cell r="C24130" t="str">
            <v>Bonus</v>
          </cell>
          <cell r="D24130" t="str">
            <v>to moiz for bonus</v>
          </cell>
          <cell r="E24130">
            <v>15000</v>
          </cell>
        </row>
        <row r="24131">
          <cell r="B24131" t="str">
            <v>Gul Ahmed</v>
          </cell>
          <cell r="C24131" t="str">
            <v>Bonus</v>
          </cell>
          <cell r="D24131" t="str">
            <v>kamran bonus</v>
          </cell>
          <cell r="E24131">
            <v>17500</v>
          </cell>
        </row>
        <row r="24132">
          <cell r="B24132" t="str">
            <v>Imtiaz saddar</v>
          </cell>
          <cell r="C24132" t="str">
            <v>charity</v>
          </cell>
          <cell r="D24132" t="str">
            <v>given by Rehan to needy family</v>
          </cell>
          <cell r="E24132">
            <v>10000</v>
          </cell>
        </row>
        <row r="24133">
          <cell r="B24133" t="str">
            <v>State life Insurance</v>
          </cell>
          <cell r="C24133" t="str">
            <v>Bonus</v>
          </cell>
          <cell r="D24133" t="str">
            <v>Adnan + mateen Bonus</v>
          </cell>
          <cell r="E24133">
            <v>25000</v>
          </cell>
        </row>
        <row r="24134">
          <cell r="B24134" t="str">
            <v>State life Insurance</v>
          </cell>
          <cell r="C24134" t="str">
            <v>fare</v>
          </cell>
          <cell r="D24134" t="str">
            <v>paid</v>
          </cell>
          <cell r="E24134">
            <v>1500</v>
          </cell>
        </row>
        <row r="24135">
          <cell r="B24135" t="str">
            <v>office</v>
          </cell>
          <cell r="C24135" t="str">
            <v>misc</v>
          </cell>
          <cell r="D24135" t="str">
            <v>umer for office use</v>
          </cell>
          <cell r="E24135">
            <v>3500</v>
          </cell>
        </row>
        <row r="24136">
          <cell r="B24136" t="str">
            <v>NICVD</v>
          </cell>
          <cell r="C24136" t="str">
            <v>wazeer duct</v>
          </cell>
          <cell r="D24136" t="str">
            <v>cash paid (rec by wazeer)</v>
          </cell>
          <cell r="E24136">
            <v>61000</v>
          </cell>
        </row>
        <row r="24137">
          <cell r="B24137" t="str">
            <v>State life Insurance</v>
          </cell>
          <cell r="C24137" t="str">
            <v>fare</v>
          </cell>
          <cell r="D24137" t="str">
            <v>paid</v>
          </cell>
          <cell r="E24137">
            <v>2500</v>
          </cell>
        </row>
        <row r="24138">
          <cell r="B24138" t="str">
            <v>NICVD</v>
          </cell>
          <cell r="C24138" t="str">
            <v>material</v>
          </cell>
          <cell r="D24138" t="str">
            <v>purchased 2.5mm 4 core 2 coil purchased from majid aram bagh</v>
          </cell>
          <cell r="E24138">
            <v>110000</v>
          </cell>
        </row>
        <row r="24139">
          <cell r="B24139" t="str">
            <v>Meezan bank Head office</v>
          </cell>
          <cell r="C24139" t="str">
            <v>Bonus</v>
          </cell>
          <cell r="D24139" t="str">
            <v>TO amir engr</v>
          </cell>
          <cell r="E24139">
            <v>15000</v>
          </cell>
        </row>
        <row r="24140">
          <cell r="B24140" t="str">
            <v>State life Insurance</v>
          </cell>
          <cell r="C24140" t="str">
            <v>fare</v>
          </cell>
          <cell r="D24140" t="str">
            <v>paid</v>
          </cell>
          <cell r="E24140">
            <v>5300</v>
          </cell>
        </row>
        <row r="24141">
          <cell r="B24141" t="str">
            <v>Abbot pharma</v>
          </cell>
          <cell r="C24141" t="str">
            <v>fare</v>
          </cell>
          <cell r="D24141" t="str">
            <v>paid</v>
          </cell>
          <cell r="E24141">
            <v>500</v>
          </cell>
        </row>
        <row r="24142">
          <cell r="B24142" t="str">
            <v>Imtiaz saddar</v>
          </cell>
          <cell r="C24142" t="str">
            <v>misc</v>
          </cell>
          <cell r="D24142" t="str">
            <v>Super card to amir engr (May 25)</v>
          </cell>
          <cell r="E24142">
            <v>1500</v>
          </cell>
        </row>
        <row r="24143">
          <cell r="B24143" t="str">
            <v>EY 17th &amp; 18th Floor</v>
          </cell>
          <cell r="C24143" t="str">
            <v>misc</v>
          </cell>
          <cell r="D24143" t="str">
            <v>purchased lock and keys</v>
          </cell>
          <cell r="E24143">
            <v>740</v>
          </cell>
        </row>
        <row r="24144">
          <cell r="B24144" t="str">
            <v>Meezan Gujranwala</v>
          </cell>
          <cell r="C24144" t="str">
            <v>material</v>
          </cell>
          <cell r="D24144" t="str">
            <v>Online by BH to M salman riaz for pipe and fittings for meezan gujranwala</v>
          </cell>
          <cell r="E24144">
            <v>102860</v>
          </cell>
        </row>
        <row r="24145">
          <cell r="B24145" t="str">
            <v>KANTEEN Islamabad</v>
          </cell>
          <cell r="C24145" t="str">
            <v>Waqas Akram</v>
          </cell>
          <cell r="D24145" t="str">
            <v>Online by BH to M. Waqas Akram for Ac piping labour Kanteen f6 Islamabad</v>
          </cell>
          <cell r="E24145">
            <v>50000</v>
          </cell>
        </row>
        <row r="24146">
          <cell r="B24146" t="str">
            <v>State life Insurance</v>
          </cell>
          <cell r="C24146" t="str">
            <v>industrial instrumentation</v>
          </cell>
          <cell r="D24146" t="str">
            <v>Online by adeel to industrial instrumentation for wire purchaed</v>
          </cell>
          <cell r="E24146">
            <v>165000</v>
          </cell>
        </row>
        <row r="24147">
          <cell r="B24147" t="str">
            <v>Meezan Gujranwala</v>
          </cell>
          <cell r="C24147" t="str">
            <v>Material</v>
          </cell>
          <cell r="D24147" t="str">
            <v>Online by adeel to touqeer for material</v>
          </cell>
          <cell r="E24147">
            <v>100000</v>
          </cell>
        </row>
        <row r="24148">
          <cell r="B24148" t="str">
            <v>State life Insurance</v>
          </cell>
          <cell r="C24148" t="str">
            <v>drawings</v>
          </cell>
          <cell r="D24148" t="str">
            <v>paid to azam corpotation</v>
          </cell>
          <cell r="E24148">
            <v>15000</v>
          </cell>
        </row>
        <row r="24149">
          <cell r="B24149" t="str">
            <v xml:space="preserve">MHR Personal </v>
          </cell>
          <cell r="C24149" t="str">
            <v>rehana rehman</v>
          </cell>
          <cell r="D24149" t="str">
            <v>ufone super card</v>
          </cell>
          <cell r="E24149">
            <v>1400</v>
          </cell>
        </row>
        <row r="24150">
          <cell r="B24150" t="str">
            <v>KANTEEN Islamabad</v>
          </cell>
          <cell r="C24150" t="str">
            <v>material</v>
          </cell>
          <cell r="D24150" t="str">
            <v>misc purchases by Engr Ahsan</v>
          </cell>
          <cell r="E24150">
            <v>121500</v>
          </cell>
        </row>
        <row r="24151">
          <cell r="B24151" t="str">
            <v>office</v>
          </cell>
          <cell r="C24151" t="str">
            <v>material</v>
          </cell>
          <cell r="D24151" t="str">
            <v>purchased A4 rim 4 carton, A3 rim and 4 boxes blue pens from al hamd stationers</v>
          </cell>
          <cell r="E24151">
            <v>16800</v>
          </cell>
        </row>
        <row r="24152">
          <cell r="B24152" t="str">
            <v>State life Insurance</v>
          </cell>
          <cell r="C24152" t="str">
            <v>iqbal core</v>
          </cell>
          <cell r="D24152" t="str">
            <v>paid for 8 cores</v>
          </cell>
          <cell r="E24152">
            <v>10000</v>
          </cell>
        </row>
        <row r="24153">
          <cell r="B24153" t="str">
            <v>BAF maintenance</v>
          </cell>
          <cell r="C24153" t="str">
            <v>iqbal core</v>
          </cell>
          <cell r="D24153" t="str">
            <v>paid for 2 cores</v>
          </cell>
          <cell r="E24153">
            <v>4000</v>
          </cell>
        </row>
        <row r="24154">
          <cell r="B24154" t="str">
            <v>Bahria project</v>
          </cell>
          <cell r="C24154" t="str">
            <v>iqbal core</v>
          </cell>
          <cell r="D24154" t="str">
            <v>paid for 1 cores</v>
          </cell>
          <cell r="E24154">
            <v>4000</v>
          </cell>
        </row>
        <row r="24155">
          <cell r="B24155" t="str">
            <v>office</v>
          </cell>
          <cell r="C24155" t="str">
            <v>misc</v>
          </cell>
          <cell r="D24155" t="str">
            <v>umer for office use</v>
          </cell>
          <cell r="E24155">
            <v>4000</v>
          </cell>
        </row>
        <row r="24156">
          <cell r="B24156" t="str">
            <v>State life Insurance</v>
          </cell>
          <cell r="C24156" t="str">
            <v>material</v>
          </cell>
          <cell r="D24156" t="str">
            <v>purchsed rubber isolator from saeed manzil 500 nos</v>
          </cell>
          <cell r="E24156">
            <v>15000</v>
          </cell>
        </row>
        <row r="24157">
          <cell r="B24157" t="str">
            <v>State life Insurance</v>
          </cell>
          <cell r="C24157" t="str">
            <v>AAZ Enterprises</v>
          </cell>
          <cell r="D24157" t="str">
            <v>purchased regrigeration R141B - 1 Jug</v>
          </cell>
          <cell r="E24157">
            <v>26000</v>
          </cell>
        </row>
        <row r="24158">
          <cell r="B24158" t="str">
            <v>BAH fire work</v>
          </cell>
          <cell r="C24158" t="str">
            <v>rohail sheikh</v>
          </cell>
          <cell r="D24158" t="str">
            <v>to rohail for Sunday lunch tea and fuel for 5 days</v>
          </cell>
          <cell r="E24158">
            <v>4800</v>
          </cell>
        </row>
        <row r="24159">
          <cell r="B24159" t="str">
            <v>office</v>
          </cell>
          <cell r="C24159" t="str">
            <v>misc</v>
          </cell>
          <cell r="D24159" t="str">
            <v>Israr bhai laptop cable changed and troublehsoot</v>
          </cell>
          <cell r="E24159">
            <v>2500</v>
          </cell>
        </row>
        <row r="24160">
          <cell r="B24160" t="str">
            <v>BAF maintenance</v>
          </cell>
          <cell r="C24160" t="str">
            <v>material</v>
          </cell>
          <cell r="D24160" t="str">
            <v>purchaed pope revit, scre bolt and cutting disc</v>
          </cell>
          <cell r="E24160">
            <v>4290</v>
          </cell>
        </row>
        <row r="24161">
          <cell r="B24161" t="str">
            <v>engro 7th floor</v>
          </cell>
          <cell r="C24161" t="str">
            <v>Bonus</v>
          </cell>
          <cell r="D24161" t="str">
            <v>to laraib</v>
          </cell>
          <cell r="E24161">
            <v>15000</v>
          </cell>
        </row>
        <row r="24162">
          <cell r="B24162" t="str">
            <v>EY 17th &amp; 18th Floor</v>
          </cell>
          <cell r="C24162" t="str">
            <v>fare</v>
          </cell>
          <cell r="D24162" t="str">
            <v>paid</v>
          </cell>
          <cell r="E24162">
            <v>1500</v>
          </cell>
        </row>
        <row r="24163">
          <cell r="B24163" t="str">
            <v>Imtiaz saddar</v>
          </cell>
          <cell r="C24163" t="str">
            <v>fare</v>
          </cell>
          <cell r="D24163" t="str">
            <v>paid</v>
          </cell>
          <cell r="E24163">
            <v>1000</v>
          </cell>
        </row>
        <row r="24164">
          <cell r="B24164" t="str">
            <v>CITI Bank</v>
          </cell>
          <cell r="C24164" t="str">
            <v>fare</v>
          </cell>
          <cell r="D24164" t="str">
            <v>paid for card shifitng to bykia sabro ware house</v>
          </cell>
          <cell r="E24164">
            <v>550</v>
          </cell>
        </row>
        <row r="24165">
          <cell r="B24165" t="str">
            <v>engro 7th floor</v>
          </cell>
          <cell r="C24165" t="str">
            <v>material</v>
          </cell>
          <cell r="D24165" t="str">
            <v>misc material by laraib</v>
          </cell>
          <cell r="E24165">
            <v>3000</v>
          </cell>
        </row>
        <row r="24166">
          <cell r="B24166" t="str">
            <v>Abbot pharma</v>
          </cell>
          <cell r="C24166" t="str">
            <v>fuel</v>
          </cell>
          <cell r="D24166" t="str">
            <v>to laraib</v>
          </cell>
          <cell r="E24166">
            <v>250</v>
          </cell>
        </row>
        <row r="24167">
          <cell r="B24167" t="str">
            <v>J outlet Quetta</v>
          </cell>
          <cell r="C24167" t="str">
            <v>ahsan insulation</v>
          </cell>
          <cell r="D24167" t="str">
            <v>Online by BH to Ahsan for ducting labour Quetta</v>
          </cell>
          <cell r="E24167">
            <v>300000</v>
          </cell>
        </row>
        <row r="24168">
          <cell r="B24168" t="str">
            <v>Fortress Mall</v>
          </cell>
          <cell r="C24168" t="str">
            <v>Sajjad ducting</v>
          </cell>
          <cell r="D24168" t="str">
            <v>Online by BH to M Sajjad for Ducting payment</v>
          </cell>
          <cell r="E24168">
            <v>50000</v>
          </cell>
        </row>
        <row r="24169">
          <cell r="B24169" t="str">
            <v>State life Insurance</v>
          </cell>
          <cell r="C24169" t="str">
            <v>Adnan Hyder</v>
          </cell>
          <cell r="D24169" t="str">
            <v>Online by adeel to Adnan hyder for misc expenses at site including refrigeration gas</v>
          </cell>
          <cell r="E24169">
            <v>110000</v>
          </cell>
        </row>
        <row r="24170">
          <cell r="B24170" t="str">
            <v>Meezan bank Head office</v>
          </cell>
          <cell r="C24170" t="str">
            <v>air guide</v>
          </cell>
          <cell r="D24170" t="str">
            <v>Online by adeel to MUHAMMAD JAWAD KHAN care of Air Guide
643,000/- + 357,000/- = Total = 1,000,000/-</v>
          </cell>
          <cell r="E24170">
            <v>69091</v>
          </cell>
        </row>
        <row r="24171">
          <cell r="B24171" t="str">
            <v>Tomo JPMC</v>
          </cell>
          <cell r="C24171" t="str">
            <v>air guide</v>
          </cell>
          <cell r="D24171" t="str">
            <v>Online by adeel to MUHAMMAD JAWAD KHAN care of Air Guide
643,000/- + 357,000/- = Total = 1,000,000/-</v>
          </cell>
          <cell r="E24171">
            <v>100000</v>
          </cell>
        </row>
        <row r="24172">
          <cell r="B24172" t="str">
            <v>BAH 12th Floor</v>
          </cell>
          <cell r="C24172" t="str">
            <v>air guide</v>
          </cell>
          <cell r="D24172" t="str">
            <v>Online by adeel to MUHAMMAD JAWAD KHAN care of Air Guide
643,000/- + 357,000/- = Total = 1,000,000/-</v>
          </cell>
          <cell r="E24172">
            <v>300000</v>
          </cell>
        </row>
        <row r="24173">
          <cell r="B24173" t="str">
            <v>CITI Bank</v>
          </cell>
          <cell r="C24173" t="str">
            <v>air guide</v>
          </cell>
          <cell r="D24173" t="str">
            <v>Online by adeel to MUHAMMAD JAWAD KHAN care of Air Guide
643,000/- + 357,000/- = Total = 1,000,000/-</v>
          </cell>
          <cell r="E24173">
            <v>30909</v>
          </cell>
        </row>
        <row r="24174">
          <cell r="B24174" t="str">
            <v>Tomo JPMC</v>
          </cell>
          <cell r="C24174" t="str">
            <v>air guide</v>
          </cell>
          <cell r="D24174" t="str">
            <v>Online by adeel to MUHAMMAD JAWAD KHAN care of Air Guide
643,000/- + 357,000/- = Total = 1,000,000/-</v>
          </cell>
          <cell r="E24174">
            <v>70000</v>
          </cell>
        </row>
        <row r="24175">
          <cell r="B24175" t="str">
            <v>BAH 12th Floor</v>
          </cell>
          <cell r="C24175" t="str">
            <v>air guide</v>
          </cell>
          <cell r="D24175" t="str">
            <v>Online by adeel to MUHAMMAD JAWAD KHAN care of Air Guide
643,000/- + 357,000/- = Total = 1,000,000/-</v>
          </cell>
          <cell r="E24175">
            <v>227000</v>
          </cell>
        </row>
        <row r="24176">
          <cell r="B24176" t="str">
            <v>CITI Bank</v>
          </cell>
          <cell r="C24176" t="str">
            <v>air guide</v>
          </cell>
          <cell r="D24176" t="str">
            <v>Online by adeel to MUHAMMAD JAWAD KHAN care of Air Guide
643,000/- + 357,000/- = Total = 1,000,000/-</v>
          </cell>
          <cell r="E24176">
            <v>203000</v>
          </cell>
        </row>
        <row r="24177">
          <cell r="B24177" t="str">
            <v xml:space="preserve">MHR Personal </v>
          </cell>
          <cell r="C24177" t="str">
            <v>rehana rehman</v>
          </cell>
          <cell r="D24177" t="str">
            <v>jazz mobile balance by rehan bahi acc</v>
          </cell>
          <cell r="E24177">
            <v>1500</v>
          </cell>
        </row>
        <row r="24178">
          <cell r="B24178" t="str">
            <v>Imtiaz saddar</v>
          </cell>
          <cell r="C24178" t="str">
            <v>material</v>
          </cell>
          <cell r="D24178" t="str">
            <v>repaired Grinder, LT service, LT chakka replaced</v>
          </cell>
          <cell r="E24178">
            <v>4450</v>
          </cell>
        </row>
        <row r="24179">
          <cell r="B24179" t="str">
            <v>engro 7th floor</v>
          </cell>
          <cell r="C24179" t="str">
            <v>fare</v>
          </cell>
          <cell r="D24179" t="str">
            <v>paid</v>
          </cell>
          <cell r="E24179">
            <v>800</v>
          </cell>
        </row>
        <row r="24180">
          <cell r="B24180" t="str">
            <v>NICVD</v>
          </cell>
          <cell r="C24180" t="str">
            <v>fare</v>
          </cell>
          <cell r="D24180" t="str">
            <v>paid</v>
          </cell>
          <cell r="E24180">
            <v>800</v>
          </cell>
        </row>
        <row r="24181">
          <cell r="B24181" t="str">
            <v>Spar supermarket</v>
          </cell>
          <cell r="C24181" t="str">
            <v>material</v>
          </cell>
          <cell r="D24181" t="str">
            <v>R 404 gas purchased 5 kg for FNV chiller (by Moiz)</v>
          </cell>
          <cell r="E24181">
            <v>13000</v>
          </cell>
        </row>
        <row r="24182">
          <cell r="B24182" t="str">
            <v>Imtiaz saddar</v>
          </cell>
          <cell r="C24182" t="str">
            <v>misc</v>
          </cell>
          <cell r="D24182" t="str">
            <v>Chain kuppi replaced</v>
          </cell>
          <cell r="E24182">
            <v>6000</v>
          </cell>
        </row>
        <row r="24183">
          <cell r="B24183" t="str">
            <v>Fortress Mall</v>
          </cell>
          <cell r="C24183" t="str">
            <v>material</v>
          </cell>
          <cell r="D24183" t="str">
            <v>purchased bush and tee</v>
          </cell>
          <cell r="E24183">
            <v>5600</v>
          </cell>
        </row>
        <row r="24184">
          <cell r="B24184" t="str">
            <v>State life Insurance</v>
          </cell>
          <cell r="C24184" t="str">
            <v>salary</v>
          </cell>
          <cell r="D24184" t="str">
            <v>Kamran over time release</v>
          </cell>
          <cell r="E24184">
            <v>14000</v>
          </cell>
        </row>
        <row r="24185">
          <cell r="B24185" t="str">
            <v>NASTP II</v>
          </cell>
          <cell r="C24185" t="str">
            <v>material</v>
          </cell>
          <cell r="D24185" t="str">
            <v>purchased 30 meter wire 2.5mm 3 core  PCV pipe socket, bend, lugs</v>
          </cell>
          <cell r="E24185">
            <v>24500</v>
          </cell>
        </row>
        <row r="24186">
          <cell r="B24186" t="str">
            <v>EY 19th Floor</v>
          </cell>
          <cell r="C24186" t="str">
            <v>charity</v>
          </cell>
          <cell r="D24186" t="str">
            <v>To chacha lateef as a charity purpose</v>
          </cell>
          <cell r="E24186">
            <v>10000</v>
          </cell>
        </row>
        <row r="24187">
          <cell r="B24187" t="str">
            <v>o/m visa office</v>
          </cell>
          <cell r="C24187" t="str">
            <v>material</v>
          </cell>
          <cell r="D24187" t="str">
            <v>purchased VISA office drum nylol</v>
          </cell>
          <cell r="E24187">
            <v>1500</v>
          </cell>
        </row>
        <row r="24188">
          <cell r="B24188" t="str">
            <v>office</v>
          </cell>
          <cell r="C24188" t="str">
            <v>misc</v>
          </cell>
          <cell r="D24188" t="str">
            <v>umer for office use</v>
          </cell>
          <cell r="E24188">
            <v>4000</v>
          </cell>
        </row>
        <row r="24189">
          <cell r="B24189" t="str">
            <v>CITI Bank</v>
          </cell>
          <cell r="C24189" t="str">
            <v>balancing</v>
          </cell>
          <cell r="D24189" t="str">
            <v>Online by BH to Ali raza for air balancing in various projects = 50,000</v>
          </cell>
          <cell r="E24189">
            <v>12500</v>
          </cell>
        </row>
        <row r="24190">
          <cell r="B24190" t="str">
            <v>State life Insurance</v>
          </cell>
          <cell r="C24190" t="str">
            <v>balancing</v>
          </cell>
          <cell r="D24190" t="str">
            <v>Online by BH to Ali raza for air balancing in various projects = 50,000</v>
          </cell>
          <cell r="E24190">
            <v>12500</v>
          </cell>
        </row>
        <row r="24191">
          <cell r="B24191" t="str">
            <v>Gul Ahmed</v>
          </cell>
          <cell r="C24191" t="str">
            <v>balancing</v>
          </cell>
          <cell r="D24191" t="str">
            <v>Online by BH to Ali raza for air balancing in various projects = 50,000</v>
          </cell>
          <cell r="E24191">
            <v>12500</v>
          </cell>
        </row>
        <row r="24192">
          <cell r="B24192" t="str">
            <v>engro 7th floor</v>
          </cell>
          <cell r="C24192" t="str">
            <v>balancing</v>
          </cell>
          <cell r="D24192" t="str">
            <v>Online by BH to Ali raza for air balancing in various projects = 50,000</v>
          </cell>
          <cell r="E24192">
            <v>12500</v>
          </cell>
        </row>
        <row r="24193">
          <cell r="B24193" t="str">
            <v>Fortress Mall</v>
          </cell>
          <cell r="C24193" t="str">
            <v>Safe and sound engineering</v>
          </cell>
          <cell r="D24193" t="str">
            <v>Online by BH to waqar brothers care of safe and soound for sprinklers in j outlet fortress mall</v>
          </cell>
          <cell r="E24193">
            <v>205000</v>
          </cell>
        </row>
        <row r="24194">
          <cell r="B24194" t="str">
            <v>J outlet Quetta</v>
          </cell>
          <cell r="C24194" t="str">
            <v>Safe and sound engineering</v>
          </cell>
          <cell r="D24194" t="str">
            <v>Online by BH to waqar brothers care of safe and soound for sprinklers in j outlet quetta</v>
          </cell>
          <cell r="E24194">
            <v>87000</v>
          </cell>
        </row>
        <row r="24195">
          <cell r="B24195" t="str">
            <v>J outlet Quetta</v>
          </cell>
          <cell r="C24195" t="str">
            <v>ahsan insulation</v>
          </cell>
          <cell r="D24195" t="str">
            <v>Online by BH to m Ahsan insulation for Piping labour in Quetta j dot</v>
          </cell>
          <cell r="E24195">
            <v>200000</v>
          </cell>
        </row>
        <row r="24196">
          <cell r="B24196" t="str">
            <v>Imtiaz saddar</v>
          </cell>
          <cell r="C24196" t="str">
            <v>material</v>
          </cell>
          <cell r="D24196" t="str">
            <v>misc by amir engr</v>
          </cell>
          <cell r="E24196">
            <v>8600</v>
          </cell>
        </row>
        <row r="24197">
          <cell r="B24197" t="str">
            <v>o/m visa office</v>
          </cell>
          <cell r="C24197" t="str">
            <v>material</v>
          </cell>
          <cell r="D24197" t="str">
            <v>to Israr bhai for misc material for VISA maintenance activity</v>
          </cell>
          <cell r="E24197">
            <v>20000</v>
          </cell>
        </row>
        <row r="24198">
          <cell r="B24198" t="str">
            <v>o/m visa office</v>
          </cell>
          <cell r="C24198" t="str">
            <v>fuel</v>
          </cell>
          <cell r="D24198" t="str">
            <v>to mukhtar</v>
          </cell>
          <cell r="E24198">
            <v>700</v>
          </cell>
        </row>
        <row r="24199">
          <cell r="B24199" t="str">
            <v>Abbot pharma</v>
          </cell>
          <cell r="C24199" t="str">
            <v>misc</v>
          </cell>
          <cell r="D24199" t="str">
            <v>purchased sample sheet</v>
          </cell>
          <cell r="E24199">
            <v>1000</v>
          </cell>
        </row>
        <row r="24200">
          <cell r="B24200" t="str">
            <v>Abbot pharma</v>
          </cell>
          <cell r="C24200" t="str">
            <v>fuel</v>
          </cell>
          <cell r="D24200" t="str">
            <v>to mukhtar</v>
          </cell>
          <cell r="E24200">
            <v>3000</v>
          </cell>
        </row>
        <row r="24201">
          <cell r="B24201" t="str">
            <v>office</v>
          </cell>
          <cell r="C24201" t="str">
            <v>Bonus</v>
          </cell>
          <cell r="D24201" t="str">
            <v>Rehan remaining bonus</v>
          </cell>
          <cell r="E24201">
            <v>50000</v>
          </cell>
        </row>
        <row r="24202">
          <cell r="B24202" t="str">
            <v>BAF maintenance</v>
          </cell>
          <cell r="C24202" t="str">
            <v>moiz duct sealent</v>
          </cell>
          <cell r="D24202" t="str">
            <v>purhcased 3 bucket duct sealent from moiz</v>
          </cell>
          <cell r="E24202">
            <v>47300</v>
          </cell>
        </row>
        <row r="24203">
          <cell r="B24203" t="str">
            <v>office</v>
          </cell>
          <cell r="C24203" t="str">
            <v>misc</v>
          </cell>
          <cell r="D24203" t="str">
            <v>Bilal bhai guest lunch</v>
          </cell>
          <cell r="E24203">
            <v>2250</v>
          </cell>
        </row>
        <row r="24204">
          <cell r="B24204" t="str">
            <v>J outlet Quetta</v>
          </cell>
          <cell r="C24204" t="str">
            <v>builty</v>
          </cell>
          <cell r="D24204" t="str">
            <v>paid for sprinkler and extinghuishers</v>
          </cell>
          <cell r="E24204">
            <v>3100</v>
          </cell>
        </row>
        <row r="24205">
          <cell r="B24205" t="str">
            <v>BAF maintenance</v>
          </cell>
          <cell r="C24205" t="str">
            <v>fare</v>
          </cell>
          <cell r="D24205" t="str">
            <v>rikshaw fare</v>
          </cell>
          <cell r="E24205">
            <v>650</v>
          </cell>
        </row>
        <row r="24206">
          <cell r="B24206" t="str">
            <v>BAF maintenance</v>
          </cell>
          <cell r="C24206" t="str">
            <v>shan controls</v>
          </cell>
          <cell r="D24206" t="str">
            <v>Online by adeel to kashaf zahra care of shan control for expansion tank 750 ltr</v>
          </cell>
          <cell r="E24206">
            <v>200000</v>
          </cell>
        </row>
        <row r="24207">
          <cell r="B24207" t="str">
            <v>BAF maintenance</v>
          </cell>
          <cell r="C24207" t="str">
            <v>shan controls</v>
          </cell>
          <cell r="D24207" t="str">
            <v>Online by adeel to kashaf zahra care of shan control for expansion tank 750 ltr</v>
          </cell>
          <cell r="E24207">
            <v>100000</v>
          </cell>
        </row>
        <row r="24208">
          <cell r="B24208" t="str">
            <v>BAF maintenance</v>
          </cell>
          <cell r="C24208" t="str">
            <v>Engr Noman</v>
          </cell>
          <cell r="D24208" t="str">
            <v>To Noman BAFL (given by nadeem bhai)</v>
          </cell>
          <cell r="E24208">
            <v>100000</v>
          </cell>
        </row>
        <row r="24209">
          <cell r="B24209" t="str">
            <v>Tomo JPMC</v>
          </cell>
          <cell r="C24209" t="str">
            <v>misc</v>
          </cell>
          <cell r="D24209" t="str">
            <v>Misc expenses in TOMO ( by nadeem bhai)</v>
          </cell>
          <cell r="E24209">
            <v>3000</v>
          </cell>
        </row>
        <row r="24210">
          <cell r="B24210" t="str">
            <v>BAF maintenance</v>
          </cell>
          <cell r="C24210" t="str">
            <v>misc</v>
          </cell>
          <cell r="D24210" t="str">
            <v>Misc expenses in BAFL  (by nadeem bhai)</v>
          </cell>
          <cell r="E24210">
            <v>2000</v>
          </cell>
        </row>
        <row r="24211">
          <cell r="B24211" t="str">
            <v>Fortress Mall</v>
          </cell>
          <cell r="C24211" t="str">
            <v>builty</v>
          </cell>
          <cell r="D24211" t="str">
            <v>paid for GI patti to lahore (above 10 kg)</v>
          </cell>
          <cell r="E24211">
            <v>1410</v>
          </cell>
        </row>
        <row r="24212">
          <cell r="B24212" t="str">
            <v>State life Insurance</v>
          </cell>
          <cell r="C24212" t="str">
            <v>fare</v>
          </cell>
          <cell r="D24212" t="str">
            <v>paid for GI pipe from Tube traders</v>
          </cell>
          <cell r="E24212">
            <v>600</v>
          </cell>
        </row>
        <row r="24213">
          <cell r="B24213" t="str">
            <v>State life Insurance</v>
          </cell>
          <cell r="C24213" t="str">
            <v>material</v>
          </cell>
          <cell r="D24213" t="str">
            <v>purchased bush, soltion, shuttering wire steel neils</v>
          </cell>
          <cell r="E24213">
            <v>3130</v>
          </cell>
        </row>
        <row r="24214">
          <cell r="B24214" t="str">
            <v>office</v>
          </cell>
          <cell r="C24214" t="str">
            <v>misc</v>
          </cell>
          <cell r="D24214" t="str">
            <v>umer for office use</v>
          </cell>
          <cell r="E24214">
            <v>4000</v>
          </cell>
        </row>
        <row r="24215">
          <cell r="B24215" t="str">
            <v>State life Insurance</v>
          </cell>
          <cell r="C24215" t="str">
            <v>material</v>
          </cell>
          <cell r="D24215" t="str">
            <v>purchased 5 carton tapes from hussain puri by mukhtar</v>
          </cell>
          <cell r="E24215">
            <v>39400</v>
          </cell>
        </row>
        <row r="24216">
          <cell r="B24216" t="str">
            <v>Gul Ahmed</v>
          </cell>
          <cell r="C24216" t="str">
            <v>misc</v>
          </cell>
          <cell r="D24216" t="str">
            <v>Repaired and replaced laptop IC</v>
          </cell>
          <cell r="E24216">
            <v>4000</v>
          </cell>
        </row>
        <row r="24217">
          <cell r="B24217" t="str">
            <v>CITI Bank</v>
          </cell>
          <cell r="C24217" t="str">
            <v>fare</v>
          </cell>
          <cell r="D24217" t="str">
            <v>paid</v>
          </cell>
          <cell r="E24217">
            <v>500</v>
          </cell>
        </row>
        <row r="24218">
          <cell r="B24218" t="str">
            <v>Shahbaz meezan</v>
          </cell>
          <cell r="C24218" t="str">
            <v>material</v>
          </cell>
          <cell r="D24218" t="str">
            <v>purchased 6" dia steelex pipe for saadi town project (given to nadeem bhai)</v>
          </cell>
          <cell r="E24218">
            <v>70000</v>
          </cell>
        </row>
        <row r="24219">
          <cell r="B24219" t="str">
            <v>J outlet Quetta</v>
          </cell>
          <cell r="C24219" t="str">
            <v>GI Sheet</v>
          </cell>
          <cell r="D24219" t="str">
            <v>Online by adeel to Makka engineering and steel works for GI sheet</v>
          </cell>
          <cell r="E24219">
            <v>33600</v>
          </cell>
        </row>
        <row r="24220">
          <cell r="B24220" t="str">
            <v>CITI Bank</v>
          </cell>
          <cell r="C24220" t="str">
            <v>material</v>
          </cell>
          <cell r="D24220" t="str">
            <v>misc material by engr Ahsan</v>
          </cell>
          <cell r="E24220">
            <v>2550</v>
          </cell>
        </row>
        <row r="24221">
          <cell r="B24221" t="str">
            <v>Abbot pharma</v>
          </cell>
          <cell r="C24221" t="str">
            <v>material</v>
          </cell>
          <cell r="D24221" t="str">
            <v>purchased safety shoes 2 nos</v>
          </cell>
          <cell r="E24221">
            <v>6000</v>
          </cell>
        </row>
        <row r="24222">
          <cell r="B24222" t="str">
            <v>State life Insurance</v>
          </cell>
          <cell r="C24222" t="str">
            <v>material</v>
          </cell>
          <cell r="D24222" t="str">
            <v>purchased 3 kg copper rods</v>
          </cell>
          <cell r="E24222">
            <v>14400</v>
          </cell>
        </row>
        <row r="24223">
          <cell r="B24223" t="str">
            <v>Spar supermarket</v>
          </cell>
          <cell r="C24223" t="str">
            <v>material</v>
          </cell>
          <cell r="D24223" t="str">
            <v xml:space="preserve">purhchased flexbile wire 1 mm 2 core 90 mtr from touheed </v>
          </cell>
          <cell r="E24223">
            <v>19800</v>
          </cell>
        </row>
        <row r="24224">
          <cell r="B24224" t="str">
            <v>J outlet Quetta</v>
          </cell>
          <cell r="C24224" t="str">
            <v>builty</v>
          </cell>
          <cell r="D24224" t="str">
            <v>paid for fittings</v>
          </cell>
          <cell r="E24224">
            <v>500</v>
          </cell>
        </row>
        <row r="24225">
          <cell r="B24225" t="str">
            <v>NICVD</v>
          </cell>
          <cell r="C24225" t="str">
            <v>fare</v>
          </cell>
          <cell r="D24225" t="str">
            <v>Grills shifting</v>
          </cell>
          <cell r="E24225">
            <v>2200</v>
          </cell>
        </row>
        <row r="24226">
          <cell r="B24226" t="str">
            <v>Gul Ahmed</v>
          </cell>
          <cell r="C24226" t="str">
            <v>fare</v>
          </cell>
          <cell r="D24226" t="str">
            <v>material return</v>
          </cell>
          <cell r="E24226">
            <v>1800</v>
          </cell>
        </row>
        <row r="24227">
          <cell r="B24227" t="str">
            <v>office</v>
          </cell>
          <cell r="C24227" t="str">
            <v>misc</v>
          </cell>
          <cell r="D24227" t="str">
            <v>umer for office use</v>
          </cell>
          <cell r="E24227">
            <v>4000</v>
          </cell>
        </row>
        <row r="24228">
          <cell r="B24228" t="str">
            <v xml:space="preserve">MHR Personal </v>
          </cell>
          <cell r="C24228" t="str">
            <v>utilities bills</v>
          </cell>
          <cell r="D24228" t="str">
            <v>ptcl bills paid</v>
          </cell>
          <cell r="E24228">
            <v>3160</v>
          </cell>
        </row>
        <row r="24229">
          <cell r="B24229" t="str">
            <v>office</v>
          </cell>
          <cell r="C24229" t="str">
            <v>utilities bills</v>
          </cell>
          <cell r="D24229" t="str">
            <v>ptcl bills paid</v>
          </cell>
          <cell r="E24229">
            <v>13050</v>
          </cell>
        </row>
        <row r="24230">
          <cell r="B24230" t="str">
            <v>Various sites</v>
          </cell>
          <cell r="C24230" t="str">
            <v>fuel</v>
          </cell>
          <cell r="D24230" t="str">
            <v>to ISRAR bhai</v>
          </cell>
          <cell r="E24230">
            <v>5000</v>
          </cell>
        </row>
        <row r="24231">
          <cell r="B24231" t="str">
            <v>office</v>
          </cell>
          <cell r="C24231" t="str">
            <v>misc</v>
          </cell>
          <cell r="D24231" t="str">
            <v>office spoon for food</v>
          </cell>
          <cell r="E24231">
            <v>300</v>
          </cell>
        </row>
        <row r="24232">
          <cell r="B24232" t="str">
            <v>Fortress Mall</v>
          </cell>
          <cell r="C24232" t="str">
            <v>Material</v>
          </cell>
          <cell r="D24232" t="str">
            <v>Online by adeel to Noman for site expenses</v>
          </cell>
          <cell r="E24232">
            <v>50000</v>
          </cell>
        </row>
        <row r="24233">
          <cell r="B24233" t="str">
            <v>J outlet Quetta</v>
          </cell>
          <cell r="C24233" t="str">
            <v>Food expenses</v>
          </cell>
          <cell r="D24233" t="str">
            <v>Online by BH to M Ahsan for Quetta lunch and dinner expenses</v>
          </cell>
          <cell r="E24233">
            <v>35000</v>
          </cell>
        </row>
        <row r="24234">
          <cell r="B24234" t="str">
            <v>Meezan bank Head office</v>
          </cell>
          <cell r="C24234" t="str">
            <v>material</v>
          </cell>
          <cell r="D24234" t="str">
            <v>Purchased WIRE 10MMX3C PAKISTAN from fast cable harsal - by Faheem</v>
          </cell>
          <cell r="E24234">
            <v>100750</v>
          </cell>
        </row>
        <row r="24235">
          <cell r="B24235" t="str">
            <v>Meezan bank Head office</v>
          </cell>
          <cell r="C24235" t="str">
            <v>material</v>
          </cell>
          <cell r="D24235" t="str">
            <v>Purchased earth wire 1 core 6mm luz &amp; cable tie - by Faheem</v>
          </cell>
          <cell r="E24235">
            <v>32420</v>
          </cell>
        </row>
        <row r="24236">
          <cell r="B24236" t="str">
            <v>State life Insurance</v>
          </cell>
          <cell r="C24236" t="str">
            <v>material</v>
          </cell>
          <cell r="D24236" t="str">
            <v>purchased 3 PCV solution and 30 taflon</v>
          </cell>
          <cell r="E24236">
            <v>1750</v>
          </cell>
        </row>
        <row r="24237">
          <cell r="B24237" t="str">
            <v>office</v>
          </cell>
          <cell r="C24237" t="str">
            <v>misc</v>
          </cell>
          <cell r="D24237" t="str">
            <v>umer for office use</v>
          </cell>
          <cell r="E24237">
            <v>4000</v>
          </cell>
        </row>
        <row r="24238">
          <cell r="B24238" t="str">
            <v xml:space="preserve">MHR Personal </v>
          </cell>
          <cell r="C24238" t="str">
            <v>utilities bills</v>
          </cell>
          <cell r="D24238" t="str">
            <v>k elec bill paid</v>
          </cell>
          <cell r="E24238">
            <v>62819</v>
          </cell>
        </row>
        <row r="24239">
          <cell r="B24239" t="str">
            <v>office</v>
          </cell>
          <cell r="C24239" t="str">
            <v>utilities bills</v>
          </cell>
          <cell r="D24239" t="str">
            <v>k elec bill paid</v>
          </cell>
          <cell r="E24239">
            <v>56738</v>
          </cell>
        </row>
        <row r="24240">
          <cell r="B24240" t="str">
            <v>NICVD</v>
          </cell>
          <cell r="C24240" t="str">
            <v>fare</v>
          </cell>
          <cell r="D24240" t="str">
            <v>paid</v>
          </cell>
          <cell r="E24240">
            <v>800</v>
          </cell>
        </row>
        <row r="24241">
          <cell r="B24241" t="str">
            <v>State life Insurance</v>
          </cell>
          <cell r="C24241" t="str">
            <v>fare</v>
          </cell>
          <cell r="D24241" t="str">
            <v>paid</v>
          </cell>
          <cell r="E24241">
            <v>1000</v>
          </cell>
        </row>
        <row r="24242">
          <cell r="B24242" t="str">
            <v>Abbot pharma</v>
          </cell>
          <cell r="C24242" t="str">
            <v>charity</v>
          </cell>
          <cell r="D24242" t="str">
            <v xml:space="preserve">Masjid work by BH as a charity </v>
          </cell>
          <cell r="E24242">
            <v>15000</v>
          </cell>
        </row>
        <row r="24243">
          <cell r="B24243" t="str">
            <v>EY 17th &amp; 18th Floor</v>
          </cell>
          <cell r="C24243" t="str">
            <v>charity</v>
          </cell>
          <cell r="D24243" t="str">
            <v xml:space="preserve">Masjid work by BH as a charity </v>
          </cell>
          <cell r="E24243">
            <v>20000</v>
          </cell>
        </row>
        <row r="24244">
          <cell r="B24244" t="str">
            <v>State life Insurance</v>
          </cell>
          <cell r="C24244" t="str">
            <v>material</v>
          </cell>
          <cell r="D24244" t="str">
            <v>Tee, bush, solotion</v>
          </cell>
          <cell r="E24244">
            <v>6740</v>
          </cell>
        </row>
        <row r="24245">
          <cell r="B24245" t="str">
            <v>office</v>
          </cell>
          <cell r="C24245" t="str">
            <v>misc</v>
          </cell>
          <cell r="D24245" t="str">
            <v>umer for office use</v>
          </cell>
          <cell r="E24245">
            <v>3000</v>
          </cell>
        </row>
        <row r="24246">
          <cell r="B24246" t="str">
            <v>State life Insurance</v>
          </cell>
          <cell r="C24246" t="str">
            <v>material</v>
          </cell>
          <cell r="D24246" t="str">
            <v>purchased taflon tapes</v>
          </cell>
          <cell r="E24246">
            <v>800</v>
          </cell>
        </row>
        <row r="24247">
          <cell r="B24247" t="str">
            <v>State life Insurance</v>
          </cell>
          <cell r="C24247" t="str">
            <v>Katys</v>
          </cell>
          <cell r="D24247" t="str">
            <v>Online by adeel to KATYS</v>
          </cell>
          <cell r="E24247">
            <v>300000</v>
          </cell>
        </row>
        <row r="24248">
          <cell r="B24248" t="str">
            <v>Meezan gujranwala</v>
          </cell>
          <cell r="C24248" t="str">
            <v>secure vision</v>
          </cell>
          <cell r="D24248" t="str">
            <v>Online by adeel to saeed anwar care of secure vision</v>
          </cell>
          <cell r="E24248">
            <v>500000</v>
          </cell>
        </row>
        <row r="24249">
          <cell r="B24249" t="str">
            <v>Imtiaz saddar</v>
          </cell>
          <cell r="C24249" t="str">
            <v>misc</v>
          </cell>
          <cell r="D24249" t="str">
            <v>To Qayyum site tea and misc expenses</v>
          </cell>
          <cell r="E24249">
            <v>7000</v>
          </cell>
        </row>
        <row r="24250">
          <cell r="B24250" t="str">
            <v>Tomo JPMC</v>
          </cell>
          <cell r="C24250" t="str">
            <v>fuel</v>
          </cell>
          <cell r="D24250" t="str">
            <v>TOMO fuel invoies by nadeem bhai</v>
          </cell>
          <cell r="E24250">
            <v>5000</v>
          </cell>
        </row>
        <row r="24251">
          <cell r="B24251" t="str">
            <v>BAF maintenance</v>
          </cell>
          <cell r="C24251" t="str">
            <v>fuel</v>
          </cell>
          <cell r="D24251" t="str">
            <v>BAF fuel invoice by Nadeem bhai</v>
          </cell>
          <cell r="E24251">
            <v>6100</v>
          </cell>
        </row>
        <row r="24252">
          <cell r="B24252" t="str">
            <v>J outlet Quetta</v>
          </cell>
          <cell r="C24252" t="str">
            <v>tickets</v>
          </cell>
          <cell r="D24252" t="str">
            <v>Online by adeel to Al rafay travels for Ticket for Jahangeer site visit</v>
          </cell>
          <cell r="E24252">
            <v>35000</v>
          </cell>
        </row>
        <row r="24253">
          <cell r="B24253" t="str">
            <v>NICVD</v>
          </cell>
          <cell r="C24253" t="str">
            <v>material</v>
          </cell>
          <cell r="D24253" t="str">
            <v>misc material by imran engr</v>
          </cell>
          <cell r="E24253">
            <v>12430</v>
          </cell>
        </row>
        <row r="24254">
          <cell r="B24254" t="str">
            <v>Gul Ahmed</v>
          </cell>
          <cell r="C24254" t="str">
            <v>habib insulation</v>
          </cell>
          <cell r="D24254" t="str">
            <v>Online by adeel to partners account care off habib insulation total amt = 500,000</v>
          </cell>
          <cell r="E24254">
            <v>19091</v>
          </cell>
        </row>
        <row r="24255">
          <cell r="B24255" t="str">
            <v>Spar supermarket</v>
          </cell>
          <cell r="C24255" t="str">
            <v>habib insulation</v>
          </cell>
          <cell r="D24255" t="str">
            <v>Online by adeel to partners account care off habib insulation total amt = 500,000</v>
          </cell>
          <cell r="E24255">
            <v>14400</v>
          </cell>
        </row>
        <row r="24256">
          <cell r="B24256" t="str">
            <v>NICVD</v>
          </cell>
          <cell r="C24256" t="str">
            <v>habib insulation</v>
          </cell>
          <cell r="D24256" t="str">
            <v>Online by adeel to partners account care off habib insulation total amt = 500,000</v>
          </cell>
          <cell r="E24256">
            <v>268251</v>
          </cell>
        </row>
        <row r="24257">
          <cell r="B24257" t="str">
            <v>BAH Exhaust Work</v>
          </cell>
          <cell r="C24257" t="str">
            <v>habib insulation</v>
          </cell>
          <cell r="D24257" t="str">
            <v>Online by adeel to partners account care off habib insulation total amt = 500,000</v>
          </cell>
          <cell r="E24257">
            <v>198258</v>
          </cell>
        </row>
        <row r="24258">
          <cell r="B24258" t="str">
            <v>NICVD</v>
          </cell>
          <cell r="C24258" t="str">
            <v>material</v>
          </cell>
          <cell r="D24258" t="str">
            <v>Bolt buts, taflon ans washers</v>
          </cell>
          <cell r="E24258">
            <v>3700</v>
          </cell>
        </row>
        <row r="24259">
          <cell r="B24259" t="str">
            <v>J outlet Quetta</v>
          </cell>
          <cell r="C24259" t="str">
            <v>material</v>
          </cell>
          <cell r="D24259" t="str">
            <v>purchsaed cut screw</v>
          </cell>
          <cell r="E24259">
            <v>440</v>
          </cell>
        </row>
        <row r="24260">
          <cell r="B24260" t="str">
            <v>J outlet Quetta</v>
          </cell>
          <cell r="C24260" t="str">
            <v>material</v>
          </cell>
          <cell r="D24260" t="str">
            <v>air devices builty from al saif</v>
          </cell>
          <cell r="E24260">
            <v>4400</v>
          </cell>
        </row>
        <row r="24261">
          <cell r="B24261" t="str">
            <v>NICVD</v>
          </cell>
          <cell r="C24261" t="str">
            <v>fare</v>
          </cell>
          <cell r="D24261" t="str">
            <v>paid</v>
          </cell>
          <cell r="E24261">
            <v>3000</v>
          </cell>
        </row>
        <row r="24262">
          <cell r="B24262" t="str">
            <v>office</v>
          </cell>
          <cell r="C24262" t="str">
            <v>misc</v>
          </cell>
          <cell r="D24262" t="str">
            <v>umer for office use</v>
          </cell>
          <cell r="E24262">
            <v>3000</v>
          </cell>
        </row>
        <row r="24263">
          <cell r="B24263" t="str">
            <v>State life Insurance</v>
          </cell>
          <cell r="C24263" t="str">
            <v>adnan shamsi</v>
          </cell>
          <cell r="D24263" t="str">
            <v>cash paid for site expenses (gul ahmed + state life) recomment by nadee bhai)</v>
          </cell>
          <cell r="E24263">
            <v>7000</v>
          </cell>
        </row>
        <row r="24264">
          <cell r="B24264" t="str">
            <v>office</v>
          </cell>
          <cell r="C24264" t="str">
            <v>misc</v>
          </cell>
          <cell r="D24264" t="str">
            <v>umer for office use</v>
          </cell>
          <cell r="E24264">
            <v>4000</v>
          </cell>
        </row>
        <row r="24265">
          <cell r="B24265" t="str">
            <v>EY Islamabad</v>
          </cell>
          <cell r="C24265" t="str">
            <v>tickets</v>
          </cell>
          <cell r="D24265" t="str">
            <v>Online by adeel to Al rafay travels for Bilal bhai Going to Islmabad</v>
          </cell>
          <cell r="E24265">
            <v>41000</v>
          </cell>
        </row>
        <row r="24266">
          <cell r="B24266" t="str">
            <v>KANTEEN Islamabad</v>
          </cell>
          <cell r="C24266" t="str">
            <v>Imran Rasheed</v>
          </cell>
          <cell r="D24266" t="str">
            <v>Online by adeel to Imran Rasheed for Paid motor winding</v>
          </cell>
          <cell r="E24266">
            <v>36000</v>
          </cell>
        </row>
        <row r="24267">
          <cell r="B24267" t="str">
            <v>Tomo JPMC</v>
          </cell>
          <cell r="C24267" t="str">
            <v>Imran Riaz</v>
          </cell>
          <cell r="D24267" t="str">
            <v>Online by adeel to Imran Riaz for cable purchased total amt  = 750,000</v>
          </cell>
          <cell r="E24267">
            <v>300000</v>
          </cell>
        </row>
        <row r="24268">
          <cell r="B24268" t="str">
            <v>Gul Ahmed</v>
          </cell>
          <cell r="C24268" t="str">
            <v>Imran Riaz</v>
          </cell>
          <cell r="D24268" t="str">
            <v>Online by adeel to Imran Riaz for cable purchased total amt  = 750,000</v>
          </cell>
          <cell r="E24268">
            <v>300000</v>
          </cell>
        </row>
        <row r="24269">
          <cell r="B24269" t="str">
            <v>NICVD</v>
          </cell>
          <cell r="C24269" t="str">
            <v>Imran Riaz</v>
          </cell>
          <cell r="D24269" t="str">
            <v>Online by adeel to Imran Riaz for cable purchased total amt  = 750,000</v>
          </cell>
          <cell r="E24269">
            <v>150000</v>
          </cell>
        </row>
        <row r="24270">
          <cell r="B24270" t="str">
            <v>Bahria project</v>
          </cell>
          <cell r="C24270" t="str">
            <v>material</v>
          </cell>
          <cell r="D24270" t="str">
            <v>To Khushnood by nadeeem bhai</v>
          </cell>
          <cell r="E24270">
            <v>5000</v>
          </cell>
        </row>
        <row r="24271">
          <cell r="B24271" t="str">
            <v>Imtiaz saddar</v>
          </cell>
          <cell r="C24271" t="str">
            <v>material</v>
          </cell>
          <cell r="D24271" t="str">
            <v>to mukhtiar bhai</v>
          </cell>
          <cell r="E24271">
            <v>2500</v>
          </cell>
        </row>
        <row r="24272">
          <cell r="B24272" t="str">
            <v>EY 17th &amp; 18th Floor</v>
          </cell>
          <cell r="C24272" t="str">
            <v>misc</v>
          </cell>
          <cell r="D24272" t="str">
            <v>To ahsan office</v>
          </cell>
          <cell r="E24272">
            <v>2500</v>
          </cell>
        </row>
        <row r="24273">
          <cell r="B24273" t="str">
            <v>office</v>
          </cell>
          <cell r="C24273" t="str">
            <v>misc</v>
          </cell>
          <cell r="D24273" t="str">
            <v>To umer</v>
          </cell>
          <cell r="E24273">
            <v>1000</v>
          </cell>
        </row>
        <row r="24274">
          <cell r="B24274" t="str">
            <v>BAH fire work</v>
          </cell>
          <cell r="C24274" t="str">
            <v>misc</v>
          </cell>
          <cell r="D24274" t="str">
            <v>center point expenses by nadeem hai</v>
          </cell>
          <cell r="E24274">
            <v>2000</v>
          </cell>
        </row>
        <row r="24275">
          <cell r="B24275" t="str">
            <v>Abbot pharma</v>
          </cell>
          <cell r="C24275" t="str">
            <v>misc</v>
          </cell>
          <cell r="D24275" t="str">
            <v>To ahsan office</v>
          </cell>
          <cell r="E24275">
            <v>5000</v>
          </cell>
        </row>
        <row r="24276">
          <cell r="B24276" t="str">
            <v>Imtiaz saddar</v>
          </cell>
          <cell r="C24276" t="str">
            <v>misc</v>
          </cell>
          <cell r="D24276" t="str">
            <v>To amjad plumber</v>
          </cell>
          <cell r="E24276">
            <v>500</v>
          </cell>
        </row>
        <row r="24277">
          <cell r="B24277" t="str">
            <v>o/m visa office</v>
          </cell>
          <cell r="C24277" t="str">
            <v>misc</v>
          </cell>
          <cell r="D24277" t="str">
            <v>To waqas for visa</v>
          </cell>
          <cell r="E24277">
            <v>2000</v>
          </cell>
        </row>
        <row r="24278">
          <cell r="B24278" t="str">
            <v>Meezan bank Head office</v>
          </cell>
          <cell r="C24278" t="str">
            <v>fuel</v>
          </cell>
          <cell r="D24278" t="str">
            <v>Fuel at meezan bank by nadeem bhai</v>
          </cell>
          <cell r="E24278">
            <v>5000</v>
          </cell>
        </row>
        <row r="24279">
          <cell r="B24279" t="str">
            <v>J outlet Quetta</v>
          </cell>
          <cell r="C24279" t="str">
            <v>SCON</v>
          </cell>
          <cell r="D24279" t="str">
            <v>Online by adeel to Farhan care of SCON for Valve purchased for Quetta</v>
          </cell>
          <cell r="E24279">
            <v>43600</v>
          </cell>
        </row>
        <row r="24280">
          <cell r="B24280" t="str">
            <v>J outlet Quetta</v>
          </cell>
          <cell r="C24280" t="str">
            <v>Kashmeer Electric</v>
          </cell>
          <cell r="D24280" t="str">
            <v>Online by adeel to Kashmeer electric center for Quetta purchasing</v>
          </cell>
          <cell r="E24280">
            <v>14800</v>
          </cell>
        </row>
        <row r="24281">
          <cell r="B24281" t="str">
            <v>J outlet Quetta</v>
          </cell>
          <cell r="C24281" t="str">
            <v>Food expenses</v>
          </cell>
          <cell r="D24281" t="str">
            <v>Online by BH to M Ahsan for Quetta for food</v>
          </cell>
          <cell r="E24281">
            <v>30000</v>
          </cell>
        </row>
        <row r="24282">
          <cell r="B24282" t="str">
            <v>Fortress Mall</v>
          </cell>
          <cell r="C24282" t="str">
            <v>material</v>
          </cell>
          <cell r="D24282" t="str">
            <v>Online by BH to Noman for misc expenses fortress mall</v>
          </cell>
          <cell r="E24282">
            <v>50000</v>
          </cell>
        </row>
        <row r="24283">
          <cell r="B24283" t="str">
            <v>Fortress Mall</v>
          </cell>
          <cell r="C24283" t="str">
            <v>Drain pipe</v>
          </cell>
          <cell r="D24283" t="str">
            <v>Online by BH to Al Gani &amp; Sons for drain piping fortress</v>
          </cell>
          <cell r="E24283">
            <v>51364</v>
          </cell>
        </row>
        <row r="24284">
          <cell r="B24284" t="str">
            <v xml:space="preserve">MHR Personal </v>
          </cell>
          <cell r="C24284" t="str">
            <v>misc</v>
          </cell>
          <cell r="D24284" t="str">
            <v>bilal bhai home AC card repaired</v>
          </cell>
          <cell r="E24284">
            <v>3200</v>
          </cell>
        </row>
        <row r="24285">
          <cell r="B24285" t="str">
            <v>Abbot pharma</v>
          </cell>
          <cell r="C24285" t="str">
            <v>material</v>
          </cell>
          <cell r="D24285" t="str">
            <v>purchased colour material for IIL pipes</v>
          </cell>
          <cell r="E24285">
            <v>3800</v>
          </cell>
        </row>
        <row r="24286">
          <cell r="B24286" t="str">
            <v>State life Insurance</v>
          </cell>
          <cell r="C24286" t="str">
            <v>adnan shamsi</v>
          </cell>
          <cell r="D24286" t="str">
            <v>To adnan shamsi for misc expenses</v>
          </cell>
          <cell r="E24286">
            <v>2000</v>
          </cell>
        </row>
        <row r="24287">
          <cell r="B24287" t="str">
            <v>State life Insurance</v>
          </cell>
          <cell r="C24287" t="str">
            <v>material</v>
          </cell>
          <cell r="D24287" t="str">
            <v>purchased wrapping rolls</v>
          </cell>
          <cell r="E24287">
            <v>1900</v>
          </cell>
        </row>
        <row r="24288">
          <cell r="B24288" t="str">
            <v>office</v>
          </cell>
          <cell r="C24288" t="str">
            <v>misc</v>
          </cell>
          <cell r="D24288" t="str">
            <v>umer for office use</v>
          </cell>
          <cell r="E24288">
            <v>4000</v>
          </cell>
        </row>
        <row r="24289">
          <cell r="B24289" t="str">
            <v>Gul Ahmed</v>
          </cell>
          <cell r="C24289" t="str">
            <v>material</v>
          </cell>
          <cell r="D24289" t="str">
            <v>purchased cuttings disc and bits (to kamran)</v>
          </cell>
          <cell r="E24289">
            <v>1000</v>
          </cell>
        </row>
        <row r="24290">
          <cell r="B24290" t="str">
            <v>Abbot pharma</v>
          </cell>
          <cell r="C24290" t="str">
            <v>fare</v>
          </cell>
          <cell r="D24290" t="str">
            <v>paid for truck fare</v>
          </cell>
          <cell r="E24290">
            <v>18000</v>
          </cell>
        </row>
        <row r="24291">
          <cell r="B24291" t="str">
            <v>BAF maintenance</v>
          </cell>
          <cell r="C24291" t="str">
            <v>khan brothers</v>
          </cell>
          <cell r="D24291" t="str">
            <v>Online by adeel to M. Asim Rabbani care of khan brothers payment for 2 nos VFds for BAFL</v>
          </cell>
          <cell r="E24291">
            <v>180000</v>
          </cell>
        </row>
        <row r="24292">
          <cell r="B24292" t="str">
            <v>o/m visa office</v>
          </cell>
          <cell r="C24292" t="str">
            <v>Misc</v>
          </cell>
          <cell r="D24292" t="str">
            <v>Online by adeel to Faisal Qazi for Misc in VISA</v>
          </cell>
          <cell r="E24292">
            <v>50000</v>
          </cell>
        </row>
        <row r="24293">
          <cell r="B24293" t="str">
            <v>Fortress Mall</v>
          </cell>
          <cell r="C24293" t="str">
            <v>Material</v>
          </cell>
          <cell r="D24293" t="str">
            <v>Online by adeel to noman for misc expenses at site</v>
          </cell>
          <cell r="E24293">
            <v>50000</v>
          </cell>
        </row>
        <row r="24294">
          <cell r="B24294" t="str">
            <v>Meezan bank Head office</v>
          </cell>
          <cell r="C24294" t="str">
            <v>Prem electric</v>
          </cell>
          <cell r="D24294" t="str">
            <v>Online by adeel to prem electric - Total amt = 350,000</v>
          </cell>
          <cell r="E24294">
            <v>300000</v>
          </cell>
        </row>
        <row r="24295">
          <cell r="B24295" t="str">
            <v>BAF maintenance</v>
          </cell>
          <cell r="C24295" t="str">
            <v>Prem electric</v>
          </cell>
          <cell r="D24295" t="str">
            <v>Online by adeel to prem electric - Total amt = 350,000</v>
          </cell>
          <cell r="E24295">
            <v>50000</v>
          </cell>
        </row>
        <row r="24296">
          <cell r="B24296" t="str">
            <v>EY 17th &amp; 18th Floor</v>
          </cell>
          <cell r="C24296" t="str">
            <v>fuel</v>
          </cell>
          <cell r="D24296" t="str">
            <v>to ahsan engr</v>
          </cell>
          <cell r="E24296">
            <v>1000</v>
          </cell>
        </row>
        <row r="24297">
          <cell r="B24297" t="str">
            <v>Fortress Mall</v>
          </cell>
          <cell r="C24297" t="str">
            <v>builty</v>
          </cell>
          <cell r="D24297" t="str">
            <v>paid</v>
          </cell>
          <cell r="E24297">
            <v>570</v>
          </cell>
        </row>
        <row r="24298">
          <cell r="B24298" t="str">
            <v>Abbot pharma</v>
          </cell>
          <cell r="C24298" t="str">
            <v>labour</v>
          </cell>
          <cell r="D24298" t="str">
            <v>paid for misc labour, tea lunch refreshmet for IIL pipe at nasir colony</v>
          </cell>
          <cell r="E24298">
            <v>3400</v>
          </cell>
        </row>
        <row r="24299">
          <cell r="B24299" t="str">
            <v>Abbot pharma</v>
          </cell>
          <cell r="C24299" t="str">
            <v>fuel</v>
          </cell>
          <cell r="D24299" t="str">
            <v>To mukhtar bhai for fuel</v>
          </cell>
          <cell r="E24299">
            <v>900</v>
          </cell>
        </row>
        <row r="24300">
          <cell r="B24300" t="str">
            <v>NASTP II</v>
          </cell>
          <cell r="C24300" t="str">
            <v>fare</v>
          </cell>
          <cell r="D24300" t="str">
            <v>paid</v>
          </cell>
          <cell r="E24300">
            <v>500</v>
          </cell>
        </row>
        <row r="24301">
          <cell r="B24301" t="str">
            <v>BAH fire work</v>
          </cell>
          <cell r="C24301" t="str">
            <v>misc</v>
          </cell>
          <cell r="D24301" t="str">
            <v>to Rohail for 1 week fuel and tea and lunch ait site</v>
          </cell>
          <cell r="E24301">
            <v>2600</v>
          </cell>
        </row>
        <row r="24302">
          <cell r="B24302" t="str">
            <v>office</v>
          </cell>
          <cell r="C24302" t="str">
            <v>misc</v>
          </cell>
          <cell r="D24302" t="str">
            <v>umer for office use</v>
          </cell>
          <cell r="E24302">
            <v>3000</v>
          </cell>
        </row>
        <row r="24303">
          <cell r="B24303" t="str">
            <v>BAH fire work</v>
          </cell>
          <cell r="C24303" t="str">
            <v>misc</v>
          </cell>
          <cell r="D24303" t="str">
            <v>holes at supports</v>
          </cell>
          <cell r="E24303">
            <v>1000</v>
          </cell>
        </row>
        <row r="24304">
          <cell r="B24304" t="str">
            <v>State life Insurance</v>
          </cell>
          <cell r="C24304" t="str">
            <v>Israr ahmed</v>
          </cell>
          <cell r="D24304" t="str">
            <v>purchased copper pipe for Suleman mehdi Home in DHA phase II near abu bakr Masjid (care of Ikram mughal)</v>
          </cell>
          <cell r="E24304">
            <v>22000</v>
          </cell>
        </row>
        <row r="24305">
          <cell r="B24305" t="str">
            <v>BAF maintenance</v>
          </cell>
          <cell r="C24305" t="str">
            <v>fare</v>
          </cell>
          <cell r="D24305" t="str">
            <v>paid</v>
          </cell>
          <cell r="E24305">
            <v>1000</v>
          </cell>
        </row>
        <row r="24306">
          <cell r="B24306" t="str">
            <v>J outlet Quetta</v>
          </cell>
          <cell r="C24306" t="str">
            <v>fare</v>
          </cell>
          <cell r="D24306" t="str">
            <v>paid</v>
          </cell>
          <cell r="E24306">
            <v>1000</v>
          </cell>
        </row>
        <row r="24307">
          <cell r="B24307" t="str">
            <v>Abbot pharma</v>
          </cell>
          <cell r="C24307" t="str">
            <v>fare</v>
          </cell>
          <cell r="D24307" t="str">
            <v>paid</v>
          </cell>
          <cell r="E24307">
            <v>800</v>
          </cell>
        </row>
        <row r="24308">
          <cell r="B24308" t="str">
            <v>NASTP II</v>
          </cell>
          <cell r="C24308" t="str">
            <v>fare</v>
          </cell>
          <cell r="D24308" t="str">
            <v>paid</v>
          </cell>
          <cell r="E24308">
            <v>1000</v>
          </cell>
        </row>
        <row r="24309">
          <cell r="B24309" t="str">
            <v>State life Insurance</v>
          </cell>
          <cell r="C24309" t="str">
            <v>adam regger</v>
          </cell>
          <cell r="D24309" t="str">
            <v>cash paid</v>
          </cell>
          <cell r="E24309">
            <v>25000</v>
          </cell>
        </row>
        <row r="24310">
          <cell r="B24310" t="str">
            <v>Abbot pharma</v>
          </cell>
          <cell r="C24310" t="str">
            <v>fare</v>
          </cell>
          <cell r="D24310" t="str">
            <v>paid</v>
          </cell>
          <cell r="E24310">
            <v>1000</v>
          </cell>
        </row>
        <row r="24311">
          <cell r="B24311" t="str">
            <v>NICVD</v>
          </cell>
          <cell r="C24311" t="str">
            <v>misc</v>
          </cell>
          <cell r="D24311" t="str">
            <v>To Irfan for misc expenses fuel tea fare &amp; refreshment by nadeem bhai</v>
          </cell>
          <cell r="E24311">
            <v>5000</v>
          </cell>
        </row>
        <row r="24312">
          <cell r="B24312" t="str">
            <v>KANTEEN Islamabad</v>
          </cell>
          <cell r="C24312" t="str">
            <v>yasir brothers</v>
          </cell>
          <cell r="D24312" t="str">
            <v>Online by BH to yasir brother for Ducting works for KANTEEN IISL</v>
          </cell>
          <cell r="E24312">
            <v>52000</v>
          </cell>
        </row>
        <row r="24313">
          <cell r="B24313" t="str">
            <v>KANTEEN Islamabad</v>
          </cell>
          <cell r="C24313" t="str">
            <v>Cladding</v>
          </cell>
          <cell r="D24313" t="str">
            <v>Online by BH to Noman Arshad for Cladding and insulation payment for Kanteen f6 Islambad</v>
          </cell>
          <cell r="E24313">
            <v>152000</v>
          </cell>
        </row>
        <row r="24314">
          <cell r="B24314" t="str">
            <v>J outlet Quetta</v>
          </cell>
          <cell r="C24314" t="str">
            <v>misc</v>
          </cell>
          <cell r="D24314" t="str">
            <v>Online by BH to M Ahsan for Quetta for food</v>
          </cell>
          <cell r="E24314">
            <v>30000</v>
          </cell>
        </row>
        <row r="24315">
          <cell r="B24315" t="str">
            <v>Abbot pharma</v>
          </cell>
          <cell r="C24315" t="str">
            <v>misc</v>
          </cell>
          <cell r="D24315" t="str">
            <v>paid to mukhtar for pipe cutting, labour and misc</v>
          </cell>
          <cell r="E24315">
            <v>4000</v>
          </cell>
        </row>
        <row r="24316">
          <cell r="B24316" t="str">
            <v>State life Insurance</v>
          </cell>
          <cell r="C24316" t="str">
            <v>material</v>
          </cell>
          <cell r="D24316" t="str">
            <v>purchased 5 carton tapes + 5 carton black tapes</v>
          </cell>
          <cell r="E24316">
            <v>59900</v>
          </cell>
        </row>
        <row r="24317">
          <cell r="B24317" t="str">
            <v>State life Insurance</v>
          </cell>
          <cell r="C24317" t="str">
            <v>misc</v>
          </cell>
          <cell r="D24317" t="str">
            <v>To moiz for site visit, refrehsment tea, Ikram sahb vists</v>
          </cell>
          <cell r="E24317">
            <v>7430</v>
          </cell>
        </row>
        <row r="24318">
          <cell r="B24318" t="str">
            <v>State life Insurance</v>
          </cell>
          <cell r="C24318" t="str">
            <v>fuel</v>
          </cell>
          <cell r="D24318" t="str">
            <v>mukhtar bhai fuel</v>
          </cell>
          <cell r="E24318">
            <v>3000</v>
          </cell>
        </row>
        <row r="24319">
          <cell r="B24319" t="str">
            <v>Gul Ahmed</v>
          </cell>
          <cell r="C24319" t="str">
            <v>misc</v>
          </cell>
          <cell r="D24319" t="str">
            <v>Air curtain maintenance and installation in smoking area</v>
          </cell>
          <cell r="E24319">
            <v>3500</v>
          </cell>
        </row>
        <row r="24320">
          <cell r="B24320" t="str">
            <v>Abbot pharma</v>
          </cell>
          <cell r="C24320" t="str">
            <v>fare</v>
          </cell>
          <cell r="D24320" t="str">
            <v>paid</v>
          </cell>
          <cell r="E24320">
            <v>2000</v>
          </cell>
        </row>
        <row r="24321">
          <cell r="B24321" t="str">
            <v>State life Insurance</v>
          </cell>
          <cell r="C24321" t="str">
            <v>fare</v>
          </cell>
          <cell r="D24321" t="str">
            <v>paid</v>
          </cell>
          <cell r="E24321">
            <v>800</v>
          </cell>
        </row>
        <row r="24322">
          <cell r="B24322" t="str">
            <v>Abbot pharma</v>
          </cell>
          <cell r="C24322" t="str">
            <v>transportation</v>
          </cell>
          <cell r="D24322" t="str">
            <v xml:space="preserve">paid </v>
          </cell>
          <cell r="E24322">
            <v>6000</v>
          </cell>
        </row>
        <row r="24323">
          <cell r="B24323" t="str">
            <v>Imtiaz saddar</v>
          </cell>
          <cell r="C24323" t="str">
            <v>adam regger</v>
          </cell>
          <cell r="D24323" t="str">
            <v>cash paid</v>
          </cell>
          <cell r="E24323">
            <v>35000</v>
          </cell>
        </row>
        <row r="24324">
          <cell r="B24324" t="str">
            <v>Fortress Mall</v>
          </cell>
          <cell r="C24324" t="str">
            <v>fare</v>
          </cell>
          <cell r="D24324" t="str">
            <v>buity for material from lahore to KAR</v>
          </cell>
          <cell r="E24324">
            <v>660</v>
          </cell>
        </row>
        <row r="24325">
          <cell r="B24325" t="str">
            <v>Gul Ahmed</v>
          </cell>
          <cell r="C24325" t="str">
            <v>adnan shamsi</v>
          </cell>
          <cell r="D24325" t="str">
            <v>paid to adnan for pipe and fittings + tea, labour &amp; refreshment</v>
          </cell>
          <cell r="E24325">
            <v>8140</v>
          </cell>
        </row>
        <row r="24326">
          <cell r="B24326" t="str">
            <v>office</v>
          </cell>
          <cell r="C24326" t="str">
            <v>water tanker</v>
          </cell>
          <cell r="D24326" t="str">
            <v>paid for water tanker</v>
          </cell>
          <cell r="E24326">
            <v>5330</v>
          </cell>
        </row>
        <row r="24327">
          <cell r="B24327" t="str">
            <v>State life Insurance</v>
          </cell>
          <cell r="C24327" t="str">
            <v>Shabbir Brothers</v>
          </cell>
          <cell r="D24327" t="str">
            <v>Online by adeel to shabbir brothers (copper pipes)</v>
          </cell>
          <cell r="E24327">
            <v>250600</v>
          </cell>
        </row>
        <row r="24328">
          <cell r="B24328" t="str">
            <v>Fortress Mall</v>
          </cell>
          <cell r="C24328" t="str">
            <v>Material</v>
          </cell>
          <cell r="D24328" t="str">
            <v>Online by adeel to noman for material and tickets</v>
          </cell>
          <cell r="E24328">
            <v>66200</v>
          </cell>
        </row>
        <row r="24329">
          <cell r="B24329" t="str">
            <v>Imtiaz saddar</v>
          </cell>
          <cell r="C24329" t="str">
            <v>fuel</v>
          </cell>
          <cell r="D24329" t="str">
            <v>Fuel at Imtiaz site by nadeem bhai</v>
          </cell>
          <cell r="E24329">
            <v>6000</v>
          </cell>
        </row>
        <row r="24330">
          <cell r="B24330" t="str">
            <v>BAF maintenance</v>
          </cell>
          <cell r="C24330" t="str">
            <v>material</v>
          </cell>
          <cell r="D24330" t="str">
            <v>purchased tapes by wazeer duct</v>
          </cell>
          <cell r="E24330">
            <v>400</v>
          </cell>
        </row>
        <row r="24331">
          <cell r="B24331" t="str">
            <v>Imtiaz saddar</v>
          </cell>
          <cell r="C24331" t="str">
            <v>misc</v>
          </cell>
          <cell r="D24331" t="str">
            <v>cash paid for site tea lunch and refreshment</v>
          </cell>
          <cell r="E24331">
            <v>5000</v>
          </cell>
        </row>
        <row r="24332">
          <cell r="B24332" t="str">
            <v>Gul Ahmed</v>
          </cell>
          <cell r="C24332" t="str">
            <v>shakeel duct</v>
          </cell>
          <cell r="D24332" t="str">
            <v>cash paid</v>
          </cell>
          <cell r="E24332">
            <v>5000</v>
          </cell>
        </row>
        <row r="24333">
          <cell r="B24333" t="str">
            <v>BAF maintenance</v>
          </cell>
          <cell r="C24333" t="str">
            <v>misc</v>
          </cell>
          <cell r="D24333" t="str">
            <v>To Irfan for BAFL purchassing</v>
          </cell>
          <cell r="E24333">
            <v>5000</v>
          </cell>
        </row>
        <row r="24334">
          <cell r="B24334" t="str">
            <v>O/M The Place</v>
          </cell>
          <cell r="C24334" t="str">
            <v>KRC solution</v>
          </cell>
          <cell r="D24334" t="str">
            <v>cash paid (rec by yasir)</v>
          </cell>
          <cell r="E24334">
            <v>80000</v>
          </cell>
        </row>
        <row r="24335">
          <cell r="B24335" t="str">
            <v>office</v>
          </cell>
          <cell r="C24335" t="str">
            <v>misc</v>
          </cell>
          <cell r="D24335" t="str">
            <v>umer for office use</v>
          </cell>
          <cell r="E24335">
            <v>3000</v>
          </cell>
        </row>
        <row r="24336">
          <cell r="B24336" t="str">
            <v>Imtiaz saddar</v>
          </cell>
          <cell r="C24336" t="str">
            <v>salary</v>
          </cell>
          <cell r="D24336" t="str">
            <v>Gul sher salary</v>
          </cell>
          <cell r="E24336">
            <v>27260</v>
          </cell>
        </row>
        <row r="24337">
          <cell r="B24337" t="str">
            <v>Gul Ahmed</v>
          </cell>
          <cell r="C24337" t="str">
            <v>salary</v>
          </cell>
          <cell r="D24337" t="str">
            <v>Kamran salary</v>
          </cell>
          <cell r="E24337">
            <v>47560</v>
          </cell>
        </row>
        <row r="24338">
          <cell r="B24338" t="str">
            <v>office</v>
          </cell>
          <cell r="C24338" t="str">
            <v>salary</v>
          </cell>
          <cell r="D24338" t="str">
            <v>Office staff</v>
          </cell>
          <cell r="E24338">
            <v>176100</v>
          </cell>
        </row>
        <row r="24339">
          <cell r="B24339" t="str">
            <v>office</v>
          </cell>
          <cell r="C24339" t="str">
            <v>misc</v>
          </cell>
          <cell r="D24339" t="str">
            <v>umer for car wash</v>
          </cell>
          <cell r="E24339">
            <v>2500</v>
          </cell>
        </row>
        <row r="24340">
          <cell r="B24340" t="str">
            <v>office</v>
          </cell>
          <cell r="C24340" t="str">
            <v>misc</v>
          </cell>
          <cell r="D24340" t="str">
            <v>To mossi for stairs cleaning</v>
          </cell>
          <cell r="E24340">
            <v>1000</v>
          </cell>
        </row>
        <row r="24341">
          <cell r="B24341" t="str">
            <v>CITI Bank</v>
          </cell>
          <cell r="C24341" t="str">
            <v>salary</v>
          </cell>
          <cell r="D24341" t="str">
            <v>jahangeer salary</v>
          </cell>
          <cell r="E24341">
            <v>96170</v>
          </cell>
        </row>
        <row r="24342">
          <cell r="B24342" t="str">
            <v>J outlet Quetta</v>
          </cell>
          <cell r="C24342" t="str">
            <v>ahsan insulation</v>
          </cell>
          <cell r="D24342" t="str">
            <v>Online by BH to ahsan insulation for quetta in labour</v>
          </cell>
          <cell r="E24342">
            <v>40000</v>
          </cell>
        </row>
        <row r="24343">
          <cell r="B24343" t="str">
            <v>PSYCHIATRY JPMC</v>
          </cell>
          <cell r="C24343" t="str">
            <v>Zahid jpmc</v>
          </cell>
          <cell r="D24343" t="str">
            <v>Online by BH to Zahid jpmc</v>
          </cell>
          <cell r="E24343">
            <v>100000</v>
          </cell>
        </row>
        <row r="24344">
          <cell r="B24344" t="str">
            <v>O/M The Place</v>
          </cell>
          <cell r="C24344" t="str">
            <v>amir contractor</v>
          </cell>
          <cell r="D24344" t="str">
            <v>Online by BH to Al Hafiz enterprises for Gas purchased R-134</v>
          </cell>
          <cell r="E24344">
            <v>88000</v>
          </cell>
        </row>
        <row r="24345">
          <cell r="B24345" t="str">
            <v>Rehmat shipping</v>
          </cell>
          <cell r="C24345" t="str">
            <v>material</v>
          </cell>
          <cell r="D24345" t="str">
            <v>purchaed DA gas cylinder</v>
          </cell>
          <cell r="E24345">
            <v>28000</v>
          </cell>
        </row>
        <row r="24346">
          <cell r="B24346" t="str">
            <v>Abbot pharma</v>
          </cell>
          <cell r="C24346" t="str">
            <v>material</v>
          </cell>
          <cell r="D24346" t="str">
            <v>red oxide and oil</v>
          </cell>
          <cell r="E24346">
            <v>3600</v>
          </cell>
        </row>
        <row r="24347">
          <cell r="B24347" t="str">
            <v>office</v>
          </cell>
          <cell r="C24347" t="str">
            <v>misc</v>
          </cell>
          <cell r="D24347" t="str">
            <v>umer for office use</v>
          </cell>
          <cell r="E24347">
            <v>3000</v>
          </cell>
        </row>
        <row r="24348">
          <cell r="B24348" t="str">
            <v>office</v>
          </cell>
          <cell r="C24348" t="str">
            <v>misc</v>
          </cell>
          <cell r="D24348" t="str">
            <v>office printer</v>
          </cell>
          <cell r="E24348">
            <v>500</v>
          </cell>
        </row>
        <row r="24349">
          <cell r="B24349" t="str">
            <v>BAH fire work</v>
          </cell>
          <cell r="C24349" t="str">
            <v>material</v>
          </cell>
          <cell r="D24349" t="str">
            <v>purchased cutting disc</v>
          </cell>
          <cell r="E24349">
            <v>1200</v>
          </cell>
        </row>
        <row r="24350">
          <cell r="B24350" t="str">
            <v>Pfizer</v>
          </cell>
          <cell r="C24350" t="str">
            <v>material</v>
          </cell>
          <cell r="D24350" t="str">
            <v>purchased misc fittings and material by umair</v>
          </cell>
          <cell r="E24350">
            <v>2200</v>
          </cell>
        </row>
        <row r="24351">
          <cell r="B24351" t="str">
            <v>o/m visa office</v>
          </cell>
          <cell r="C24351" t="str">
            <v>misc</v>
          </cell>
          <cell r="D24351" t="str">
            <v>Israr bhai misc expenses</v>
          </cell>
          <cell r="E24351">
            <v>2000</v>
          </cell>
        </row>
        <row r="24352">
          <cell r="B24352" t="str">
            <v>BAH fire work</v>
          </cell>
          <cell r="C24352" t="str">
            <v>salary</v>
          </cell>
          <cell r="D24352" t="str">
            <v>Asif + umair salary</v>
          </cell>
          <cell r="E24352">
            <v>76180</v>
          </cell>
        </row>
        <row r="24353">
          <cell r="B24353" t="str">
            <v>BAH fire work</v>
          </cell>
          <cell r="C24353" t="str">
            <v>salary</v>
          </cell>
          <cell r="D24353" t="str">
            <v>Mukhtar bhai salary</v>
          </cell>
          <cell r="E24353">
            <v>51610</v>
          </cell>
        </row>
        <row r="24354">
          <cell r="B24354" t="str">
            <v>State life Insurance</v>
          </cell>
          <cell r="C24354" t="str">
            <v>misc</v>
          </cell>
          <cell r="D24354" t="str">
            <v>to mukhtar for bike maintenance (June-25)</v>
          </cell>
          <cell r="E24354">
            <v>3000</v>
          </cell>
        </row>
        <row r="24355">
          <cell r="B24355" t="str">
            <v>Abbot pharma</v>
          </cell>
          <cell r="C24355" t="str">
            <v>misc</v>
          </cell>
          <cell r="D24355" t="str">
            <v>To mukhtar for mobile balance</v>
          </cell>
          <cell r="E24355">
            <v>500</v>
          </cell>
        </row>
        <row r="24356">
          <cell r="B24356" t="str">
            <v>Shahbaz meezan</v>
          </cell>
          <cell r="C24356" t="str">
            <v>material</v>
          </cell>
          <cell r="D24356" t="str">
            <v>Paid for misc (to Khushnood)</v>
          </cell>
          <cell r="E24356">
            <v>5000</v>
          </cell>
        </row>
        <row r="24357">
          <cell r="B24357" t="str">
            <v>Abbot pharma</v>
          </cell>
          <cell r="C24357" t="str">
            <v>salary</v>
          </cell>
          <cell r="D24357" t="str">
            <v>Chacha lateef + Lateef salary</v>
          </cell>
          <cell r="E24357">
            <v>56950</v>
          </cell>
        </row>
        <row r="24358">
          <cell r="B24358" t="str">
            <v>KANTEEN Islamabad</v>
          </cell>
          <cell r="C24358" t="str">
            <v>material</v>
          </cell>
          <cell r="D24358" t="str">
            <v>Online by BH to Muhammad Ahmed for Khaad f6 for room rent</v>
          </cell>
          <cell r="E24358">
            <v>24000</v>
          </cell>
        </row>
        <row r="24359">
          <cell r="B24359" t="str">
            <v>State life Insurance</v>
          </cell>
          <cell r="C24359" t="str">
            <v>salary</v>
          </cell>
          <cell r="D24359" t="str">
            <v>online by adeel to Israr Ahmed</v>
          </cell>
          <cell r="E24359">
            <v>187000</v>
          </cell>
        </row>
        <row r="24360">
          <cell r="D24360" t="str">
            <v>Chq Given to xxxxxxx (Rec from Aisha Interiors in BAH 12th Floor)  BAFL chq # 35205651</v>
          </cell>
          <cell r="E24360">
            <v>500000</v>
          </cell>
        </row>
        <row r="24361">
          <cell r="D24361" t="str">
            <v>Chq Given to xxxxxxx (Rec from Aisha Interiors in BAH 12th Floor)  BAFL chq # 35205652</v>
          </cell>
          <cell r="E24361">
            <v>500000</v>
          </cell>
        </row>
        <row r="24362">
          <cell r="D24362" t="str">
            <v xml:space="preserve">Hold with Akbar air guide - BAFL chq # </v>
          </cell>
          <cell r="E24362">
            <v>500000</v>
          </cell>
        </row>
        <row r="24363">
          <cell r="D24363" t="str">
            <v xml:space="preserve">Hold with Akbar air guide - BAFL chq # </v>
          </cell>
          <cell r="E24363">
            <v>500000</v>
          </cell>
        </row>
        <row r="24364">
          <cell r="B24364" t="str">
            <v>BAF maintenance</v>
          </cell>
          <cell r="C24364" t="str">
            <v>iqbal sons</v>
          </cell>
          <cell r="D24364" t="str">
            <v>Received from Total in acc of Family area - BAHL chq # 10491486 (Given to Iqbals sons trading company) = Total amt = 2000,000/-</v>
          </cell>
          <cell r="E24364">
            <v>28000</v>
          </cell>
        </row>
        <row r="24365">
          <cell r="B24365" t="str">
            <v>Gul Ahmed</v>
          </cell>
          <cell r="C24365" t="str">
            <v>iqbal sons</v>
          </cell>
          <cell r="D24365" t="str">
            <v>Received from Total in acc of Family area - BAHL chq # 10491486 (Given to Iqbals sons trading company) = Total amt = 2000,000/-</v>
          </cell>
          <cell r="E24365">
            <v>22450</v>
          </cell>
        </row>
        <row r="24366">
          <cell r="B24366" t="str">
            <v>J outlet lucky one mall</v>
          </cell>
          <cell r="C24366" t="str">
            <v>iqbal sons</v>
          </cell>
          <cell r="D24366" t="str">
            <v>Received from Total in acc of Family area - BAHL chq # 10491486 (Given to Iqbals sons trading company) = Total amt = 2000,000/-</v>
          </cell>
          <cell r="E24366">
            <v>26400</v>
          </cell>
        </row>
        <row r="24367">
          <cell r="B24367" t="str">
            <v>Spar supermarket</v>
          </cell>
          <cell r="C24367" t="str">
            <v>iqbal sons</v>
          </cell>
          <cell r="D24367" t="str">
            <v>Received from Total in acc of Family area - BAHL chq # 10491486 (Given to Iqbals sons trading company) = Total amt = 2000,000/-</v>
          </cell>
          <cell r="E24367">
            <v>665840</v>
          </cell>
        </row>
        <row r="24368">
          <cell r="B24368" t="str">
            <v>BAH Fire work</v>
          </cell>
          <cell r="C24368" t="str">
            <v>iqbal sons</v>
          </cell>
          <cell r="D24368" t="str">
            <v>Received from Total in acc of Family area - BAHL chq # 10491486 (Given to Iqbals sons trading company) = Total amt = 2000,000/-</v>
          </cell>
          <cell r="E24368">
            <v>8322</v>
          </cell>
        </row>
        <row r="24369">
          <cell r="B24369" t="str">
            <v>NASTP II</v>
          </cell>
          <cell r="C24369" t="str">
            <v>iqbal sons</v>
          </cell>
          <cell r="D24369" t="str">
            <v>Received from Total in acc of Family area - BAHL chq # 10491486 (Given to Iqbals sons trading company) = Total amt = 2000,000/-</v>
          </cell>
          <cell r="E24369">
            <v>592800</v>
          </cell>
        </row>
        <row r="24370">
          <cell r="B24370" t="str">
            <v>Zeta Mall</v>
          </cell>
          <cell r="C24370" t="str">
            <v>iqbal sons</v>
          </cell>
          <cell r="D24370" t="str">
            <v>Received from Total in acc of Family area - BAHL chq # 10491486 (Given to Iqbals sons trading company) = Total amt = 2000,000/-</v>
          </cell>
          <cell r="E24370">
            <v>14000</v>
          </cell>
        </row>
        <row r="24371">
          <cell r="B24371" t="str">
            <v>Mall of Pindi</v>
          </cell>
          <cell r="C24371" t="str">
            <v>iqbal sons</v>
          </cell>
          <cell r="D24371" t="str">
            <v>Received from Total in acc of Family area - BAHL chq # 10491486 (Given to Iqbals sons trading company) = Total amt = 2000,000/-</v>
          </cell>
          <cell r="E24371">
            <v>132000</v>
          </cell>
        </row>
        <row r="24372">
          <cell r="B24372" t="str">
            <v>10pearl NASTP</v>
          </cell>
          <cell r="C24372" t="str">
            <v>iqbal sons</v>
          </cell>
          <cell r="D24372" t="str">
            <v>Received from Total in acc of Family area - BAHL chq # 10491486 (Given to Iqbals sons trading company) = Total amt = 2000,000/-</v>
          </cell>
          <cell r="E24372">
            <v>53800</v>
          </cell>
        </row>
        <row r="24373">
          <cell r="C24373" t="str">
            <v>iqbal sons</v>
          </cell>
          <cell r="D24373" t="str">
            <v>Received from Total in acc of Family area - BAHL chq # 10491486 (Given to Iqbals sons trading company) = Total amt = 2000,000/-</v>
          </cell>
          <cell r="E24373">
            <v>456388</v>
          </cell>
        </row>
        <row r="24374">
          <cell r="B24374" t="str">
            <v>Imtiaz supermarket</v>
          </cell>
          <cell r="C24374" t="str">
            <v>Sadiq pipe</v>
          </cell>
          <cell r="D24374" t="str">
            <v>MCB chq 2031680144 (final payment in imitaz)</v>
          </cell>
          <cell r="E24374">
            <v>100000</v>
          </cell>
        </row>
        <row r="24375">
          <cell r="B24375" t="str">
            <v>KANTEEN Islamabad</v>
          </cell>
          <cell r="C24375" t="str">
            <v>Khurshid fans</v>
          </cell>
          <cell r="D24375" t="str">
            <v>MCB chq 2031680146 (final payment) chq amount = 625,000/-</v>
          </cell>
          <cell r="E24375">
            <v>525000</v>
          </cell>
        </row>
        <row r="24376">
          <cell r="B24376" t="str">
            <v>NICVD</v>
          </cell>
          <cell r="C24376" t="str">
            <v>Khurshid fans</v>
          </cell>
          <cell r="D24376" t="str">
            <v>MCB chq 2031680146 (final payment) chq amount = 625,000/-</v>
          </cell>
          <cell r="E24376">
            <v>50000</v>
          </cell>
        </row>
        <row r="24377">
          <cell r="B24377" t="str">
            <v>Spar supermarket</v>
          </cell>
          <cell r="C24377" t="str">
            <v>Khurshid fans</v>
          </cell>
          <cell r="D24377" t="str">
            <v>MCB chq 2031680146 (final payment) chq amount = 625,000/-</v>
          </cell>
          <cell r="E24377">
            <v>50000</v>
          </cell>
        </row>
        <row r="24378">
          <cell r="B24378" t="str">
            <v>Meezan bank Head office</v>
          </cell>
          <cell r="C24378" t="str">
            <v>mungo</v>
          </cell>
          <cell r="D24378" t="str">
            <v>MCB chq 2031680146 total amt = 390,000</v>
          </cell>
          <cell r="E24378">
            <v>22780</v>
          </cell>
        </row>
        <row r="24379">
          <cell r="B24379" t="str">
            <v>Gul Ahmed</v>
          </cell>
          <cell r="C24379" t="str">
            <v>mungo</v>
          </cell>
          <cell r="D24379" t="str">
            <v>MCB chq 2031680146 total amt = 390,000</v>
          </cell>
          <cell r="E24379">
            <v>670</v>
          </cell>
        </row>
        <row r="24380">
          <cell r="B24380" t="str">
            <v>Spar supermarket</v>
          </cell>
          <cell r="C24380" t="str">
            <v>mungo</v>
          </cell>
          <cell r="D24380" t="str">
            <v>MCB chq 2031680146 total amt = 390,000</v>
          </cell>
          <cell r="E24380">
            <v>41854</v>
          </cell>
        </row>
        <row r="24381">
          <cell r="B24381" t="str">
            <v>NICVD</v>
          </cell>
          <cell r="C24381" t="str">
            <v>mungo</v>
          </cell>
          <cell r="D24381" t="str">
            <v>MCB chq 2031680146 total amt = 390,000</v>
          </cell>
          <cell r="E24381">
            <v>67650</v>
          </cell>
        </row>
        <row r="24382">
          <cell r="B24382" t="str">
            <v>BAH Fire work</v>
          </cell>
          <cell r="C24382" t="str">
            <v>mungo</v>
          </cell>
          <cell r="D24382" t="str">
            <v>MCB chq 2031680146 total amt = 390,000</v>
          </cell>
          <cell r="E24382">
            <v>1960</v>
          </cell>
        </row>
        <row r="24383">
          <cell r="B24383" t="str">
            <v>BAH Exhaust Work</v>
          </cell>
          <cell r="C24383" t="str">
            <v>mungo</v>
          </cell>
          <cell r="D24383" t="str">
            <v>MCB chq 2031680146 total amt = 390,000</v>
          </cell>
          <cell r="E24383">
            <v>25555</v>
          </cell>
        </row>
        <row r="24384">
          <cell r="B24384" t="str">
            <v>J outlet Quetta</v>
          </cell>
          <cell r="C24384" t="str">
            <v>mungo</v>
          </cell>
          <cell r="D24384" t="str">
            <v>MCB chq 2031680146 total amt = 390,000</v>
          </cell>
          <cell r="E24384">
            <v>27780</v>
          </cell>
        </row>
        <row r="24385">
          <cell r="B24385" t="str">
            <v>Fortress Mall</v>
          </cell>
          <cell r="C24385" t="str">
            <v>mungo</v>
          </cell>
          <cell r="D24385" t="str">
            <v>MCB chq 2031680146 total amt = 390,000</v>
          </cell>
          <cell r="E24385">
            <v>114320</v>
          </cell>
        </row>
        <row r="24386">
          <cell r="B24386" t="str">
            <v>State life Insurance</v>
          </cell>
          <cell r="C24386" t="str">
            <v>mungo</v>
          </cell>
          <cell r="D24386" t="str">
            <v>MCB chq 2031680146 total amt = 390,000</v>
          </cell>
          <cell r="E24386">
            <v>87431</v>
          </cell>
        </row>
        <row r="24387">
          <cell r="B24387" t="str">
            <v>J outlet Quetta</v>
          </cell>
          <cell r="C24387" t="str">
            <v>abdullah enterprises</v>
          </cell>
          <cell r="D24387" t="str">
            <v>MCB chq 2031680148 total amt = 285,000</v>
          </cell>
          <cell r="E24387">
            <v>65000</v>
          </cell>
        </row>
        <row r="24388">
          <cell r="B24388" t="str">
            <v>Meezan bank Head office</v>
          </cell>
          <cell r="C24388" t="str">
            <v>abdullah enterprises</v>
          </cell>
          <cell r="D24388" t="str">
            <v>MCB chq 2031680148 total amt = 285,000</v>
          </cell>
          <cell r="E24388">
            <v>11500</v>
          </cell>
        </row>
        <row r="24389">
          <cell r="B24389" t="str">
            <v>Spar supermarket</v>
          </cell>
          <cell r="C24389" t="str">
            <v>abdullah enterprises</v>
          </cell>
          <cell r="D24389" t="str">
            <v>MCB chq 2031680148 total amt = 285,000</v>
          </cell>
          <cell r="E24389">
            <v>22450</v>
          </cell>
        </row>
        <row r="24390">
          <cell r="B24390" t="str">
            <v>10pearl NASTP</v>
          </cell>
          <cell r="C24390" t="str">
            <v>abdullah enterprises</v>
          </cell>
          <cell r="D24390" t="str">
            <v>MCB chq 2031680148 total amt = 285,000</v>
          </cell>
          <cell r="E24390">
            <v>186050</v>
          </cell>
        </row>
        <row r="24391">
          <cell r="C24391" t="str">
            <v>material</v>
          </cell>
          <cell r="D24391" t="str">
            <v>MCB chq 2031680150 Gul zameen threaded rods</v>
          </cell>
          <cell r="E24391">
            <v>141000</v>
          </cell>
        </row>
        <row r="24392">
          <cell r="B24392" t="str">
            <v>engro 7th floor</v>
          </cell>
          <cell r="C24392" t="str">
            <v>majid insulation</v>
          </cell>
          <cell r="D24392" t="str">
            <v>MCB chq 2031680151</v>
          </cell>
          <cell r="E24392">
            <v>65000</v>
          </cell>
        </row>
        <row r="24393">
          <cell r="B24393" t="str">
            <v>NICVD</v>
          </cell>
          <cell r="C24393" t="str">
            <v>zag traders</v>
          </cell>
          <cell r="D24393" t="str">
            <v>MCB chq 2031680153 = amot  = 450,000</v>
          </cell>
          <cell r="E24393">
            <v>78000</v>
          </cell>
        </row>
        <row r="24394">
          <cell r="B24394" t="str">
            <v>PSYCHIATRY JPMC</v>
          </cell>
          <cell r="C24394" t="str">
            <v>zag traders</v>
          </cell>
          <cell r="D24394" t="str">
            <v>MCB chq 2031680153 = amot  = 450,000</v>
          </cell>
          <cell r="E24394">
            <v>290000</v>
          </cell>
        </row>
        <row r="24395">
          <cell r="B24395" t="str">
            <v>Meezan bank Head office</v>
          </cell>
          <cell r="C24395" t="str">
            <v>zag traders</v>
          </cell>
          <cell r="D24395" t="str">
            <v>MCB chq 2031680153 = amot  = 450,000</v>
          </cell>
          <cell r="E24395">
            <v>82000</v>
          </cell>
        </row>
        <row r="24396">
          <cell r="B24396" t="str">
            <v>Zeta Mall</v>
          </cell>
          <cell r="C24396" t="str">
            <v>zag traders</v>
          </cell>
          <cell r="D24396" t="str">
            <v>MCB chq 2031680154</v>
          </cell>
          <cell r="E24396">
            <v>450000</v>
          </cell>
        </row>
        <row r="24397">
          <cell r="B24397" t="str">
            <v>NICVD</v>
          </cell>
          <cell r="C24397" t="str">
            <v>kaytess</v>
          </cell>
          <cell r="D24397" t="str">
            <v>MCB chq 2031680155</v>
          </cell>
          <cell r="E24397">
            <v>300000</v>
          </cell>
        </row>
        <row r="24398">
          <cell r="B24398" t="str">
            <v>J outlet lucky one mall</v>
          </cell>
          <cell r="C24398" t="str">
            <v>Muzammil</v>
          </cell>
          <cell r="D24398" t="str">
            <v>MCB chq 2031680157</v>
          </cell>
          <cell r="E24398">
            <v>237000</v>
          </cell>
        </row>
        <row r="24399">
          <cell r="B24399" t="str">
            <v>Meezan bank Head office</v>
          </cell>
          <cell r="C24399" t="str">
            <v>tube traders</v>
          </cell>
          <cell r="D24399" t="str">
            <v>MCB chq 2031680158</v>
          </cell>
          <cell r="E24399">
            <v>200000</v>
          </cell>
        </row>
        <row r="24400">
          <cell r="C24400" t="str">
            <v>IIL pipe</v>
          </cell>
          <cell r="D24400" t="str">
            <v>MCB chq 2031680160</v>
          </cell>
          <cell r="E24400">
            <v>1870974</v>
          </cell>
        </row>
        <row r="24401">
          <cell r="C24401" t="str">
            <v>SST Tax</v>
          </cell>
          <cell r="D24401" t="str">
            <v>MCB chq 2031680161</v>
          </cell>
          <cell r="E24401">
            <v>141505</v>
          </cell>
        </row>
        <row r="24402">
          <cell r="B24402" t="str">
            <v>BAF maintenance</v>
          </cell>
          <cell r="C24402" t="str">
            <v>Ameejee Valleejee</v>
          </cell>
          <cell r="D24402" t="str">
            <v>MCB chq 2031680163 (purchased 02 Nos pumps brand Xylm)</v>
          </cell>
          <cell r="E24402">
            <v>329400</v>
          </cell>
        </row>
        <row r="24403">
          <cell r="B24403" t="str">
            <v>Spar supermarket</v>
          </cell>
          <cell r="C24403" t="str">
            <v>Hassan AC</v>
          </cell>
          <cell r="D24403" t="str">
            <v>MCB chq 2031680165</v>
          </cell>
          <cell r="E24403">
            <v>100000</v>
          </cell>
        </row>
        <row r="24404">
          <cell r="B24404" t="str">
            <v>EY 17th &amp; 18th Floor</v>
          </cell>
          <cell r="C24404" t="str">
            <v>IIL pipe</v>
          </cell>
          <cell r="D24404" t="str">
            <v>MCB chq 2031680166</v>
          </cell>
          <cell r="E24404">
            <v>1124235</v>
          </cell>
        </row>
        <row r="24405">
          <cell r="B24405" t="str">
            <v>Abbot pharma</v>
          </cell>
          <cell r="C24405" t="str">
            <v>Moiz ul Haq</v>
          </cell>
          <cell r="D24405" t="str">
            <v>MCB chq 2031680167 = total amt = 600,000</v>
          </cell>
          <cell r="E24405">
            <v>300000</v>
          </cell>
        </row>
        <row r="24406">
          <cell r="B24406" t="str">
            <v>State life Insurance</v>
          </cell>
          <cell r="C24406" t="str">
            <v>Moiz ul Haq</v>
          </cell>
          <cell r="D24406" t="str">
            <v>MCB chq 2031680167 = total amt = 600,000</v>
          </cell>
          <cell r="E24406">
            <v>300000</v>
          </cell>
        </row>
        <row r="24407">
          <cell r="B24407" t="str">
            <v>family area</v>
          </cell>
          <cell r="C24407" t="str">
            <v>Received</v>
          </cell>
          <cell r="D24407" t="str">
            <v xml:space="preserve">Received from Total in acc of Family area - BAHL chq # 10491486 (Given to Iqbals sons trading company) </v>
          </cell>
          <cell r="F24407">
            <v>2000000</v>
          </cell>
        </row>
        <row r="24408">
          <cell r="B24408" t="str">
            <v>10pearl NASTP</v>
          </cell>
          <cell r="C24408" t="str">
            <v>Received</v>
          </cell>
          <cell r="D24408" t="str">
            <v>Received from 10pearls invoice # 128</v>
          </cell>
          <cell r="F24408">
            <v>49672</v>
          </cell>
        </row>
        <row r="24409">
          <cell r="B24409" t="str">
            <v>BAF maintenance</v>
          </cell>
          <cell r="C24409" t="str">
            <v>Received</v>
          </cell>
          <cell r="D24409" t="str">
            <v>Received from Bank al falah against running bill</v>
          </cell>
          <cell r="F24409">
            <v>8374469</v>
          </cell>
        </row>
        <row r="24410">
          <cell r="B24410" t="str">
            <v>CITI Bank</v>
          </cell>
          <cell r="C24410" t="str">
            <v>Received</v>
          </cell>
          <cell r="D24410" t="str">
            <v>Received from IK in acc of CITI - Meezan bank chq # A-11163121 (Given to Zia Steel care of adeel)</v>
          </cell>
          <cell r="F24410">
            <v>3500000</v>
          </cell>
        </row>
        <row r="24411">
          <cell r="B24411" t="str">
            <v>CITI Bank</v>
          </cell>
          <cell r="C24411" t="str">
            <v>Received</v>
          </cell>
          <cell r="D24411" t="str">
            <v>1% invoice charges for amount 3500,000</v>
          </cell>
          <cell r="E24411">
            <v>35000</v>
          </cell>
        </row>
        <row r="24412">
          <cell r="B24412" t="str">
            <v>FTC Floors</v>
          </cell>
          <cell r="C24412" t="str">
            <v>Received</v>
          </cell>
          <cell r="D24412" t="str">
            <v>FTC Monthly Mar 25   (invoice # 1093)</v>
          </cell>
          <cell r="F24412">
            <v>280434</v>
          </cell>
        </row>
        <row r="24413">
          <cell r="B24413" t="str">
            <v xml:space="preserve">O/M Nue Multiplex </v>
          </cell>
          <cell r="C24413" t="str">
            <v>Received</v>
          </cell>
          <cell r="D24413" t="str">
            <v>Received O/M Dec 24 Bill</v>
          </cell>
          <cell r="F24413">
            <v>372141</v>
          </cell>
        </row>
        <row r="24414">
          <cell r="B24414" t="str">
            <v xml:space="preserve">O/M Nue Multiplex </v>
          </cell>
          <cell r="C24414" t="str">
            <v>Received</v>
          </cell>
          <cell r="D24414" t="str">
            <v>Received O/M Jan 25 Bill</v>
          </cell>
          <cell r="F24414">
            <v>372141</v>
          </cell>
        </row>
        <row r="24415">
          <cell r="B24415" t="str">
            <v xml:space="preserve">O/M Nue Multiplex </v>
          </cell>
          <cell r="C24415" t="str">
            <v>Received</v>
          </cell>
          <cell r="D24415" t="str">
            <v>Received O/M Feb 25 Bill</v>
          </cell>
          <cell r="F24415">
            <v>372141</v>
          </cell>
        </row>
        <row r="24416">
          <cell r="B24416" t="str">
            <v xml:space="preserve">O/M Nue Multiplex </v>
          </cell>
          <cell r="C24416" t="str">
            <v>Received</v>
          </cell>
          <cell r="D24416" t="str">
            <v>Received O/M Mar 25 Bill</v>
          </cell>
          <cell r="F24416">
            <v>372141</v>
          </cell>
        </row>
        <row r="24417">
          <cell r="B24417" t="str">
            <v>KANTEEN Islamabad</v>
          </cell>
          <cell r="C24417" t="str">
            <v>Received</v>
          </cell>
          <cell r="D24417" t="str">
            <v>Received from IK in acc of Kanteen ISL - Meezan bank chq # A-11163145 (Given to universal traders care of adeel)</v>
          </cell>
          <cell r="F24417">
            <v>3203319</v>
          </cell>
        </row>
        <row r="24418">
          <cell r="B24418" t="str">
            <v>KANTEEN Islamabad</v>
          </cell>
          <cell r="C24418" t="str">
            <v>Received</v>
          </cell>
          <cell r="D24418" t="str">
            <v>1% invoice charges for amount 3,203,319/-</v>
          </cell>
          <cell r="E24418">
            <v>32000</v>
          </cell>
        </row>
        <row r="24419">
          <cell r="B24419" t="str">
            <v>BAF maintenance</v>
          </cell>
          <cell r="C24419" t="str">
            <v>Received</v>
          </cell>
          <cell r="D24419" t="str">
            <v>1% invoice charges for MCB chq # 2031680149 given to universal traders for SST inpt adjustment in BAFL</v>
          </cell>
          <cell r="E24419">
            <v>4000</v>
          </cell>
        </row>
        <row r="24420">
          <cell r="B24420" t="str">
            <v>O/M VISA office</v>
          </cell>
          <cell r="C24420" t="str">
            <v>Received</v>
          </cell>
          <cell r="D24420" t="str">
            <v>Received from EFSE against VISA Office maintenance Jan 25 to Mar 25</v>
          </cell>
          <cell r="F24420">
            <v>281462</v>
          </cell>
        </row>
        <row r="24421">
          <cell r="B24421" t="str">
            <v>Abbot pharma</v>
          </cell>
          <cell r="C24421" t="str">
            <v>Received</v>
          </cell>
          <cell r="D24421" t="str">
            <v>Advance rec from My interiors in acc of Abbot - Given to Universal Traders care of adeel</v>
          </cell>
          <cell r="F24421">
            <v>10000000</v>
          </cell>
        </row>
        <row r="24422">
          <cell r="B24422" t="str">
            <v>Abbot pharma</v>
          </cell>
          <cell r="C24422" t="str">
            <v>Received</v>
          </cell>
          <cell r="D24422" t="str">
            <v>Advance rec from My interiors in acc of Abbot - Given to Universal Traders care of adeel</v>
          </cell>
          <cell r="F24422">
            <v>4903916</v>
          </cell>
        </row>
        <row r="24423">
          <cell r="B24423" t="str">
            <v>Abbot pharma</v>
          </cell>
          <cell r="C24423" t="str">
            <v>Received</v>
          </cell>
          <cell r="D24423" t="str">
            <v>1% invoice charges for amount for above 2 payments</v>
          </cell>
          <cell r="E24423">
            <v>149000</v>
          </cell>
        </row>
        <row r="24424">
          <cell r="B24424" t="str">
            <v>O/M The Place</v>
          </cell>
          <cell r="C24424" t="str">
            <v>Received</v>
          </cell>
          <cell r="D24424" t="str">
            <v>O &amp; M bill for April 25</v>
          </cell>
          <cell r="F24424">
            <v>401676</v>
          </cell>
        </row>
        <row r="24425">
          <cell r="B24425" t="str">
            <v>J outlet Quetta</v>
          </cell>
          <cell r="C24425" t="str">
            <v>Material</v>
          </cell>
          <cell r="D24425" t="str">
            <v>Online by BH to ahsan insulation for quetta in transportation</v>
          </cell>
          <cell r="E24425">
            <v>55000</v>
          </cell>
        </row>
        <row r="24426">
          <cell r="B24426" t="str">
            <v>Rehmat shipping</v>
          </cell>
          <cell r="C24426" t="str">
            <v>amir contractor</v>
          </cell>
          <cell r="D24426" t="str">
            <v>Online by BH to AB Engineering care off Amir vrf Rehmat shipping</v>
          </cell>
          <cell r="E24426">
            <v>100000</v>
          </cell>
        </row>
        <row r="24427">
          <cell r="B24427" t="str">
            <v>O/M The Place</v>
          </cell>
          <cell r="C24427" t="str">
            <v>Received</v>
          </cell>
          <cell r="D24427" t="str">
            <v>Bill for chiller tranducer bill # 105</v>
          </cell>
          <cell r="F24427">
            <v>95000</v>
          </cell>
        </row>
        <row r="24428">
          <cell r="B24428" t="str">
            <v>FTC Floors</v>
          </cell>
          <cell r="C24428" t="str">
            <v>Received</v>
          </cell>
          <cell r="D24428" t="str">
            <v>FTC Monthly April - 25 with over time  (invoice # 1100)</v>
          </cell>
          <cell r="F24428">
            <v>305390</v>
          </cell>
        </row>
        <row r="24429">
          <cell r="B24429" t="str">
            <v>Mall of Pindi</v>
          </cell>
          <cell r="C24429" t="str">
            <v>Received</v>
          </cell>
          <cell r="D24429" t="str">
            <v>Received from IK in acc of Mall of Pindi - Meezan bank chq # A-11163384 (Given to Shaikh traders care of adeel)</v>
          </cell>
          <cell r="F24429">
            <v>4731710</v>
          </cell>
        </row>
        <row r="24430">
          <cell r="B24430" t="str">
            <v>Mall of Pindi</v>
          </cell>
          <cell r="C24430" t="str">
            <v>Received</v>
          </cell>
          <cell r="D24430" t="str">
            <v>Received from IK Meezan bank chq # A-11163382 (Given to Universal traders care of adeel) CHQ Amount = 2,468,293/-
1) RS  8,68,290 in acc of Mall of Pindi
2) RS 1,600,003 in acc of rehmat shipping</v>
          </cell>
          <cell r="F24430">
            <v>868290</v>
          </cell>
        </row>
        <row r="24431">
          <cell r="B24431" t="str">
            <v>Rehmat shipping</v>
          </cell>
          <cell r="C24431" t="str">
            <v>Received</v>
          </cell>
          <cell r="D24431" t="str">
            <v>Received from IK Meezan bank chq # A-11163382 (Given to Universal traders care of adeel) CHQ Amount = 2,468,293/-
1) RS  8,68,290 in acc of Mall of Pindi
2) RS 1,600,003 in acc of rehmat shipping</v>
          </cell>
          <cell r="F24431">
            <v>1600004</v>
          </cell>
        </row>
        <row r="24432">
          <cell r="B24432" t="str">
            <v>saifee hospital</v>
          </cell>
          <cell r="C24432" t="str">
            <v>Received</v>
          </cell>
          <cell r="D24432" t="str">
            <v xml:space="preserve">Received from Mughal in Saifee - BAHL chq # 11662192 (Given to Nadeem bhai in his share) </v>
          </cell>
          <cell r="F24432">
            <v>500000</v>
          </cell>
        </row>
        <row r="24433">
          <cell r="B24433" t="str">
            <v>saifee hospital</v>
          </cell>
          <cell r="C24433" t="str">
            <v>Received</v>
          </cell>
          <cell r="D24433" t="str">
            <v xml:space="preserve">Received from Mughal in Saifee - BAHL chq # 11662193 (Given to Nadeem bhai in his share) </v>
          </cell>
          <cell r="F24433">
            <v>500000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
          <cell r="C21">
            <v>59530211.926379383</v>
          </cell>
        </row>
      </sheetData>
      <sheetData sheetId="14">
        <row r="189">
          <cell r="I189">
            <v>24447620</v>
          </cell>
        </row>
      </sheetData>
      <sheetData sheetId="15">
        <row r="29">
          <cell r="C29">
            <v>19717866.935705196</v>
          </cell>
        </row>
      </sheetData>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H32"/>
  <sheetViews>
    <sheetView tabSelected="1" zoomScaleNormal="100" workbookViewId="0">
      <selection activeCell="B38" sqref="B38"/>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6" width="9.140625" style="16"/>
    <col min="7" max="7" width="12" style="16" bestFit="1" customWidth="1"/>
    <col min="8" max="16384" width="9.140625" style="16"/>
  </cols>
  <sheetData>
    <row r="4" spans="1:8" s="8" customFormat="1" ht="18.75" x14ac:dyDescent="0.25">
      <c r="A4" s="7"/>
      <c r="E4" s="9"/>
    </row>
    <row r="5" spans="1:8" s="8" customFormat="1" ht="18.75" x14ac:dyDescent="0.25">
      <c r="A5" s="10" t="s">
        <v>200</v>
      </c>
      <c r="E5" s="11">
        <v>45812</v>
      </c>
    </row>
    <row r="6" spans="1:8" s="8" customFormat="1" ht="18.75" x14ac:dyDescent="0.25">
      <c r="A6" s="149"/>
      <c r="B6" s="149"/>
      <c r="C6" s="12"/>
      <c r="D6" s="12"/>
      <c r="E6" s="13"/>
    </row>
    <row r="7" spans="1:8" s="1" customFormat="1" ht="16.5" x14ac:dyDescent="0.3">
      <c r="A7" s="148" t="s">
        <v>65</v>
      </c>
      <c r="B7" s="148"/>
      <c r="C7" s="148"/>
      <c r="D7" s="5"/>
      <c r="E7" s="5"/>
      <c r="F7" s="5"/>
      <c r="G7" s="5"/>
      <c r="H7" s="6"/>
    </row>
    <row r="8" spans="1:8" s="1" customFormat="1" ht="16.5" x14ac:dyDescent="0.3">
      <c r="A8" s="148" t="s">
        <v>66</v>
      </c>
      <c r="B8" s="148"/>
      <c r="C8" s="148"/>
      <c r="D8" s="148"/>
      <c r="E8" s="5"/>
      <c r="F8" s="5"/>
      <c r="G8" s="5"/>
      <c r="H8" s="6"/>
    </row>
    <row r="9" spans="1:8" s="1" customFormat="1" ht="16.5" x14ac:dyDescent="0.3">
      <c r="A9" s="5"/>
      <c r="B9" s="5"/>
      <c r="C9" s="5"/>
      <c r="D9" s="5"/>
      <c r="E9" s="5"/>
      <c r="F9" s="5"/>
      <c r="G9" s="5"/>
      <c r="H9" s="6"/>
    </row>
    <row r="10" spans="1:8" s="8" customFormat="1" ht="18.75" x14ac:dyDescent="0.25">
      <c r="A10" s="14"/>
      <c r="E10" s="13"/>
    </row>
    <row r="11" spans="1:8" s="8" customFormat="1" ht="18.75" x14ac:dyDescent="0.25">
      <c r="A11" s="14"/>
      <c r="E11" s="13"/>
    </row>
    <row r="12" spans="1:8" s="8" customFormat="1" ht="18.75" x14ac:dyDescent="0.25">
      <c r="A12" s="14"/>
      <c r="E12" s="13"/>
    </row>
    <row r="13" spans="1:8" s="8" customFormat="1" ht="28.5" x14ac:dyDescent="0.25">
      <c r="A13" s="150" t="s">
        <v>236</v>
      </c>
      <c r="B13" s="150"/>
      <c r="C13" s="150"/>
      <c r="D13" s="150"/>
      <c r="E13" s="150"/>
    </row>
    <row r="14" spans="1:8" s="8" customFormat="1" ht="29.25" thickBot="1" x14ac:dyDescent="0.3">
      <c r="A14" s="15"/>
      <c r="B14" s="15"/>
      <c r="C14" s="15"/>
      <c r="D14" s="15"/>
      <c r="E14" s="15"/>
    </row>
    <row r="15" spans="1:8" ht="19.5" thickBot="1" x14ac:dyDescent="0.25">
      <c r="A15" s="23" t="s">
        <v>189</v>
      </c>
      <c r="B15" s="25" t="s">
        <v>190</v>
      </c>
      <c r="C15" s="23" t="s">
        <v>191</v>
      </c>
      <c r="D15" s="25" t="s">
        <v>192</v>
      </c>
      <c r="E15" s="23" t="s">
        <v>193</v>
      </c>
    </row>
    <row r="16" spans="1:8" ht="18.75" x14ac:dyDescent="0.2">
      <c r="A16" s="24"/>
      <c r="B16" s="22"/>
      <c r="C16" s="24"/>
      <c r="D16" s="22"/>
      <c r="E16" s="26"/>
    </row>
    <row r="17" spans="1:7" ht="18.75" x14ac:dyDescent="0.2">
      <c r="A17" s="24">
        <v>1</v>
      </c>
      <c r="B17" s="123" t="s">
        <v>194</v>
      </c>
      <c r="C17" s="26">
        <f>HVAC!K163</f>
        <v>11069832.454999998</v>
      </c>
      <c r="D17" s="17">
        <f>HVAC!O163</f>
        <v>3898933.5525000007</v>
      </c>
      <c r="E17" s="26">
        <f>D17+C17</f>
        <v>14968766.007499998</v>
      </c>
      <c r="F17" s="130"/>
      <c r="G17" s="133"/>
    </row>
    <row r="18" spans="1:7" ht="18.75" x14ac:dyDescent="0.2">
      <c r="A18" s="24">
        <v>2</v>
      </c>
      <c r="B18" s="123" t="s">
        <v>195</v>
      </c>
      <c r="C18" s="26">
        <f>Fire!K82</f>
        <v>3179546.9750000001</v>
      </c>
      <c r="D18" s="17">
        <f>Fire!O82</f>
        <v>877034.25</v>
      </c>
      <c r="E18" s="26">
        <f>D18+C18</f>
        <v>4056581.2250000001</v>
      </c>
    </row>
    <row r="19" spans="1:7" ht="18.75" x14ac:dyDescent="0.2">
      <c r="A19" s="24"/>
      <c r="B19" s="123"/>
      <c r="C19" s="24"/>
      <c r="D19" s="22"/>
      <c r="E19" s="26"/>
    </row>
    <row r="20" spans="1:7" ht="18.75" x14ac:dyDescent="0.2">
      <c r="A20" s="24"/>
      <c r="B20" s="123" t="s">
        <v>237</v>
      </c>
      <c r="C20" s="26">
        <f>Fire!K84</f>
        <v>0</v>
      </c>
      <c r="D20" s="17">
        <f>Fire!O84</f>
        <v>0</v>
      </c>
      <c r="E20" s="26">
        <f>[1]Sheet1!$C$23</f>
        <v>6916828</v>
      </c>
    </row>
    <row r="21" spans="1:7" ht="18.75" x14ac:dyDescent="0.2">
      <c r="A21" s="24"/>
      <c r="B21" s="123"/>
      <c r="C21" s="24"/>
      <c r="D21" s="22"/>
      <c r="E21" s="26"/>
    </row>
    <row r="22" spans="1:7" ht="18.75" x14ac:dyDescent="0.2">
      <c r="A22" s="24"/>
      <c r="B22" s="123"/>
      <c r="C22" s="24"/>
      <c r="D22" s="22"/>
      <c r="E22" s="26"/>
    </row>
    <row r="23" spans="1:7" ht="19.5" thickBot="1" x14ac:dyDescent="0.25">
      <c r="A23" s="24"/>
      <c r="B23" s="22"/>
      <c r="C23" s="24"/>
      <c r="D23" s="22"/>
      <c r="E23" s="26"/>
    </row>
    <row r="24" spans="1:7" ht="21.75" thickBot="1" x14ac:dyDescent="0.25">
      <c r="A24" s="23"/>
      <c r="B24" s="25" t="s">
        <v>196</v>
      </c>
      <c r="C24" s="27"/>
      <c r="D24" s="28"/>
      <c r="E24" s="27">
        <f>E20+E18+E17</f>
        <v>25942175.232499998</v>
      </c>
      <c r="G24" s="130"/>
    </row>
    <row r="25" spans="1:7" ht="15" x14ac:dyDescent="0.2">
      <c r="E25" s="19"/>
    </row>
    <row r="26" spans="1:7" x14ac:dyDescent="0.2">
      <c r="E26" s="20"/>
    </row>
    <row r="27" spans="1:7" ht="21" hidden="1" x14ac:dyDescent="0.2">
      <c r="A27" s="125"/>
      <c r="B27" s="128" t="s">
        <v>225</v>
      </c>
      <c r="C27" s="127">
        <v>4.4999999999999998E-2</v>
      </c>
      <c r="D27" s="126"/>
      <c r="E27" s="126">
        <f>E24*4.5%</f>
        <v>1167397.8854624999</v>
      </c>
    </row>
    <row r="28" spans="1:7" ht="21" hidden="1" x14ac:dyDescent="0.2">
      <c r="A28" s="125"/>
      <c r="B28" s="128" t="s">
        <v>226</v>
      </c>
      <c r="C28" s="127"/>
      <c r="D28" s="126"/>
      <c r="E28" s="126">
        <f>E27+E24</f>
        <v>27109573.117962498</v>
      </c>
    </row>
    <row r="29" spans="1:7" hidden="1" x14ac:dyDescent="0.2">
      <c r="B29" s="129"/>
      <c r="E29" s="21"/>
    </row>
    <row r="30" spans="1:7" ht="21" hidden="1" x14ac:dyDescent="0.2">
      <c r="A30" s="125"/>
      <c r="B30" s="128" t="s">
        <v>227</v>
      </c>
      <c r="C30" s="127"/>
      <c r="D30" s="126"/>
      <c r="E30" s="126" t="e">
        <f>SUMIF([2]Posting!$B:$F,"Gul Ahmed",[2]Posting!$F:$F)</f>
        <v>#VALUE!</v>
      </c>
    </row>
    <row r="31" spans="1:7" hidden="1" x14ac:dyDescent="0.2">
      <c r="B31" s="129"/>
    </row>
    <row r="32" spans="1:7" ht="21" hidden="1" x14ac:dyDescent="0.2">
      <c r="B32" s="128" t="s">
        <v>228</v>
      </c>
      <c r="E32" s="126" t="e">
        <f>E28-E30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sheetPr>
    <pageSetUpPr fitToPage="1"/>
  </sheetPr>
  <dimension ref="A1:Y186"/>
  <sheetViews>
    <sheetView zoomScaleNormal="100" workbookViewId="0">
      <pane ySplit="8" topLeftCell="A57" activePane="bottomLeft" state="frozen"/>
      <selection activeCell="E35" sqref="E35"/>
      <selection pane="bottomLeft" activeCell="E35" sqref="E35"/>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8.7109375" style="1" customWidth="1"/>
    <col min="9" max="9" width="8.85546875" style="1" customWidth="1"/>
    <col min="10" max="10" width="9.140625" style="1" customWidth="1"/>
    <col min="11" max="11" width="12.5703125" style="1" customWidth="1"/>
    <col min="12" max="12" width="12.28515625" style="1" bestFit="1" customWidth="1"/>
    <col min="13" max="13" width="8.85546875" style="1" customWidth="1"/>
    <col min="14" max="14" width="8.28515625" style="1" customWidth="1"/>
    <col min="15" max="15" width="12" style="1" customWidth="1"/>
    <col min="16" max="16" width="14.7109375" style="1" customWidth="1"/>
    <col min="17" max="17" width="7.42578125" style="29" customWidth="1"/>
    <col min="18" max="18" width="6.7109375" style="1" customWidth="1"/>
    <col min="19" max="19" width="7" style="1" customWidth="1"/>
    <col min="20" max="20" width="9.140625" style="1"/>
    <col min="21" max="21" width="18" style="1" customWidth="1"/>
    <col min="22" max="16384" width="9.140625" style="1"/>
  </cols>
  <sheetData>
    <row r="1" spans="1:17" ht="20.25" x14ac:dyDescent="0.3">
      <c r="A1" s="160" t="s">
        <v>65</v>
      </c>
      <c r="B1" s="160"/>
      <c r="C1" s="160"/>
      <c r="D1" s="160"/>
      <c r="E1" s="160"/>
      <c r="F1" s="160"/>
      <c r="G1" s="160"/>
      <c r="H1" s="160"/>
      <c r="I1" s="160"/>
      <c r="J1" s="160"/>
      <c r="K1" s="160"/>
      <c r="L1" s="160"/>
      <c r="M1" s="160"/>
      <c r="N1" s="160"/>
      <c r="O1" s="160"/>
      <c r="P1" s="160"/>
    </row>
    <row r="2" spans="1:17" ht="20.25" x14ac:dyDescent="0.3">
      <c r="A2" s="160" t="s">
        <v>66</v>
      </c>
      <c r="B2" s="160"/>
      <c r="C2" s="160"/>
      <c r="D2" s="160"/>
      <c r="E2" s="160"/>
      <c r="F2" s="160"/>
      <c r="G2" s="160"/>
      <c r="H2" s="160"/>
      <c r="I2" s="160"/>
      <c r="J2" s="160"/>
      <c r="K2" s="160"/>
      <c r="L2" s="160"/>
      <c r="M2" s="160"/>
      <c r="N2" s="160"/>
      <c r="O2" s="160"/>
      <c r="P2" s="160"/>
    </row>
    <row r="3" spans="1:17" ht="20.25" x14ac:dyDescent="0.3">
      <c r="A3" s="154"/>
      <c r="B3" s="154"/>
      <c r="C3" s="154"/>
      <c r="D3" s="35"/>
      <c r="E3" s="36"/>
      <c r="F3" s="36"/>
      <c r="G3" s="36"/>
      <c r="H3" s="36"/>
      <c r="I3" s="36"/>
      <c r="J3" s="36"/>
      <c r="K3" s="36"/>
      <c r="L3" s="36"/>
      <c r="M3" s="36"/>
      <c r="N3" s="36"/>
      <c r="O3" s="36"/>
      <c r="P3" s="37"/>
    </row>
    <row r="4" spans="1:17" ht="9" customHeight="1" x14ac:dyDescent="0.3">
      <c r="A4" s="38"/>
      <c r="B4" s="39"/>
      <c r="C4" s="40"/>
      <c r="D4" s="41"/>
      <c r="E4" s="40"/>
      <c r="F4" s="40"/>
      <c r="G4" s="40"/>
      <c r="H4" s="40"/>
      <c r="I4" s="40"/>
      <c r="J4" s="40"/>
      <c r="K4" s="40"/>
      <c r="L4" s="40"/>
      <c r="M4" s="40"/>
      <c r="N4" s="40"/>
      <c r="O4" s="40"/>
      <c r="P4" s="40"/>
    </row>
    <row r="5" spans="1:17" customFormat="1" ht="24" customHeight="1" x14ac:dyDescent="0.25">
      <c r="A5" s="165" t="s">
        <v>64</v>
      </c>
      <c r="B5" s="166"/>
      <c r="C5" s="166"/>
      <c r="D5" s="166"/>
      <c r="E5" s="166"/>
      <c r="F5" s="166"/>
      <c r="G5" s="167"/>
      <c r="H5" s="159" t="s">
        <v>235</v>
      </c>
      <c r="I5" s="159"/>
      <c r="J5" s="159"/>
      <c r="K5" s="159"/>
      <c r="L5" s="159"/>
      <c r="M5" s="159"/>
      <c r="N5" s="159"/>
      <c r="O5" s="159"/>
      <c r="P5" s="161"/>
      <c r="Q5" s="42"/>
    </row>
    <row r="6" spans="1:17" customFormat="1" ht="26.25" customHeight="1" x14ac:dyDescent="0.25">
      <c r="A6" s="168"/>
      <c r="B6" s="169"/>
      <c r="C6" s="169"/>
      <c r="D6" s="169"/>
      <c r="E6" s="169"/>
      <c r="F6" s="169"/>
      <c r="G6" s="170"/>
      <c r="H6" s="158" t="s">
        <v>191</v>
      </c>
      <c r="I6" s="159"/>
      <c r="J6" s="159"/>
      <c r="K6" s="159"/>
      <c r="L6" s="158" t="s">
        <v>192</v>
      </c>
      <c r="M6" s="159"/>
      <c r="N6" s="159"/>
      <c r="O6" s="159"/>
      <c r="P6" s="172" t="s">
        <v>224</v>
      </c>
      <c r="Q6" s="42"/>
    </row>
    <row r="7" spans="1:17" s="43" customFormat="1" ht="15.75" customHeight="1" x14ac:dyDescent="0.25">
      <c r="A7" s="155" t="s">
        <v>46</v>
      </c>
      <c r="B7" s="155" t="s">
        <v>47</v>
      </c>
      <c r="C7" s="155" t="s">
        <v>48</v>
      </c>
      <c r="D7" s="155" t="s">
        <v>49</v>
      </c>
      <c r="E7" s="155" t="s">
        <v>199</v>
      </c>
      <c r="F7" s="155" t="s">
        <v>198</v>
      </c>
      <c r="G7" s="157" t="s">
        <v>24</v>
      </c>
      <c r="H7" s="157" t="s">
        <v>230</v>
      </c>
      <c r="I7" s="157" t="s">
        <v>231</v>
      </c>
      <c r="J7" s="157" t="s">
        <v>223</v>
      </c>
      <c r="K7" s="157" t="s">
        <v>229</v>
      </c>
      <c r="L7" s="157" t="s">
        <v>230</v>
      </c>
      <c r="M7" s="157" t="s">
        <v>231</v>
      </c>
      <c r="N7" s="157" t="s">
        <v>223</v>
      </c>
      <c r="O7" s="171" t="s">
        <v>229</v>
      </c>
      <c r="P7" s="172"/>
      <c r="Q7" s="44"/>
    </row>
    <row r="8" spans="1:17" s="43" customFormat="1" ht="15.75" customHeight="1" x14ac:dyDescent="0.25">
      <c r="A8" s="156"/>
      <c r="B8" s="156"/>
      <c r="C8" s="156"/>
      <c r="D8" s="156"/>
      <c r="E8" s="156"/>
      <c r="F8" s="156"/>
      <c r="G8" s="157"/>
      <c r="H8" s="157"/>
      <c r="I8" s="157"/>
      <c r="J8" s="157"/>
      <c r="K8" s="157"/>
      <c r="L8" s="157"/>
      <c r="M8" s="157"/>
      <c r="N8" s="157"/>
      <c r="O8" s="171"/>
      <c r="P8" s="172"/>
      <c r="Q8" s="44"/>
    </row>
    <row r="9" spans="1:17" s="48" customFormat="1" ht="34.5" x14ac:dyDescent="0.25">
      <c r="A9" s="45"/>
      <c r="B9" s="46" t="s">
        <v>67</v>
      </c>
      <c r="C9" s="45"/>
      <c r="D9" s="45"/>
      <c r="E9" s="47"/>
      <c r="F9" s="47"/>
      <c r="G9" s="47"/>
      <c r="H9" s="47"/>
      <c r="I9" s="47"/>
      <c r="J9" s="47"/>
      <c r="K9" s="47"/>
      <c r="L9" s="47"/>
      <c r="M9" s="47"/>
      <c r="N9" s="47"/>
      <c r="O9" s="47"/>
      <c r="P9" s="47"/>
      <c r="Q9" s="49"/>
    </row>
    <row r="10" spans="1:17" s="60" customFormat="1" ht="47.25" x14ac:dyDescent="0.25">
      <c r="A10" s="57">
        <v>1</v>
      </c>
      <c r="B10" s="58" t="s">
        <v>68</v>
      </c>
      <c r="C10" s="57">
        <v>1</v>
      </c>
      <c r="D10" s="57" t="s">
        <v>0</v>
      </c>
      <c r="E10" s="59">
        <v>8500</v>
      </c>
      <c r="F10" s="59">
        <v>12750</v>
      </c>
      <c r="G10" s="59">
        <f>SUM(E10+F10)*C10</f>
        <v>21250</v>
      </c>
      <c r="H10" s="59">
        <v>1</v>
      </c>
      <c r="I10" s="59"/>
      <c r="J10" s="59">
        <f>I10+H10</f>
        <v>1</v>
      </c>
      <c r="K10" s="59">
        <f>J10*E10</f>
        <v>8500</v>
      </c>
      <c r="L10" s="59">
        <v>1</v>
      </c>
      <c r="M10" s="59"/>
      <c r="N10" s="59">
        <f>M10+L10</f>
        <v>1</v>
      </c>
      <c r="O10" s="59">
        <f>N10*F10</f>
        <v>12750</v>
      </c>
      <c r="P10" s="59">
        <f t="shared" ref="P10:P41" si="0">O10+K10</f>
        <v>21250</v>
      </c>
      <c r="Q10" s="42"/>
    </row>
    <row r="11" spans="1:17" s="60" customFormat="1" ht="47.25" x14ac:dyDescent="0.25">
      <c r="A11" s="57">
        <v>2</v>
      </c>
      <c r="B11" s="58" t="s">
        <v>69</v>
      </c>
      <c r="C11" s="57">
        <v>1</v>
      </c>
      <c r="D11" s="57" t="s">
        <v>0</v>
      </c>
      <c r="E11" s="59">
        <v>8500</v>
      </c>
      <c r="F11" s="59">
        <v>8500</v>
      </c>
      <c r="G11" s="59">
        <f t="shared" ref="G11:G74" si="1">SUM(E11+F11)*C11</f>
        <v>17000</v>
      </c>
      <c r="H11" s="59">
        <v>0</v>
      </c>
      <c r="I11" s="59">
        <v>1</v>
      </c>
      <c r="J11" s="59">
        <f>I11+H11</f>
        <v>1</v>
      </c>
      <c r="K11" s="59">
        <f>J11*E11</f>
        <v>8500</v>
      </c>
      <c r="L11" s="59">
        <v>0</v>
      </c>
      <c r="M11" s="59">
        <v>1</v>
      </c>
      <c r="N11" s="59">
        <f t="shared" ref="N11:N74" si="2">M11+L11</f>
        <v>1</v>
      </c>
      <c r="O11" s="59">
        <f>N11*F11</f>
        <v>8500</v>
      </c>
      <c r="P11" s="59">
        <f t="shared" si="0"/>
        <v>17000</v>
      </c>
      <c r="Q11" s="42"/>
    </row>
    <row r="12" spans="1:17" s="60" customFormat="1" ht="31.5" x14ac:dyDescent="0.25">
      <c r="A12" s="57">
        <v>3</v>
      </c>
      <c r="B12" s="58" t="s">
        <v>70</v>
      </c>
      <c r="C12" s="57">
        <v>1</v>
      </c>
      <c r="D12" s="57" t="s">
        <v>0</v>
      </c>
      <c r="E12" s="59">
        <v>0</v>
      </c>
      <c r="F12" s="59">
        <v>233750</v>
      </c>
      <c r="G12" s="59">
        <f t="shared" si="1"/>
        <v>233750</v>
      </c>
      <c r="H12" s="59">
        <v>1</v>
      </c>
      <c r="I12" s="59"/>
      <c r="J12" s="59">
        <f t="shared" ref="J12:J75" si="3">I12+H12</f>
        <v>1</v>
      </c>
      <c r="K12" s="59">
        <f t="shared" ref="K12:K75" si="4">J12*E12</f>
        <v>0</v>
      </c>
      <c r="L12" s="59">
        <v>1</v>
      </c>
      <c r="M12" s="59"/>
      <c r="N12" s="59">
        <f t="shared" si="2"/>
        <v>1</v>
      </c>
      <c r="O12" s="59">
        <f t="shared" ref="O12:O75" si="5">N12*F12</f>
        <v>233750</v>
      </c>
      <c r="P12" s="59">
        <f t="shared" si="0"/>
        <v>233750</v>
      </c>
      <c r="Q12" s="42"/>
    </row>
    <row r="13" spans="1:17" s="60" customFormat="1" ht="47.25" x14ac:dyDescent="0.25">
      <c r="A13" s="57">
        <v>4</v>
      </c>
      <c r="B13" s="58" t="s">
        <v>71</v>
      </c>
      <c r="C13" s="57">
        <v>1</v>
      </c>
      <c r="D13" s="57" t="s">
        <v>0</v>
      </c>
      <c r="E13" s="59">
        <v>0</v>
      </c>
      <c r="F13" s="59">
        <v>76500</v>
      </c>
      <c r="G13" s="59">
        <f t="shared" si="1"/>
        <v>76500</v>
      </c>
      <c r="H13" s="59">
        <v>1</v>
      </c>
      <c r="I13" s="59"/>
      <c r="J13" s="59">
        <f t="shared" si="3"/>
        <v>1</v>
      </c>
      <c r="K13" s="59">
        <f t="shared" si="4"/>
        <v>0</v>
      </c>
      <c r="L13" s="59">
        <v>1</v>
      </c>
      <c r="M13" s="59"/>
      <c r="N13" s="59">
        <f t="shared" si="2"/>
        <v>1</v>
      </c>
      <c r="O13" s="59">
        <f t="shared" si="5"/>
        <v>76500</v>
      </c>
      <c r="P13" s="59">
        <f t="shared" si="0"/>
        <v>76500</v>
      </c>
      <c r="Q13" s="42"/>
    </row>
    <row r="14" spans="1:17" s="60" customFormat="1" ht="47.25" x14ac:dyDescent="0.25">
      <c r="A14" s="57">
        <v>5</v>
      </c>
      <c r="B14" s="58" t="s">
        <v>72</v>
      </c>
      <c r="C14" s="57">
        <v>1</v>
      </c>
      <c r="D14" s="57" t="s">
        <v>0</v>
      </c>
      <c r="E14" s="59">
        <v>17000</v>
      </c>
      <c r="F14" s="59">
        <v>34000</v>
      </c>
      <c r="G14" s="59">
        <f t="shared" si="1"/>
        <v>51000</v>
      </c>
      <c r="H14" s="59">
        <v>1</v>
      </c>
      <c r="I14" s="59"/>
      <c r="J14" s="59">
        <f t="shared" si="3"/>
        <v>1</v>
      </c>
      <c r="K14" s="59">
        <f t="shared" si="4"/>
        <v>17000</v>
      </c>
      <c r="L14" s="59">
        <v>1</v>
      </c>
      <c r="M14" s="59"/>
      <c r="N14" s="59">
        <f t="shared" si="2"/>
        <v>1</v>
      </c>
      <c r="O14" s="59">
        <f t="shared" si="5"/>
        <v>34000</v>
      </c>
      <c r="P14" s="59">
        <f t="shared" si="0"/>
        <v>51000</v>
      </c>
      <c r="Q14" s="42"/>
    </row>
    <row r="15" spans="1:17" s="60" customFormat="1" ht="78.75" x14ac:dyDescent="0.25">
      <c r="A15" s="57">
        <v>6</v>
      </c>
      <c r="B15" s="58" t="s">
        <v>73</v>
      </c>
      <c r="C15" s="57">
        <v>1</v>
      </c>
      <c r="D15" s="57" t="s">
        <v>0</v>
      </c>
      <c r="E15" s="59">
        <v>0</v>
      </c>
      <c r="F15" s="59">
        <v>51000</v>
      </c>
      <c r="G15" s="59">
        <f t="shared" si="1"/>
        <v>51000</v>
      </c>
      <c r="H15" s="59">
        <v>1</v>
      </c>
      <c r="I15" s="59"/>
      <c r="J15" s="59">
        <f t="shared" si="3"/>
        <v>1</v>
      </c>
      <c r="K15" s="59">
        <f t="shared" si="4"/>
        <v>0</v>
      </c>
      <c r="L15" s="59">
        <v>1</v>
      </c>
      <c r="M15" s="59"/>
      <c r="N15" s="59">
        <f t="shared" si="2"/>
        <v>1</v>
      </c>
      <c r="O15" s="59">
        <f t="shared" si="5"/>
        <v>51000</v>
      </c>
      <c r="P15" s="59">
        <f t="shared" si="0"/>
        <v>51000</v>
      </c>
      <c r="Q15" s="42"/>
    </row>
    <row r="16" spans="1:17" s="60" customFormat="1" ht="78.75" x14ac:dyDescent="0.25">
      <c r="A16" s="57">
        <v>7</v>
      </c>
      <c r="B16" s="58" t="s">
        <v>74</v>
      </c>
      <c r="C16" s="57">
        <v>1</v>
      </c>
      <c r="D16" s="57" t="s">
        <v>0</v>
      </c>
      <c r="E16" s="59">
        <v>0</v>
      </c>
      <c r="F16" s="59">
        <v>76500</v>
      </c>
      <c r="G16" s="59">
        <f t="shared" si="1"/>
        <v>76500</v>
      </c>
      <c r="H16" s="59">
        <v>1</v>
      </c>
      <c r="I16" s="59"/>
      <c r="J16" s="59">
        <f t="shared" si="3"/>
        <v>1</v>
      </c>
      <c r="K16" s="59">
        <f t="shared" si="4"/>
        <v>0</v>
      </c>
      <c r="L16" s="59">
        <v>1</v>
      </c>
      <c r="M16" s="59"/>
      <c r="N16" s="59">
        <f t="shared" si="2"/>
        <v>1</v>
      </c>
      <c r="O16" s="59">
        <f t="shared" si="5"/>
        <v>76500</v>
      </c>
      <c r="P16" s="59">
        <f t="shared" si="0"/>
        <v>76500</v>
      </c>
      <c r="Q16" s="42"/>
    </row>
    <row r="17" spans="1:17" s="60" customFormat="1" ht="78.75" x14ac:dyDescent="0.25">
      <c r="A17" s="57">
        <v>8</v>
      </c>
      <c r="B17" s="58" t="s">
        <v>75</v>
      </c>
      <c r="C17" s="57">
        <v>1</v>
      </c>
      <c r="D17" s="57" t="s">
        <v>0</v>
      </c>
      <c r="E17" s="59">
        <v>0</v>
      </c>
      <c r="F17" s="59">
        <v>42500</v>
      </c>
      <c r="G17" s="59">
        <f t="shared" si="1"/>
        <v>42500</v>
      </c>
      <c r="H17" s="59">
        <v>1</v>
      </c>
      <c r="I17" s="59"/>
      <c r="J17" s="59">
        <f t="shared" si="3"/>
        <v>1</v>
      </c>
      <c r="K17" s="59">
        <f t="shared" si="4"/>
        <v>0</v>
      </c>
      <c r="L17" s="59">
        <v>1</v>
      </c>
      <c r="M17" s="59"/>
      <c r="N17" s="59">
        <f t="shared" si="2"/>
        <v>1</v>
      </c>
      <c r="O17" s="59">
        <f t="shared" si="5"/>
        <v>42500</v>
      </c>
      <c r="P17" s="59">
        <f t="shared" si="0"/>
        <v>42500</v>
      </c>
      <c r="Q17" s="42"/>
    </row>
    <row r="18" spans="1:17" s="60" customFormat="1" ht="126" x14ac:dyDescent="0.25">
      <c r="A18" s="57"/>
      <c r="B18" s="58" t="s">
        <v>76</v>
      </c>
      <c r="C18" s="61"/>
      <c r="D18" s="62"/>
      <c r="E18" s="63"/>
      <c r="F18" s="63"/>
      <c r="G18" s="59">
        <f t="shared" si="1"/>
        <v>0</v>
      </c>
      <c r="H18" s="59">
        <v>0</v>
      </c>
      <c r="I18" s="59"/>
      <c r="J18" s="59">
        <f t="shared" si="3"/>
        <v>0</v>
      </c>
      <c r="K18" s="59">
        <f t="shared" si="4"/>
        <v>0</v>
      </c>
      <c r="L18" s="59">
        <v>0</v>
      </c>
      <c r="M18" s="59"/>
      <c r="N18" s="59">
        <f t="shared" si="2"/>
        <v>0</v>
      </c>
      <c r="O18" s="59">
        <f t="shared" si="5"/>
        <v>0</v>
      </c>
      <c r="P18" s="59">
        <f t="shared" si="0"/>
        <v>0</v>
      </c>
      <c r="Q18" s="42"/>
    </row>
    <row r="19" spans="1:17" s="60" customFormat="1" ht="15.75" x14ac:dyDescent="0.25">
      <c r="A19" s="57"/>
      <c r="B19" s="64"/>
      <c r="C19" s="61"/>
      <c r="D19" s="62"/>
      <c r="E19" s="63"/>
      <c r="F19" s="63"/>
      <c r="G19" s="59">
        <f t="shared" si="1"/>
        <v>0</v>
      </c>
      <c r="H19" s="59">
        <v>0</v>
      </c>
      <c r="I19" s="59"/>
      <c r="J19" s="59">
        <f t="shared" si="3"/>
        <v>0</v>
      </c>
      <c r="K19" s="59">
        <f t="shared" si="4"/>
        <v>0</v>
      </c>
      <c r="L19" s="59">
        <v>0</v>
      </c>
      <c r="M19" s="59"/>
      <c r="N19" s="59">
        <f t="shared" si="2"/>
        <v>0</v>
      </c>
      <c r="O19" s="59">
        <f t="shared" si="5"/>
        <v>0</v>
      </c>
      <c r="P19" s="59">
        <f t="shared" si="0"/>
        <v>0</v>
      </c>
      <c r="Q19" s="42"/>
    </row>
    <row r="20" spans="1:17" s="60" customFormat="1" ht="31.5" x14ac:dyDescent="0.25">
      <c r="A20" s="57"/>
      <c r="B20" s="65" t="s">
        <v>201</v>
      </c>
      <c r="C20" s="61"/>
      <c r="D20" s="62"/>
      <c r="E20" s="63"/>
      <c r="F20" s="63"/>
      <c r="G20" s="59">
        <f t="shared" si="1"/>
        <v>0</v>
      </c>
      <c r="H20" s="59">
        <v>0</v>
      </c>
      <c r="I20" s="59"/>
      <c r="J20" s="59">
        <f t="shared" si="3"/>
        <v>0</v>
      </c>
      <c r="K20" s="59">
        <f t="shared" si="4"/>
        <v>0</v>
      </c>
      <c r="L20" s="59">
        <v>0</v>
      </c>
      <c r="M20" s="59"/>
      <c r="N20" s="59">
        <f t="shared" si="2"/>
        <v>0</v>
      </c>
      <c r="O20" s="59">
        <f t="shared" si="5"/>
        <v>0</v>
      </c>
      <c r="P20" s="59">
        <f t="shared" si="0"/>
        <v>0</v>
      </c>
      <c r="Q20" s="42"/>
    </row>
    <row r="21" spans="1:17" s="60" customFormat="1" ht="31.5" x14ac:dyDescent="0.25">
      <c r="A21" s="57"/>
      <c r="B21" s="66" t="s">
        <v>77</v>
      </c>
      <c r="C21" s="67"/>
      <c r="D21" s="67"/>
      <c r="E21" s="68"/>
      <c r="F21" s="68"/>
      <c r="G21" s="59">
        <f t="shared" si="1"/>
        <v>0</v>
      </c>
      <c r="H21" s="59">
        <v>0</v>
      </c>
      <c r="I21" s="59"/>
      <c r="J21" s="59">
        <f t="shared" si="3"/>
        <v>0</v>
      </c>
      <c r="K21" s="59">
        <f t="shared" si="4"/>
        <v>0</v>
      </c>
      <c r="L21" s="59">
        <v>0</v>
      </c>
      <c r="M21" s="59"/>
      <c r="N21" s="59">
        <f t="shared" si="2"/>
        <v>0</v>
      </c>
      <c r="O21" s="59">
        <f t="shared" si="5"/>
        <v>0</v>
      </c>
      <c r="P21" s="59">
        <f t="shared" si="0"/>
        <v>0</v>
      </c>
      <c r="Q21" s="42"/>
    </row>
    <row r="22" spans="1:17" s="60" customFormat="1" ht="15.75" x14ac:dyDescent="0.25">
      <c r="A22" s="57">
        <v>1</v>
      </c>
      <c r="B22" s="64" t="s">
        <v>202</v>
      </c>
      <c r="C22" s="61"/>
      <c r="D22" s="62"/>
      <c r="E22" s="63"/>
      <c r="F22" s="63"/>
      <c r="G22" s="59">
        <f t="shared" si="1"/>
        <v>0</v>
      </c>
      <c r="H22" s="59">
        <v>0</v>
      </c>
      <c r="I22" s="59"/>
      <c r="J22" s="59">
        <f t="shared" si="3"/>
        <v>0</v>
      </c>
      <c r="K22" s="59">
        <f t="shared" si="4"/>
        <v>0</v>
      </c>
      <c r="L22" s="59">
        <v>0</v>
      </c>
      <c r="M22" s="59"/>
      <c r="N22" s="59">
        <f t="shared" si="2"/>
        <v>0</v>
      </c>
      <c r="O22" s="59">
        <f t="shared" si="5"/>
        <v>0</v>
      </c>
      <c r="P22" s="59">
        <f t="shared" si="0"/>
        <v>0</v>
      </c>
      <c r="Q22" s="42"/>
    </row>
    <row r="23" spans="1:17" s="60" customFormat="1" ht="15.75" x14ac:dyDescent="0.25">
      <c r="A23" s="57" t="s">
        <v>57</v>
      </c>
      <c r="B23" s="64" t="s">
        <v>78</v>
      </c>
      <c r="C23" s="57">
        <v>1</v>
      </c>
      <c r="D23" s="57" t="s">
        <v>0</v>
      </c>
      <c r="E23" s="59">
        <v>0</v>
      </c>
      <c r="F23" s="59">
        <v>85000</v>
      </c>
      <c r="G23" s="59">
        <f t="shared" si="1"/>
        <v>85000</v>
      </c>
      <c r="H23" s="59">
        <v>1</v>
      </c>
      <c r="I23" s="59"/>
      <c r="J23" s="59">
        <f t="shared" si="3"/>
        <v>1</v>
      </c>
      <c r="K23" s="59">
        <f t="shared" si="4"/>
        <v>0</v>
      </c>
      <c r="L23" s="59">
        <v>1</v>
      </c>
      <c r="M23" s="59"/>
      <c r="N23" s="59">
        <f t="shared" si="2"/>
        <v>1</v>
      </c>
      <c r="O23" s="59">
        <f t="shared" si="5"/>
        <v>85000</v>
      </c>
      <c r="P23" s="59">
        <f t="shared" si="0"/>
        <v>85000</v>
      </c>
      <c r="Q23" s="42"/>
    </row>
    <row r="24" spans="1:17" s="60" customFormat="1" ht="15.75" x14ac:dyDescent="0.25">
      <c r="A24" s="57" t="s">
        <v>58</v>
      </c>
      <c r="B24" s="64" t="s">
        <v>79</v>
      </c>
      <c r="C24" s="57">
        <v>1</v>
      </c>
      <c r="D24" s="57" t="s">
        <v>0</v>
      </c>
      <c r="E24" s="59">
        <v>0</v>
      </c>
      <c r="F24" s="59">
        <v>1530000</v>
      </c>
      <c r="G24" s="59">
        <f t="shared" si="1"/>
        <v>1530000</v>
      </c>
      <c r="H24" s="59">
        <v>0</v>
      </c>
      <c r="I24" s="59">
        <v>1</v>
      </c>
      <c r="J24" s="59">
        <f t="shared" si="3"/>
        <v>1</v>
      </c>
      <c r="K24" s="59">
        <f t="shared" si="4"/>
        <v>0</v>
      </c>
      <c r="L24" s="59">
        <v>0</v>
      </c>
      <c r="M24" s="59">
        <v>1</v>
      </c>
      <c r="N24" s="59">
        <f t="shared" si="2"/>
        <v>1</v>
      </c>
      <c r="O24" s="59">
        <f t="shared" si="5"/>
        <v>1530000</v>
      </c>
      <c r="P24" s="59">
        <f t="shared" si="0"/>
        <v>1530000</v>
      </c>
      <c r="Q24" s="42"/>
    </row>
    <row r="25" spans="1:17" s="60" customFormat="1" ht="31.5" x14ac:dyDescent="0.25">
      <c r="A25" s="57" t="s">
        <v>59</v>
      </c>
      <c r="B25" s="64" t="s">
        <v>80</v>
      </c>
      <c r="C25" s="57">
        <v>1</v>
      </c>
      <c r="D25" s="57" t="s">
        <v>0</v>
      </c>
      <c r="E25" s="59">
        <v>140250</v>
      </c>
      <c r="F25" s="59">
        <v>8500</v>
      </c>
      <c r="G25" s="59">
        <f t="shared" si="1"/>
        <v>148750</v>
      </c>
      <c r="H25" s="59">
        <v>0</v>
      </c>
      <c r="I25" s="59">
        <v>1</v>
      </c>
      <c r="J25" s="59">
        <f t="shared" si="3"/>
        <v>1</v>
      </c>
      <c r="K25" s="59">
        <f t="shared" si="4"/>
        <v>140250</v>
      </c>
      <c r="L25" s="59">
        <v>0</v>
      </c>
      <c r="M25" s="59">
        <v>1</v>
      </c>
      <c r="N25" s="59">
        <f t="shared" si="2"/>
        <v>1</v>
      </c>
      <c r="O25" s="59">
        <f t="shared" si="5"/>
        <v>8500</v>
      </c>
      <c r="P25" s="59">
        <f t="shared" si="0"/>
        <v>148750</v>
      </c>
      <c r="Q25" s="42"/>
    </row>
    <row r="26" spans="1:17" s="60" customFormat="1" ht="15.75" x14ac:dyDescent="0.25">
      <c r="A26" s="57"/>
      <c r="B26" s="64"/>
      <c r="C26" s="57"/>
      <c r="D26" s="57"/>
      <c r="E26" s="63"/>
      <c r="F26" s="63"/>
      <c r="G26" s="59">
        <f t="shared" si="1"/>
        <v>0</v>
      </c>
      <c r="H26" s="59">
        <v>0</v>
      </c>
      <c r="I26" s="59"/>
      <c r="J26" s="59">
        <f t="shared" si="3"/>
        <v>0</v>
      </c>
      <c r="K26" s="59">
        <f t="shared" si="4"/>
        <v>0</v>
      </c>
      <c r="L26" s="59">
        <v>0</v>
      </c>
      <c r="M26" s="59"/>
      <c r="N26" s="59">
        <f t="shared" si="2"/>
        <v>0</v>
      </c>
      <c r="O26" s="59">
        <f t="shared" si="5"/>
        <v>0</v>
      </c>
      <c r="P26" s="59">
        <f t="shared" si="0"/>
        <v>0</v>
      </c>
      <c r="Q26" s="42"/>
    </row>
    <row r="27" spans="1:17" s="60" customFormat="1" ht="31.5" x14ac:dyDescent="0.25">
      <c r="A27" s="57"/>
      <c r="B27" s="65" t="s">
        <v>203</v>
      </c>
      <c r="C27" s="57"/>
      <c r="D27" s="57"/>
      <c r="E27" s="63"/>
      <c r="F27" s="63"/>
      <c r="G27" s="59">
        <f t="shared" si="1"/>
        <v>0</v>
      </c>
      <c r="H27" s="59">
        <v>0</v>
      </c>
      <c r="I27" s="59"/>
      <c r="J27" s="59">
        <f t="shared" si="3"/>
        <v>0</v>
      </c>
      <c r="K27" s="59">
        <f t="shared" si="4"/>
        <v>0</v>
      </c>
      <c r="L27" s="59">
        <v>0</v>
      </c>
      <c r="M27" s="59"/>
      <c r="N27" s="59">
        <f t="shared" si="2"/>
        <v>0</v>
      </c>
      <c r="O27" s="59">
        <f t="shared" si="5"/>
        <v>0</v>
      </c>
      <c r="P27" s="59">
        <f t="shared" si="0"/>
        <v>0</v>
      </c>
      <c r="Q27" s="42"/>
    </row>
    <row r="28" spans="1:17" s="60" customFormat="1" ht="31.5" x14ac:dyDescent="0.25">
      <c r="A28" s="57"/>
      <c r="B28" s="66" t="s">
        <v>81</v>
      </c>
      <c r="C28" s="67"/>
      <c r="D28" s="67"/>
      <c r="E28" s="68"/>
      <c r="F28" s="68"/>
      <c r="G28" s="59">
        <f t="shared" si="1"/>
        <v>0</v>
      </c>
      <c r="H28" s="59">
        <v>0</v>
      </c>
      <c r="I28" s="59"/>
      <c r="J28" s="59">
        <f t="shared" si="3"/>
        <v>0</v>
      </c>
      <c r="K28" s="59">
        <f t="shared" si="4"/>
        <v>0</v>
      </c>
      <c r="L28" s="59">
        <v>0</v>
      </c>
      <c r="M28" s="59"/>
      <c r="N28" s="59">
        <f t="shared" si="2"/>
        <v>0</v>
      </c>
      <c r="O28" s="59">
        <f t="shared" si="5"/>
        <v>0</v>
      </c>
      <c r="P28" s="59">
        <f t="shared" si="0"/>
        <v>0</v>
      </c>
      <c r="Q28" s="42"/>
    </row>
    <row r="29" spans="1:17" s="71" customFormat="1" ht="15.75" x14ac:dyDescent="0.25">
      <c r="A29" s="67"/>
      <c r="B29" s="66" t="s">
        <v>82</v>
      </c>
      <c r="C29" s="69"/>
      <c r="D29" s="70"/>
      <c r="E29" s="63"/>
      <c r="F29" s="63"/>
      <c r="G29" s="59">
        <f t="shared" si="1"/>
        <v>0</v>
      </c>
      <c r="H29" s="59">
        <v>0</v>
      </c>
      <c r="I29" s="59"/>
      <c r="J29" s="59">
        <f t="shared" si="3"/>
        <v>0</v>
      </c>
      <c r="K29" s="59">
        <f t="shared" si="4"/>
        <v>0</v>
      </c>
      <c r="L29" s="59">
        <v>0</v>
      </c>
      <c r="M29" s="59"/>
      <c r="N29" s="59">
        <f t="shared" si="2"/>
        <v>0</v>
      </c>
      <c r="O29" s="59">
        <f t="shared" si="5"/>
        <v>0</v>
      </c>
      <c r="P29" s="59">
        <f t="shared" si="0"/>
        <v>0</v>
      </c>
      <c r="Q29" s="42"/>
    </row>
    <row r="30" spans="1:17" s="71" customFormat="1" ht="78.75" x14ac:dyDescent="0.25">
      <c r="A30" s="57">
        <v>1</v>
      </c>
      <c r="B30" s="64" t="s">
        <v>83</v>
      </c>
      <c r="C30" s="57">
        <v>1</v>
      </c>
      <c r="D30" s="57" t="s">
        <v>0</v>
      </c>
      <c r="E30" s="59">
        <v>467500</v>
      </c>
      <c r="F30" s="59">
        <v>76500</v>
      </c>
      <c r="G30" s="59">
        <f t="shared" si="1"/>
        <v>544000</v>
      </c>
      <c r="H30" s="59">
        <v>1</v>
      </c>
      <c r="I30" s="59"/>
      <c r="J30" s="59">
        <f t="shared" si="3"/>
        <v>1</v>
      </c>
      <c r="K30" s="59">
        <f t="shared" si="4"/>
        <v>467500</v>
      </c>
      <c r="L30" s="59">
        <v>1</v>
      </c>
      <c r="M30" s="59"/>
      <c r="N30" s="59">
        <f t="shared" si="2"/>
        <v>1</v>
      </c>
      <c r="O30" s="59">
        <f t="shared" si="5"/>
        <v>76500</v>
      </c>
      <c r="P30" s="59">
        <f t="shared" si="0"/>
        <v>544000</v>
      </c>
      <c r="Q30" s="42"/>
    </row>
    <row r="31" spans="1:17" s="71" customFormat="1" ht="15.75" x14ac:dyDescent="0.25">
      <c r="A31" s="67"/>
      <c r="B31" s="66" t="s">
        <v>84</v>
      </c>
      <c r="C31" s="57"/>
      <c r="D31" s="57"/>
      <c r="E31" s="63"/>
      <c r="F31" s="63"/>
      <c r="G31" s="59">
        <f t="shared" si="1"/>
        <v>0</v>
      </c>
      <c r="H31" s="59">
        <v>0</v>
      </c>
      <c r="I31" s="59"/>
      <c r="J31" s="59">
        <f t="shared" si="3"/>
        <v>0</v>
      </c>
      <c r="K31" s="59">
        <f t="shared" si="4"/>
        <v>0</v>
      </c>
      <c r="L31" s="59">
        <v>0</v>
      </c>
      <c r="M31" s="59"/>
      <c r="N31" s="59">
        <f t="shared" si="2"/>
        <v>0</v>
      </c>
      <c r="O31" s="59">
        <f t="shared" si="5"/>
        <v>0</v>
      </c>
      <c r="P31" s="59">
        <f t="shared" si="0"/>
        <v>0</v>
      </c>
      <c r="Q31" s="42"/>
    </row>
    <row r="32" spans="1:17" s="71" customFormat="1" ht="47.25" x14ac:dyDescent="0.25">
      <c r="A32" s="72">
        <v>2</v>
      </c>
      <c r="B32" s="64" t="s">
        <v>85</v>
      </c>
      <c r="C32" s="57" t="s">
        <v>86</v>
      </c>
      <c r="D32" s="57" t="s">
        <v>0</v>
      </c>
      <c r="E32" s="59">
        <v>106250</v>
      </c>
      <c r="F32" s="59">
        <v>21250</v>
      </c>
      <c r="G32" s="59">
        <f t="shared" si="1"/>
        <v>127500</v>
      </c>
      <c r="H32" s="59">
        <v>1</v>
      </c>
      <c r="I32" s="138">
        <v>0.3</v>
      </c>
      <c r="J32" s="137">
        <f t="shared" si="3"/>
        <v>1.3</v>
      </c>
      <c r="K32" s="59">
        <f t="shared" si="4"/>
        <v>138125</v>
      </c>
      <c r="L32" s="59">
        <v>1</v>
      </c>
      <c r="M32" s="137">
        <v>0.3</v>
      </c>
      <c r="N32" s="59">
        <f t="shared" si="2"/>
        <v>1.3</v>
      </c>
      <c r="O32" s="59">
        <f t="shared" si="5"/>
        <v>27625</v>
      </c>
      <c r="P32" s="59">
        <f t="shared" si="0"/>
        <v>165750</v>
      </c>
      <c r="Q32" s="42"/>
    </row>
    <row r="33" spans="1:17" s="71" customFormat="1" ht="15.75" x14ac:dyDescent="0.25">
      <c r="A33" s="73"/>
      <c r="B33" s="66" t="s">
        <v>87</v>
      </c>
      <c r="C33" s="57"/>
      <c r="D33" s="57"/>
      <c r="E33" s="63"/>
      <c r="F33" s="63"/>
      <c r="G33" s="59">
        <f t="shared" si="1"/>
        <v>0</v>
      </c>
      <c r="H33" s="59">
        <v>0</v>
      </c>
      <c r="I33" s="139"/>
      <c r="J33" s="137">
        <f t="shared" si="3"/>
        <v>0</v>
      </c>
      <c r="K33" s="59">
        <f t="shared" si="4"/>
        <v>0</v>
      </c>
      <c r="L33" s="59">
        <v>0</v>
      </c>
      <c r="M33" s="59"/>
      <c r="N33" s="59">
        <f t="shared" si="2"/>
        <v>0</v>
      </c>
      <c r="O33" s="59">
        <f t="shared" si="5"/>
        <v>0</v>
      </c>
      <c r="P33" s="59">
        <f t="shared" si="0"/>
        <v>0</v>
      </c>
      <c r="Q33" s="42"/>
    </row>
    <row r="34" spans="1:17" s="71" customFormat="1" ht="47.25" x14ac:dyDescent="0.25">
      <c r="A34" s="72">
        <v>3</v>
      </c>
      <c r="B34" s="64" t="s">
        <v>88</v>
      </c>
      <c r="C34" s="57" t="s">
        <v>86</v>
      </c>
      <c r="D34" s="57" t="s">
        <v>0</v>
      </c>
      <c r="E34" s="59">
        <v>153000</v>
      </c>
      <c r="F34" s="59">
        <v>21250</v>
      </c>
      <c r="G34" s="59">
        <f t="shared" si="1"/>
        <v>174250</v>
      </c>
      <c r="H34" s="59">
        <v>1</v>
      </c>
      <c r="I34" s="138">
        <v>1.5</v>
      </c>
      <c r="J34" s="137">
        <f t="shared" si="3"/>
        <v>2.5</v>
      </c>
      <c r="K34" s="59">
        <f t="shared" si="4"/>
        <v>382500</v>
      </c>
      <c r="L34" s="59">
        <v>1</v>
      </c>
      <c r="M34" s="137">
        <v>1.5</v>
      </c>
      <c r="N34" s="59">
        <f t="shared" si="2"/>
        <v>2.5</v>
      </c>
      <c r="O34" s="59">
        <f t="shared" si="5"/>
        <v>53125</v>
      </c>
      <c r="P34" s="59">
        <f t="shared" si="0"/>
        <v>435625</v>
      </c>
      <c r="Q34" s="42"/>
    </row>
    <row r="35" spans="1:17" s="71" customFormat="1" ht="15.75" x14ac:dyDescent="0.25">
      <c r="A35" s="73"/>
      <c r="B35" s="66" t="s">
        <v>89</v>
      </c>
      <c r="C35" s="57"/>
      <c r="D35" s="57"/>
      <c r="E35" s="63"/>
      <c r="F35" s="63"/>
      <c r="G35" s="59">
        <f t="shared" si="1"/>
        <v>0</v>
      </c>
      <c r="H35" s="59">
        <v>0</v>
      </c>
      <c r="I35" s="139"/>
      <c r="J35" s="59">
        <f t="shared" si="3"/>
        <v>0</v>
      </c>
      <c r="K35" s="59">
        <f t="shared" si="4"/>
        <v>0</v>
      </c>
      <c r="L35" s="59">
        <v>0</v>
      </c>
      <c r="M35" s="59"/>
      <c r="N35" s="59">
        <f t="shared" si="2"/>
        <v>0</v>
      </c>
      <c r="O35" s="59">
        <f t="shared" si="5"/>
        <v>0</v>
      </c>
      <c r="P35" s="59">
        <f t="shared" si="0"/>
        <v>0</v>
      </c>
      <c r="Q35" s="42"/>
    </row>
    <row r="36" spans="1:17" s="71" customFormat="1" ht="47.25" x14ac:dyDescent="0.25">
      <c r="A36" s="72">
        <v>4</v>
      </c>
      <c r="B36" s="64" t="s">
        <v>90</v>
      </c>
      <c r="C36" s="57" t="s">
        <v>86</v>
      </c>
      <c r="D36" s="57" t="s">
        <v>0</v>
      </c>
      <c r="E36" s="59">
        <v>68000</v>
      </c>
      <c r="F36" s="59">
        <v>17000</v>
      </c>
      <c r="G36" s="59">
        <f t="shared" si="1"/>
        <v>85000</v>
      </c>
      <c r="H36" s="59">
        <v>1</v>
      </c>
      <c r="I36" s="59"/>
      <c r="J36" s="59">
        <f t="shared" si="3"/>
        <v>1</v>
      </c>
      <c r="K36" s="59">
        <f t="shared" si="4"/>
        <v>68000</v>
      </c>
      <c r="L36" s="59">
        <v>1</v>
      </c>
      <c r="M36" s="59"/>
      <c r="N36" s="59">
        <f t="shared" si="2"/>
        <v>1</v>
      </c>
      <c r="O36" s="59">
        <f t="shared" si="5"/>
        <v>17000</v>
      </c>
      <c r="P36" s="59">
        <f t="shared" si="0"/>
        <v>85000</v>
      </c>
      <c r="Q36" s="42"/>
    </row>
    <row r="37" spans="1:17" s="71" customFormat="1" ht="15.75" x14ac:dyDescent="0.25">
      <c r="A37" s="73"/>
      <c r="B37" s="66" t="s">
        <v>91</v>
      </c>
      <c r="C37" s="57"/>
      <c r="D37" s="57"/>
      <c r="E37" s="63"/>
      <c r="F37" s="63"/>
      <c r="G37" s="59">
        <f t="shared" si="1"/>
        <v>0</v>
      </c>
      <c r="H37" s="59">
        <v>0</v>
      </c>
      <c r="I37" s="59"/>
      <c r="J37" s="59">
        <f t="shared" si="3"/>
        <v>0</v>
      </c>
      <c r="K37" s="59">
        <f t="shared" si="4"/>
        <v>0</v>
      </c>
      <c r="L37" s="59">
        <v>0</v>
      </c>
      <c r="M37" s="59"/>
      <c r="N37" s="59">
        <f t="shared" si="2"/>
        <v>0</v>
      </c>
      <c r="O37" s="59">
        <f t="shared" si="5"/>
        <v>0</v>
      </c>
      <c r="P37" s="59">
        <f t="shared" si="0"/>
        <v>0</v>
      </c>
      <c r="Q37" s="42"/>
    </row>
    <row r="38" spans="1:17" s="71" customFormat="1" ht="47.25" x14ac:dyDescent="0.25">
      <c r="A38" s="72">
        <v>5</v>
      </c>
      <c r="B38" s="64" t="s">
        <v>92</v>
      </c>
      <c r="C38" s="57" t="s">
        <v>86</v>
      </c>
      <c r="D38" s="57" t="s">
        <v>0</v>
      </c>
      <c r="E38" s="59">
        <v>29750</v>
      </c>
      <c r="F38" s="59">
        <v>12750</v>
      </c>
      <c r="G38" s="59">
        <f t="shared" si="1"/>
        <v>42500</v>
      </c>
      <c r="H38" s="59">
        <v>1</v>
      </c>
      <c r="I38" s="59"/>
      <c r="J38" s="59">
        <f t="shared" si="3"/>
        <v>1</v>
      </c>
      <c r="K38" s="59">
        <f t="shared" si="4"/>
        <v>29750</v>
      </c>
      <c r="L38" s="59">
        <v>1</v>
      </c>
      <c r="M38" s="59"/>
      <c r="N38" s="59">
        <f t="shared" si="2"/>
        <v>1</v>
      </c>
      <c r="O38" s="59">
        <f t="shared" si="5"/>
        <v>12750</v>
      </c>
      <c r="P38" s="59">
        <f t="shared" si="0"/>
        <v>42500</v>
      </c>
      <c r="Q38" s="42"/>
    </row>
    <row r="39" spans="1:17" s="71" customFormat="1" ht="15.75" x14ac:dyDescent="0.25">
      <c r="A39" s="73"/>
      <c r="B39" s="66" t="s">
        <v>93</v>
      </c>
      <c r="C39" s="57"/>
      <c r="D39" s="57"/>
      <c r="E39" s="63"/>
      <c r="F39" s="63"/>
      <c r="G39" s="59">
        <f t="shared" si="1"/>
        <v>0</v>
      </c>
      <c r="H39" s="59">
        <v>0</v>
      </c>
      <c r="I39" s="59"/>
      <c r="J39" s="59">
        <f t="shared" si="3"/>
        <v>0</v>
      </c>
      <c r="K39" s="59">
        <f t="shared" si="4"/>
        <v>0</v>
      </c>
      <c r="L39" s="59">
        <v>0</v>
      </c>
      <c r="M39" s="59"/>
      <c r="N39" s="59">
        <f t="shared" si="2"/>
        <v>0</v>
      </c>
      <c r="O39" s="59">
        <f t="shared" si="5"/>
        <v>0</v>
      </c>
      <c r="P39" s="59">
        <f t="shared" si="0"/>
        <v>0</v>
      </c>
      <c r="Q39" s="42"/>
    </row>
    <row r="40" spans="1:17" s="71" customFormat="1" ht="31.5" x14ac:dyDescent="0.25">
      <c r="A40" s="72">
        <v>6</v>
      </c>
      <c r="B40" s="64" t="s">
        <v>94</v>
      </c>
      <c r="C40" s="57" t="s">
        <v>86</v>
      </c>
      <c r="D40" s="57" t="s">
        <v>0</v>
      </c>
      <c r="E40" s="59">
        <v>34000</v>
      </c>
      <c r="F40" s="59">
        <v>8500</v>
      </c>
      <c r="G40" s="59">
        <f t="shared" si="1"/>
        <v>42500</v>
      </c>
      <c r="H40" s="59">
        <v>1</v>
      </c>
      <c r="I40" s="59"/>
      <c r="J40" s="59">
        <f t="shared" si="3"/>
        <v>1</v>
      </c>
      <c r="K40" s="59">
        <f t="shared" si="4"/>
        <v>34000</v>
      </c>
      <c r="L40" s="59">
        <v>1</v>
      </c>
      <c r="M40" s="59"/>
      <c r="N40" s="59">
        <f t="shared" si="2"/>
        <v>1</v>
      </c>
      <c r="O40" s="59">
        <f t="shared" si="5"/>
        <v>8500</v>
      </c>
      <c r="P40" s="59">
        <f t="shared" si="0"/>
        <v>42500</v>
      </c>
      <c r="Q40" s="42"/>
    </row>
    <row r="41" spans="1:17" s="71" customFormat="1" ht="31.5" x14ac:dyDescent="0.25">
      <c r="A41" s="72"/>
      <c r="B41" s="65" t="s">
        <v>204</v>
      </c>
      <c r="C41" s="57"/>
      <c r="D41" s="57"/>
      <c r="E41" s="63"/>
      <c r="F41" s="63"/>
      <c r="G41" s="59">
        <f t="shared" si="1"/>
        <v>0</v>
      </c>
      <c r="H41" s="59">
        <v>0</v>
      </c>
      <c r="I41" s="59"/>
      <c r="J41" s="59">
        <f t="shared" si="3"/>
        <v>0</v>
      </c>
      <c r="K41" s="59">
        <f t="shared" si="4"/>
        <v>0</v>
      </c>
      <c r="L41" s="59">
        <v>0</v>
      </c>
      <c r="M41" s="59"/>
      <c r="N41" s="59">
        <f t="shared" si="2"/>
        <v>0</v>
      </c>
      <c r="O41" s="59">
        <f t="shared" si="5"/>
        <v>0</v>
      </c>
      <c r="P41" s="59">
        <f t="shared" si="0"/>
        <v>0</v>
      </c>
      <c r="Q41" s="42"/>
    </row>
    <row r="42" spans="1:17" s="71" customFormat="1" ht="31.5" x14ac:dyDescent="0.25">
      <c r="A42" s="73"/>
      <c r="B42" s="66" t="s">
        <v>95</v>
      </c>
      <c r="C42" s="74"/>
      <c r="D42" s="74"/>
      <c r="E42" s="75"/>
      <c r="F42" s="75"/>
      <c r="G42" s="59">
        <f t="shared" si="1"/>
        <v>0</v>
      </c>
      <c r="H42" s="59">
        <v>0</v>
      </c>
      <c r="I42" s="59"/>
      <c r="J42" s="59">
        <f t="shared" si="3"/>
        <v>0</v>
      </c>
      <c r="K42" s="59">
        <f t="shared" si="4"/>
        <v>0</v>
      </c>
      <c r="L42" s="59">
        <v>0</v>
      </c>
      <c r="M42" s="59"/>
      <c r="N42" s="59">
        <f t="shared" si="2"/>
        <v>0</v>
      </c>
      <c r="O42" s="59">
        <f t="shared" si="5"/>
        <v>0</v>
      </c>
      <c r="P42" s="59">
        <f t="shared" ref="P42:P73" si="6">O42+K42</f>
        <v>0</v>
      </c>
      <c r="Q42" s="42"/>
    </row>
    <row r="43" spans="1:17" s="71" customFormat="1" ht="15.75" x14ac:dyDescent="0.25">
      <c r="A43" s="73"/>
      <c r="B43" s="76" t="s">
        <v>96</v>
      </c>
      <c r="C43" s="77"/>
      <c r="D43" s="72"/>
      <c r="E43" s="63"/>
      <c r="F43" s="63"/>
      <c r="G43" s="59">
        <f t="shared" si="1"/>
        <v>0</v>
      </c>
      <c r="H43" s="59">
        <v>0</v>
      </c>
      <c r="I43" s="59"/>
      <c r="J43" s="59">
        <f t="shared" si="3"/>
        <v>0</v>
      </c>
      <c r="K43" s="59">
        <f t="shared" si="4"/>
        <v>0</v>
      </c>
      <c r="L43" s="59">
        <v>0</v>
      </c>
      <c r="M43" s="59"/>
      <c r="N43" s="59">
        <f t="shared" si="2"/>
        <v>0</v>
      </c>
      <c r="O43" s="59">
        <f t="shared" si="5"/>
        <v>0</v>
      </c>
      <c r="P43" s="59">
        <f t="shared" si="6"/>
        <v>0</v>
      </c>
      <c r="Q43" s="42"/>
    </row>
    <row r="44" spans="1:17" s="71" customFormat="1" ht="63" x14ac:dyDescent="0.25">
      <c r="A44" s="72">
        <v>1</v>
      </c>
      <c r="B44" s="64" t="s">
        <v>97</v>
      </c>
      <c r="C44" s="78">
        <v>1300</v>
      </c>
      <c r="D44" s="78" t="s">
        <v>98</v>
      </c>
      <c r="E44" s="59">
        <v>301.75</v>
      </c>
      <c r="F44" s="59">
        <v>42.5</v>
      </c>
      <c r="G44" s="59">
        <f t="shared" si="1"/>
        <v>447525</v>
      </c>
      <c r="H44" s="136">
        <v>1621.72</v>
      </c>
      <c r="I44" s="59">
        <v>450</v>
      </c>
      <c r="J44" s="59">
        <f t="shared" si="3"/>
        <v>2071.7200000000003</v>
      </c>
      <c r="K44" s="59">
        <f t="shared" si="4"/>
        <v>625141.51000000013</v>
      </c>
      <c r="L44" s="124">
        <v>1621.72</v>
      </c>
      <c r="M44" s="124">
        <v>450</v>
      </c>
      <c r="N44" s="59">
        <f t="shared" si="2"/>
        <v>2071.7200000000003</v>
      </c>
      <c r="O44" s="59">
        <f t="shared" si="5"/>
        <v>88048.1</v>
      </c>
      <c r="P44" s="59">
        <f t="shared" si="6"/>
        <v>713189.6100000001</v>
      </c>
      <c r="Q44" s="42"/>
    </row>
    <row r="45" spans="1:17" s="71" customFormat="1" ht="15.75" x14ac:dyDescent="0.25">
      <c r="A45" s="73"/>
      <c r="B45" s="66" t="s">
        <v>99</v>
      </c>
      <c r="C45" s="57"/>
      <c r="D45" s="57"/>
      <c r="E45" s="79"/>
      <c r="F45" s="79"/>
      <c r="G45" s="59"/>
      <c r="H45" s="131"/>
      <c r="I45" s="59"/>
      <c r="J45" s="59"/>
      <c r="K45" s="59">
        <f t="shared" si="4"/>
        <v>0</v>
      </c>
      <c r="L45" s="59"/>
      <c r="M45" s="59"/>
      <c r="N45" s="59"/>
      <c r="O45" s="59">
        <f t="shared" si="5"/>
        <v>0</v>
      </c>
      <c r="P45" s="59"/>
      <c r="Q45" s="42"/>
    </row>
    <row r="46" spans="1:17" s="71" customFormat="1" ht="47.25" x14ac:dyDescent="0.25">
      <c r="A46" s="72">
        <v>2</v>
      </c>
      <c r="B46" s="64" t="s">
        <v>100</v>
      </c>
      <c r="C46" s="57"/>
      <c r="D46" s="57"/>
      <c r="E46" s="79"/>
      <c r="F46" s="79"/>
      <c r="G46" s="59"/>
      <c r="H46" s="131"/>
      <c r="I46" s="59"/>
      <c r="J46" s="59"/>
      <c r="K46" s="59">
        <f t="shared" si="4"/>
        <v>0</v>
      </c>
      <c r="L46" s="59"/>
      <c r="M46" s="59"/>
      <c r="N46" s="59"/>
      <c r="O46" s="59">
        <f t="shared" si="5"/>
        <v>0</v>
      </c>
      <c r="P46" s="59"/>
      <c r="Q46" s="42"/>
    </row>
    <row r="47" spans="1:17" s="71" customFormat="1" ht="15.75" x14ac:dyDescent="0.25">
      <c r="A47" s="80" t="s">
        <v>57</v>
      </c>
      <c r="B47" s="81" t="s">
        <v>101</v>
      </c>
      <c r="C47" s="57">
        <v>80</v>
      </c>
      <c r="D47" s="57" t="s">
        <v>25</v>
      </c>
      <c r="E47" s="59">
        <v>191.25</v>
      </c>
      <c r="F47" s="59">
        <v>51</v>
      </c>
      <c r="G47" s="59">
        <f t="shared" si="1"/>
        <v>19380</v>
      </c>
      <c r="H47" s="134">
        <v>636.44000000000005</v>
      </c>
      <c r="I47" s="138">
        <v>35.740000000000009</v>
      </c>
      <c r="J47" s="59">
        <f t="shared" si="3"/>
        <v>672.18000000000006</v>
      </c>
      <c r="K47" s="59">
        <f t="shared" si="4"/>
        <v>128554.42500000002</v>
      </c>
      <c r="L47" s="59">
        <v>636.44000000000005</v>
      </c>
      <c r="M47" s="137">
        <v>35.740000000000009</v>
      </c>
      <c r="N47" s="59">
        <f t="shared" si="2"/>
        <v>672.18000000000006</v>
      </c>
      <c r="O47" s="59">
        <f t="shared" si="5"/>
        <v>34281.18</v>
      </c>
      <c r="P47" s="59">
        <f t="shared" si="6"/>
        <v>162835.60500000001</v>
      </c>
      <c r="Q47" s="42"/>
    </row>
    <row r="48" spans="1:17" s="71" customFormat="1" ht="15.75" x14ac:dyDescent="0.25">
      <c r="A48" s="80" t="s">
        <v>58</v>
      </c>
      <c r="B48" s="81" t="s">
        <v>102</v>
      </c>
      <c r="C48" s="57">
        <v>230</v>
      </c>
      <c r="D48" s="57" t="s">
        <v>25</v>
      </c>
      <c r="E48" s="59">
        <v>182.75</v>
      </c>
      <c r="F48" s="59">
        <v>51</v>
      </c>
      <c r="G48" s="59">
        <f t="shared" si="1"/>
        <v>53762.5</v>
      </c>
      <c r="H48" s="136">
        <v>88.14</v>
      </c>
      <c r="I48" s="138">
        <v>250.26999999999998</v>
      </c>
      <c r="J48" s="59">
        <f t="shared" si="3"/>
        <v>338.40999999999997</v>
      </c>
      <c r="K48" s="59">
        <f t="shared" si="4"/>
        <v>61844.427499999991</v>
      </c>
      <c r="L48" s="59">
        <v>88.14</v>
      </c>
      <c r="M48" s="137">
        <v>250.26999999999998</v>
      </c>
      <c r="N48" s="59">
        <f t="shared" si="2"/>
        <v>338.40999999999997</v>
      </c>
      <c r="O48" s="59">
        <f t="shared" si="5"/>
        <v>17258.91</v>
      </c>
      <c r="P48" s="59">
        <f t="shared" si="6"/>
        <v>79103.337499999994</v>
      </c>
      <c r="Q48" s="42"/>
    </row>
    <row r="49" spans="1:17" s="71" customFormat="1" ht="15.75" x14ac:dyDescent="0.25">
      <c r="A49" s="80" t="s">
        <v>59</v>
      </c>
      <c r="B49" s="81" t="s">
        <v>103</v>
      </c>
      <c r="C49" s="57">
        <v>180</v>
      </c>
      <c r="D49" s="57" t="s">
        <v>25</v>
      </c>
      <c r="E49" s="59">
        <v>233.75</v>
      </c>
      <c r="F49" s="59">
        <v>51</v>
      </c>
      <c r="G49" s="59">
        <f t="shared" si="1"/>
        <v>51255</v>
      </c>
      <c r="H49" s="136">
        <v>141.6</v>
      </c>
      <c r="I49" s="138">
        <v>265</v>
      </c>
      <c r="J49" s="59">
        <f t="shared" si="3"/>
        <v>406.6</v>
      </c>
      <c r="K49" s="59">
        <f t="shared" si="4"/>
        <v>95042.75</v>
      </c>
      <c r="L49" s="124">
        <v>141.6</v>
      </c>
      <c r="M49" s="137">
        <v>265</v>
      </c>
      <c r="N49" s="59">
        <f t="shared" si="2"/>
        <v>406.6</v>
      </c>
      <c r="O49" s="59">
        <f t="shared" si="5"/>
        <v>20736.600000000002</v>
      </c>
      <c r="P49" s="59">
        <f t="shared" si="6"/>
        <v>115779.35</v>
      </c>
      <c r="Q49" s="42"/>
    </row>
    <row r="50" spans="1:17" s="71" customFormat="1" ht="15.75" x14ac:dyDescent="0.25">
      <c r="A50" s="80" t="s">
        <v>60</v>
      </c>
      <c r="B50" s="81" t="s">
        <v>104</v>
      </c>
      <c r="C50" s="57">
        <v>90</v>
      </c>
      <c r="D50" s="57" t="s">
        <v>25</v>
      </c>
      <c r="E50" s="59">
        <v>293.25</v>
      </c>
      <c r="F50" s="59">
        <v>68</v>
      </c>
      <c r="G50" s="59">
        <f t="shared" si="1"/>
        <v>32512.5</v>
      </c>
      <c r="H50" s="136">
        <v>643.6</v>
      </c>
      <c r="I50" s="138">
        <v>36.009999999999991</v>
      </c>
      <c r="J50" s="59">
        <f t="shared" si="3"/>
        <v>679.61</v>
      </c>
      <c r="K50" s="59">
        <f t="shared" si="4"/>
        <v>199295.63250000001</v>
      </c>
      <c r="L50" s="124">
        <v>643.6</v>
      </c>
      <c r="M50" s="137">
        <v>36.009999999999991</v>
      </c>
      <c r="N50" s="59">
        <f t="shared" si="2"/>
        <v>679.61</v>
      </c>
      <c r="O50" s="59">
        <f t="shared" si="5"/>
        <v>46213.48</v>
      </c>
      <c r="P50" s="59">
        <f t="shared" si="6"/>
        <v>245509.11250000002</v>
      </c>
      <c r="Q50" s="42"/>
    </row>
    <row r="51" spans="1:17" s="71" customFormat="1" ht="15.75" x14ac:dyDescent="0.25">
      <c r="A51" s="80" t="s">
        <v>61</v>
      </c>
      <c r="B51" s="81" t="s">
        <v>105</v>
      </c>
      <c r="C51" s="57">
        <v>140</v>
      </c>
      <c r="D51" s="57" t="s">
        <v>25</v>
      </c>
      <c r="E51" s="59">
        <v>293.25</v>
      </c>
      <c r="F51" s="59">
        <v>68</v>
      </c>
      <c r="G51" s="59">
        <f t="shared" si="1"/>
        <v>50575</v>
      </c>
      <c r="H51" s="136">
        <v>308.5</v>
      </c>
      <c r="I51" s="138">
        <v>0</v>
      </c>
      <c r="J51" s="59">
        <f t="shared" si="3"/>
        <v>308.5</v>
      </c>
      <c r="K51" s="59">
        <f t="shared" si="4"/>
        <v>90467.625</v>
      </c>
      <c r="L51" s="124">
        <v>308.5</v>
      </c>
      <c r="M51" s="137">
        <v>0</v>
      </c>
      <c r="N51" s="59">
        <f t="shared" si="2"/>
        <v>308.5</v>
      </c>
      <c r="O51" s="59">
        <f t="shared" si="5"/>
        <v>20978</v>
      </c>
      <c r="P51" s="59">
        <f t="shared" si="6"/>
        <v>111445.625</v>
      </c>
      <c r="Q51" s="42"/>
    </row>
    <row r="52" spans="1:17" s="71" customFormat="1" ht="15.75" x14ac:dyDescent="0.25">
      <c r="A52" s="80" t="s">
        <v>62</v>
      </c>
      <c r="B52" s="81" t="s">
        <v>106</v>
      </c>
      <c r="C52" s="57">
        <v>20</v>
      </c>
      <c r="D52" s="57" t="s">
        <v>25</v>
      </c>
      <c r="E52" s="59">
        <v>340</v>
      </c>
      <c r="F52" s="59">
        <v>85</v>
      </c>
      <c r="G52" s="59">
        <f t="shared" si="1"/>
        <v>8500</v>
      </c>
      <c r="H52" s="136">
        <v>24.5</v>
      </c>
      <c r="I52" s="138">
        <v>0</v>
      </c>
      <c r="J52" s="59">
        <f t="shared" si="3"/>
        <v>24.5</v>
      </c>
      <c r="K52" s="59">
        <f t="shared" si="4"/>
        <v>8330</v>
      </c>
      <c r="L52" s="124">
        <v>24.5</v>
      </c>
      <c r="M52" s="137">
        <v>0</v>
      </c>
      <c r="N52" s="59">
        <f t="shared" si="2"/>
        <v>24.5</v>
      </c>
      <c r="O52" s="59">
        <f t="shared" si="5"/>
        <v>2082.5</v>
      </c>
      <c r="P52" s="59">
        <f t="shared" si="6"/>
        <v>10412.5</v>
      </c>
      <c r="Q52" s="42"/>
    </row>
    <row r="53" spans="1:17" s="71" customFormat="1" ht="15.75" x14ac:dyDescent="0.25">
      <c r="A53" s="80" t="s">
        <v>107</v>
      </c>
      <c r="B53" s="81" t="s">
        <v>108</v>
      </c>
      <c r="C53" s="57">
        <v>60</v>
      </c>
      <c r="D53" s="57" t="s">
        <v>25</v>
      </c>
      <c r="E53" s="59">
        <v>391</v>
      </c>
      <c r="F53" s="59">
        <v>85</v>
      </c>
      <c r="G53" s="59">
        <f t="shared" si="1"/>
        <v>28560</v>
      </c>
      <c r="H53" s="136">
        <v>282</v>
      </c>
      <c r="I53" s="138">
        <v>-2</v>
      </c>
      <c r="J53" s="59">
        <f t="shared" si="3"/>
        <v>280</v>
      </c>
      <c r="K53" s="59">
        <f t="shared" si="4"/>
        <v>109480</v>
      </c>
      <c r="L53" s="124">
        <v>282</v>
      </c>
      <c r="M53" s="137">
        <v>-2</v>
      </c>
      <c r="N53" s="59">
        <f t="shared" si="2"/>
        <v>280</v>
      </c>
      <c r="O53" s="59">
        <f t="shared" si="5"/>
        <v>23800</v>
      </c>
      <c r="P53" s="59">
        <f t="shared" si="6"/>
        <v>133280</v>
      </c>
      <c r="Q53" s="42"/>
    </row>
    <row r="54" spans="1:17" s="71" customFormat="1" ht="15.75" x14ac:dyDescent="0.25">
      <c r="A54" s="80" t="s">
        <v>109</v>
      </c>
      <c r="B54" s="81" t="s">
        <v>110</v>
      </c>
      <c r="C54" s="57">
        <v>15</v>
      </c>
      <c r="D54" s="57" t="s">
        <v>25</v>
      </c>
      <c r="E54" s="59">
        <v>459</v>
      </c>
      <c r="F54" s="59">
        <v>85</v>
      </c>
      <c r="G54" s="59">
        <f t="shared" si="1"/>
        <v>8160</v>
      </c>
      <c r="H54" s="136">
        <v>48.5</v>
      </c>
      <c r="I54" s="138">
        <v>0</v>
      </c>
      <c r="J54" s="59">
        <f t="shared" si="3"/>
        <v>48.5</v>
      </c>
      <c r="K54" s="59">
        <f t="shared" si="4"/>
        <v>22261.5</v>
      </c>
      <c r="L54" s="124">
        <v>48.5</v>
      </c>
      <c r="M54" s="137">
        <v>0</v>
      </c>
      <c r="N54" s="59">
        <f t="shared" si="2"/>
        <v>48.5</v>
      </c>
      <c r="O54" s="59">
        <f t="shared" si="5"/>
        <v>4122.5</v>
      </c>
      <c r="P54" s="59">
        <f t="shared" si="6"/>
        <v>26384</v>
      </c>
      <c r="Q54" s="42"/>
    </row>
    <row r="55" spans="1:17" s="71" customFormat="1" ht="15.75" x14ac:dyDescent="0.25">
      <c r="A55" s="80" t="s">
        <v>111</v>
      </c>
      <c r="B55" s="82" t="s">
        <v>112</v>
      </c>
      <c r="C55" s="57">
        <v>40</v>
      </c>
      <c r="D55" s="57" t="s">
        <v>25</v>
      </c>
      <c r="E55" s="59">
        <v>561</v>
      </c>
      <c r="F55" s="59">
        <v>85</v>
      </c>
      <c r="G55" s="59">
        <f t="shared" si="1"/>
        <v>25840</v>
      </c>
      <c r="H55" s="136">
        <v>75</v>
      </c>
      <c r="I55" s="138">
        <v>0</v>
      </c>
      <c r="J55" s="59">
        <f t="shared" si="3"/>
        <v>75</v>
      </c>
      <c r="K55" s="59">
        <f t="shared" si="4"/>
        <v>42075</v>
      </c>
      <c r="L55" s="59">
        <v>75</v>
      </c>
      <c r="M55" s="137">
        <v>0</v>
      </c>
      <c r="N55" s="59">
        <f t="shared" si="2"/>
        <v>75</v>
      </c>
      <c r="O55" s="59">
        <f t="shared" si="5"/>
        <v>6375</v>
      </c>
      <c r="P55" s="59">
        <f t="shared" si="6"/>
        <v>48450</v>
      </c>
      <c r="Q55" s="42"/>
    </row>
    <row r="56" spans="1:17" s="71" customFormat="1" ht="15.75" x14ac:dyDescent="0.25">
      <c r="A56" s="73"/>
      <c r="B56" s="66" t="s">
        <v>113</v>
      </c>
      <c r="C56" s="57"/>
      <c r="D56" s="57"/>
      <c r="E56" s="79"/>
      <c r="F56" s="79"/>
      <c r="G56" s="59">
        <f t="shared" si="1"/>
        <v>0</v>
      </c>
      <c r="H56" s="131"/>
      <c r="I56" s="59"/>
      <c r="J56" s="59">
        <f t="shared" si="3"/>
        <v>0</v>
      </c>
      <c r="K56" s="59">
        <f t="shared" si="4"/>
        <v>0</v>
      </c>
      <c r="L56" s="59"/>
      <c r="M56" s="59"/>
      <c r="N56" s="59">
        <f t="shared" si="2"/>
        <v>0</v>
      </c>
      <c r="O56" s="59">
        <f t="shared" si="5"/>
        <v>0</v>
      </c>
      <c r="P56" s="59">
        <f t="shared" si="6"/>
        <v>0</v>
      </c>
      <c r="Q56" s="42"/>
    </row>
    <row r="57" spans="1:17" s="71" customFormat="1" ht="47.25" x14ac:dyDescent="0.25">
      <c r="A57" s="72">
        <v>3</v>
      </c>
      <c r="B57" s="64" t="s">
        <v>114</v>
      </c>
      <c r="C57" s="57"/>
      <c r="D57" s="57"/>
      <c r="E57" s="79"/>
      <c r="F57" s="79"/>
      <c r="G57" s="59">
        <f t="shared" si="1"/>
        <v>0</v>
      </c>
      <c r="H57" s="131"/>
      <c r="I57" s="59"/>
      <c r="J57" s="59">
        <f t="shared" si="3"/>
        <v>0</v>
      </c>
      <c r="K57" s="59">
        <f t="shared" si="4"/>
        <v>0</v>
      </c>
      <c r="L57" s="59"/>
      <c r="M57" s="59"/>
      <c r="N57" s="59">
        <f t="shared" si="2"/>
        <v>0</v>
      </c>
      <c r="O57" s="59">
        <f t="shared" si="5"/>
        <v>0</v>
      </c>
      <c r="P57" s="59">
        <f t="shared" si="6"/>
        <v>0</v>
      </c>
      <c r="Q57" s="42"/>
    </row>
    <row r="58" spans="1:17" s="71" customFormat="1" ht="15.75" x14ac:dyDescent="0.25">
      <c r="A58" s="72" t="s">
        <v>57</v>
      </c>
      <c r="B58" s="64" t="s">
        <v>115</v>
      </c>
      <c r="C58" s="57">
        <v>30</v>
      </c>
      <c r="D58" s="57" t="s">
        <v>25</v>
      </c>
      <c r="E58" s="59">
        <v>153</v>
      </c>
      <c r="F58" s="59">
        <v>68</v>
      </c>
      <c r="G58" s="59">
        <f t="shared" si="1"/>
        <v>6630</v>
      </c>
      <c r="H58" s="136">
        <v>211.3</v>
      </c>
      <c r="I58" s="139">
        <v>122</v>
      </c>
      <c r="J58" s="59">
        <f t="shared" si="3"/>
        <v>333.3</v>
      </c>
      <c r="K58" s="59">
        <f t="shared" si="4"/>
        <v>50994.9</v>
      </c>
      <c r="L58" s="124">
        <v>211.3</v>
      </c>
      <c r="M58" s="139">
        <v>122</v>
      </c>
      <c r="N58" s="59">
        <f t="shared" si="2"/>
        <v>333.3</v>
      </c>
      <c r="O58" s="59">
        <f t="shared" si="5"/>
        <v>22664.400000000001</v>
      </c>
      <c r="P58" s="59">
        <f t="shared" si="6"/>
        <v>73659.3</v>
      </c>
      <c r="Q58" s="42"/>
    </row>
    <row r="59" spans="1:17" s="71" customFormat="1" ht="15.75" x14ac:dyDescent="0.25">
      <c r="A59" s="72" t="s">
        <v>58</v>
      </c>
      <c r="B59" s="64" t="s">
        <v>15</v>
      </c>
      <c r="C59" s="57">
        <v>55</v>
      </c>
      <c r="D59" s="57" t="s">
        <v>25</v>
      </c>
      <c r="E59" s="59">
        <v>170</v>
      </c>
      <c r="F59" s="59">
        <v>68</v>
      </c>
      <c r="G59" s="59">
        <f t="shared" si="1"/>
        <v>13090</v>
      </c>
      <c r="H59" s="136">
        <v>119</v>
      </c>
      <c r="I59" s="139">
        <v>30</v>
      </c>
      <c r="J59" s="59">
        <f t="shared" si="3"/>
        <v>149</v>
      </c>
      <c r="K59" s="59">
        <f t="shared" si="4"/>
        <v>25330</v>
      </c>
      <c r="L59" s="59">
        <v>119</v>
      </c>
      <c r="M59" s="139">
        <v>30</v>
      </c>
      <c r="N59" s="59">
        <f t="shared" si="2"/>
        <v>149</v>
      </c>
      <c r="O59" s="59">
        <f t="shared" si="5"/>
        <v>10132</v>
      </c>
      <c r="P59" s="59">
        <f t="shared" si="6"/>
        <v>35462</v>
      </c>
      <c r="Q59" s="42"/>
    </row>
    <row r="60" spans="1:17" s="71" customFormat="1" ht="15.75" x14ac:dyDescent="0.25">
      <c r="A60" s="72" t="s">
        <v>59</v>
      </c>
      <c r="B60" s="64" t="s">
        <v>16</v>
      </c>
      <c r="C60" s="57">
        <v>95</v>
      </c>
      <c r="D60" s="57" t="s">
        <v>25</v>
      </c>
      <c r="E60" s="59">
        <v>212.5</v>
      </c>
      <c r="F60" s="59">
        <v>85</v>
      </c>
      <c r="G60" s="59">
        <f t="shared" si="1"/>
        <v>28262.5</v>
      </c>
      <c r="H60" s="136"/>
      <c r="I60" s="139">
        <v>6</v>
      </c>
      <c r="J60" s="59">
        <f t="shared" si="3"/>
        <v>6</v>
      </c>
      <c r="K60" s="59">
        <f t="shared" si="4"/>
        <v>1275</v>
      </c>
      <c r="L60" s="59"/>
      <c r="M60" s="139">
        <v>6</v>
      </c>
      <c r="N60" s="59">
        <f t="shared" si="2"/>
        <v>6</v>
      </c>
      <c r="O60" s="59">
        <f t="shared" si="5"/>
        <v>510</v>
      </c>
      <c r="P60" s="59">
        <f t="shared" si="6"/>
        <v>1785</v>
      </c>
      <c r="Q60" s="42"/>
    </row>
    <row r="61" spans="1:17" s="71" customFormat="1" ht="15.75" x14ac:dyDescent="0.25">
      <c r="A61" s="72" t="s">
        <v>60</v>
      </c>
      <c r="B61" s="64" t="s">
        <v>17</v>
      </c>
      <c r="C61" s="57">
        <v>35</v>
      </c>
      <c r="D61" s="57" t="s">
        <v>25</v>
      </c>
      <c r="E61" s="59">
        <v>255</v>
      </c>
      <c r="F61" s="59">
        <v>85</v>
      </c>
      <c r="G61" s="59">
        <f t="shared" si="1"/>
        <v>11900</v>
      </c>
      <c r="H61" s="136">
        <v>17</v>
      </c>
      <c r="I61" s="139">
        <v>0</v>
      </c>
      <c r="J61" s="59">
        <f t="shared" si="3"/>
        <v>17</v>
      </c>
      <c r="K61" s="59">
        <f t="shared" si="4"/>
        <v>4335</v>
      </c>
      <c r="L61" s="59">
        <v>17</v>
      </c>
      <c r="M61" s="139">
        <v>0</v>
      </c>
      <c r="N61" s="59">
        <f t="shared" si="2"/>
        <v>17</v>
      </c>
      <c r="O61" s="59">
        <f t="shared" si="5"/>
        <v>1445</v>
      </c>
      <c r="P61" s="59">
        <f t="shared" si="6"/>
        <v>5780</v>
      </c>
      <c r="Q61" s="42"/>
    </row>
    <row r="62" spans="1:17" s="71" customFormat="1" ht="15.75" x14ac:dyDescent="0.25">
      <c r="A62" s="72" t="s">
        <v>61</v>
      </c>
      <c r="B62" s="64" t="s">
        <v>18</v>
      </c>
      <c r="C62" s="57">
        <v>50</v>
      </c>
      <c r="D62" s="57" t="s">
        <v>25</v>
      </c>
      <c r="E62" s="59">
        <v>454.75</v>
      </c>
      <c r="F62" s="59">
        <v>127.5</v>
      </c>
      <c r="G62" s="59">
        <f t="shared" si="1"/>
        <v>29112.5</v>
      </c>
      <c r="H62" s="59">
        <v>0</v>
      </c>
      <c r="I62" s="139">
        <v>0</v>
      </c>
      <c r="J62" s="59">
        <f t="shared" si="3"/>
        <v>0</v>
      </c>
      <c r="K62" s="59">
        <f t="shared" si="4"/>
        <v>0</v>
      </c>
      <c r="L62" s="59">
        <v>0</v>
      </c>
      <c r="M62" s="139">
        <v>0</v>
      </c>
      <c r="N62" s="59">
        <f t="shared" si="2"/>
        <v>0</v>
      </c>
      <c r="O62" s="59">
        <f t="shared" si="5"/>
        <v>0</v>
      </c>
      <c r="P62" s="59">
        <f t="shared" si="6"/>
        <v>0</v>
      </c>
      <c r="Q62" s="42"/>
    </row>
    <row r="63" spans="1:17" s="71" customFormat="1" ht="31.5" x14ac:dyDescent="0.25">
      <c r="A63" s="73"/>
      <c r="B63" s="65" t="s">
        <v>205</v>
      </c>
      <c r="C63" s="57"/>
      <c r="D63" s="57"/>
      <c r="E63" s="63"/>
      <c r="F63" s="63"/>
      <c r="G63" s="59">
        <f t="shared" si="1"/>
        <v>0</v>
      </c>
      <c r="H63" s="59">
        <v>0</v>
      </c>
      <c r="I63" s="59"/>
      <c r="J63" s="59">
        <f t="shared" si="3"/>
        <v>0</v>
      </c>
      <c r="K63" s="59">
        <f t="shared" si="4"/>
        <v>0</v>
      </c>
      <c r="L63" s="59">
        <v>0</v>
      </c>
      <c r="M63" s="59"/>
      <c r="N63" s="59">
        <f t="shared" si="2"/>
        <v>0</v>
      </c>
      <c r="O63" s="59">
        <f t="shared" si="5"/>
        <v>0</v>
      </c>
      <c r="P63" s="59">
        <f t="shared" si="6"/>
        <v>0</v>
      </c>
      <c r="Q63" s="42"/>
    </row>
    <row r="64" spans="1:17" s="71" customFormat="1" ht="31.5" x14ac:dyDescent="0.25">
      <c r="A64" s="73"/>
      <c r="B64" s="66" t="s">
        <v>116</v>
      </c>
      <c r="C64" s="57"/>
      <c r="D64" s="57"/>
      <c r="E64" s="83"/>
      <c r="F64" s="83"/>
      <c r="G64" s="59">
        <f t="shared" si="1"/>
        <v>0</v>
      </c>
      <c r="H64" s="59">
        <v>0</v>
      </c>
      <c r="I64" s="59"/>
      <c r="J64" s="59">
        <f t="shared" si="3"/>
        <v>0</v>
      </c>
      <c r="K64" s="59">
        <f t="shared" si="4"/>
        <v>0</v>
      </c>
      <c r="L64" s="59">
        <v>0</v>
      </c>
      <c r="M64" s="59"/>
      <c r="N64" s="59">
        <f t="shared" si="2"/>
        <v>0</v>
      </c>
      <c r="O64" s="59">
        <f t="shared" si="5"/>
        <v>0</v>
      </c>
      <c r="P64" s="59">
        <f t="shared" si="6"/>
        <v>0</v>
      </c>
      <c r="Q64" s="42"/>
    </row>
    <row r="65" spans="1:25" s="85" customFormat="1" ht="15.75" x14ac:dyDescent="0.25">
      <c r="A65" s="73"/>
      <c r="B65" s="64" t="s">
        <v>117</v>
      </c>
      <c r="C65" s="57"/>
      <c r="D65" s="57"/>
      <c r="E65" s="84"/>
      <c r="F65" s="84"/>
      <c r="G65" s="59">
        <f t="shared" si="1"/>
        <v>0</v>
      </c>
      <c r="H65" s="59">
        <v>0</v>
      </c>
      <c r="I65" s="59"/>
      <c r="J65" s="59">
        <f t="shared" si="3"/>
        <v>0</v>
      </c>
      <c r="K65" s="59">
        <f t="shared" si="4"/>
        <v>0</v>
      </c>
      <c r="L65" s="59">
        <v>0</v>
      </c>
      <c r="M65" s="59"/>
      <c r="N65" s="59">
        <f t="shared" si="2"/>
        <v>0</v>
      </c>
      <c r="O65" s="59">
        <f t="shared" si="5"/>
        <v>0</v>
      </c>
      <c r="P65" s="59">
        <f t="shared" si="6"/>
        <v>0</v>
      </c>
      <c r="Q65" s="86"/>
    </row>
    <row r="66" spans="1:25" s="71" customFormat="1" ht="94.5" x14ac:dyDescent="0.25">
      <c r="A66" s="72">
        <v>1</v>
      </c>
      <c r="B66" s="64" t="s">
        <v>118</v>
      </c>
      <c r="C66" s="57">
        <v>1</v>
      </c>
      <c r="D66" s="57" t="s">
        <v>0</v>
      </c>
      <c r="E66" s="59">
        <v>0</v>
      </c>
      <c r="F66" s="59">
        <v>212500</v>
      </c>
      <c r="G66" s="59">
        <f t="shared" si="1"/>
        <v>212500</v>
      </c>
      <c r="H66" s="59">
        <v>0</v>
      </c>
      <c r="I66" s="59"/>
      <c r="J66" s="59">
        <f t="shared" si="3"/>
        <v>0</v>
      </c>
      <c r="K66" s="59">
        <f t="shared" si="4"/>
        <v>0</v>
      </c>
      <c r="L66" s="59">
        <v>1</v>
      </c>
      <c r="M66" s="59"/>
      <c r="N66" s="59">
        <f t="shared" si="2"/>
        <v>1</v>
      </c>
      <c r="O66" s="59">
        <f t="shared" si="5"/>
        <v>212500</v>
      </c>
      <c r="P66" s="59">
        <f t="shared" si="6"/>
        <v>212500</v>
      </c>
      <c r="Q66" s="42"/>
    </row>
    <row r="67" spans="1:25" s="60" customFormat="1" ht="31.5" x14ac:dyDescent="0.25">
      <c r="A67" s="57"/>
      <c r="B67" s="65" t="s">
        <v>206</v>
      </c>
      <c r="C67" s="67"/>
      <c r="D67" s="67"/>
      <c r="E67" s="68"/>
      <c r="F67" s="68"/>
      <c r="G67" s="59">
        <f t="shared" si="1"/>
        <v>0</v>
      </c>
      <c r="H67" s="59">
        <v>0</v>
      </c>
      <c r="I67" s="59"/>
      <c r="J67" s="59">
        <f t="shared" si="3"/>
        <v>0</v>
      </c>
      <c r="K67" s="59">
        <f t="shared" si="4"/>
        <v>0</v>
      </c>
      <c r="L67" s="59">
        <v>0</v>
      </c>
      <c r="M67" s="59"/>
      <c r="N67" s="59">
        <f t="shared" si="2"/>
        <v>0</v>
      </c>
      <c r="O67" s="59">
        <f t="shared" si="5"/>
        <v>0</v>
      </c>
      <c r="P67" s="59">
        <f t="shared" si="6"/>
        <v>0</v>
      </c>
      <c r="Q67" s="42"/>
    </row>
    <row r="68" spans="1:25" s="71" customFormat="1" ht="31.5" x14ac:dyDescent="0.25">
      <c r="A68" s="73"/>
      <c r="B68" s="87" t="s">
        <v>119</v>
      </c>
      <c r="C68" s="65"/>
      <c r="D68" s="65"/>
      <c r="E68" s="75"/>
      <c r="F68" s="75"/>
      <c r="G68" s="59">
        <f t="shared" si="1"/>
        <v>0</v>
      </c>
      <c r="H68" s="59">
        <v>0</v>
      </c>
      <c r="I68" s="59"/>
      <c r="J68" s="59">
        <f t="shared" si="3"/>
        <v>0</v>
      </c>
      <c r="K68" s="59">
        <f t="shared" si="4"/>
        <v>0</v>
      </c>
      <c r="L68" s="59">
        <v>0</v>
      </c>
      <c r="M68" s="59"/>
      <c r="N68" s="59">
        <f t="shared" si="2"/>
        <v>0</v>
      </c>
      <c r="O68" s="59">
        <f t="shared" si="5"/>
        <v>0</v>
      </c>
      <c r="P68" s="59">
        <f t="shared" si="6"/>
        <v>0</v>
      </c>
      <c r="Q68" s="42"/>
    </row>
    <row r="69" spans="1:25" s="71" customFormat="1" ht="15.75" x14ac:dyDescent="0.25">
      <c r="A69" s="73"/>
      <c r="B69" s="87" t="s">
        <v>120</v>
      </c>
      <c r="C69" s="88"/>
      <c r="D69" s="80"/>
      <c r="E69" s="79"/>
      <c r="F69" s="79"/>
      <c r="G69" s="59">
        <f t="shared" si="1"/>
        <v>0</v>
      </c>
      <c r="H69" s="59">
        <v>0</v>
      </c>
      <c r="I69" s="59"/>
      <c r="J69" s="59">
        <f t="shared" si="3"/>
        <v>0</v>
      </c>
      <c r="K69" s="59">
        <f t="shared" si="4"/>
        <v>0</v>
      </c>
      <c r="L69" s="59">
        <v>0</v>
      </c>
      <c r="M69" s="59"/>
      <c r="N69" s="59">
        <f t="shared" si="2"/>
        <v>0</v>
      </c>
      <c r="O69" s="59">
        <f t="shared" si="5"/>
        <v>0</v>
      </c>
      <c r="P69" s="59">
        <f t="shared" si="6"/>
        <v>0</v>
      </c>
      <c r="Q69" s="42"/>
    </row>
    <row r="70" spans="1:25" s="71" customFormat="1" ht="63" x14ac:dyDescent="0.25">
      <c r="A70" s="72">
        <v>1</v>
      </c>
      <c r="B70" s="89" t="s">
        <v>121</v>
      </c>
      <c r="C70" s="90"/>
      <c r="D70" s="90"/>
      <c r="E70" s="79"/>
      <c r="F70" s="79"/>
      <c r="G70" s="59">
        <f t="shared" si="1"/>
        <v>0</v>
      </c>
      <c r="H70" s="59">
        <v>0</v>
      </c>
      <c r="I70" s="139"/>
      <c r="J70" s="139">
        <f t="shared" si="3"/>
        <v>0</v>
      </c>
      <c r="K70" s="59">
        <f t="shared" si="4"/>
        <v>0</v>
      </c>
      <c r="L70" s="59">
        <v>0</v>
      </c>
      <c r="M70" s="59"/>
      <c r="N70" s="59">
        <f t="shared" si="2"/>
        <v>0</v>
      </c>
      <c r="O70" s="59">
        <f t="shared" si="5"/>
        <v>0</v>
      </c>
      <c r="P70" s="59">
        <f t="shared" si="6"/>
        <v>0</v>
      </c>
      <c r="Q70" s="143" t="s">
        <v>232</v>
      </c>
      <c r="R70" s="144" t="s">
        <v>233</v>
      </c>
      <c r="S70" s="144" t="s">
        <v>234</v>
      </c>
      <c r="T70" s="144"/>
      <c r="V70" s="143" t="s">
        <v>232</v>
      </c>
      <c r="W70" s="144" t="s">
        <v>233</v>
      </c>
      <c r="X70" s="144" t="s">
        <v>234</v>
      </c>
      <c r="Y70" s="144"/>
    </row>
    <row r="71" spans="1:25" s="71" customFormat="1" ht="15.75" x14ac:dyDescent="0.25">
      <c r="A71" s="80" t="s">
        <v>57</v>
      </c>
      <c r="B71" s="81" t="s">
        <v>101</v>
      </c>
      <c r="C71" s="57">
        <v>80</v>
      </c>
      <c r="D71" s="57" t="s">
        <v>25</v>
      </c>
      <c r="E71" s="59">
        <v>688.5</v>
      </c>
      <c r="F71" s="59">
        <v>170</v>
      </c>
      <c r="G71" s="59">
        <f t="shared" si="1"/>
        <v>68680</v>
      </c>
      <c r="H71" s="136">
        <v>431.44</v>
      </c>
      <c r="I71" s="142">
        <f>27.06+35.24</f>
        <v>62.3</v>
      </c>
      <c r="J71" s="139">
        <f t="shared" si="3"/>
        <v>493.74</v>
      </c>
      <c r="K71" s="59">
        <f t="shared" si="4"/>
        <v>339939.99</v>
      </c>
      <c r="L71" s="59">
        <v>431.44</v>
      </c>
      <c r="M71" s="124">
        <f>205.5+35.24</f>
        <v>240.74</v>
      </c>
      <c r="N71" s="59">
        <f t="shared" si="2"/>
        <v>672.18000000000006</v>
      </c>
      <c r="O71" s="59">
        <f t="shared" si="5"/>
        <v>114270.6</v>
      </c>
      <c r="P71" s="59">
        <f t="shared" si="6"/>
        <v>454210.58999999997</v>
      </c>
      <c r="Q71" s="143">
        <v>156</v>
      </c>
      <c r="R71" s="144">
        <v>236.5</v>
      </c>
      <c r="S71" s="144">
        <v>66</v>
      </c>
      <c r="T71" s="145">
        <f>S71+R71+Q71</f>
        <v>458.5</v>
      </c>
      <c r="U71" s="81" t="s">
        <v>101</v>
      </c>
      <c r="V71" s="146">
        <v>156.44</v>
      </c>
      <c r="W71" s="144">
        <v>344.5</v>
      </c>
      <c r="X71" s="144">
        <v>136</v>
      </c>
      <c r="Y71" s="145">
        <f>X71+W71+V71</f>
        <v>636.94000000000005</v>
      </c>
    </row>
    <row r="72" spans="1:25" s="71" customFormat="1" ht="15.75" x14ac:dyDescent="0.25">
      <c r="A72" s="80" t="s">
        <v>58</v>
      </c>
      <c r="B72" s="81" t="s">
        <v>102</v>
      </c>
      <c r="C72" s="57">
        <v>230</v>
      </c>
      <c r="D72" s="57" t="s">
        <v>25</v>
      </c>
      <c r="E72" s="59">
        <v>361.25</v>
      </c>
      <c r="F72" s="59">
        <v>170</v>
      </c>
      <c r="G72" s="59">
        <f t="shared" si="1"/>
        <v>122187.5</v>
      </c>
      <c r="H72" s="136">
        <v>72.400000000000006</v>
      </c>
      <c r="I72" s="139">
        <v>249.6</v>
      </c>
      <c r="J72" s="139">
        <f t="shared" si="3"/>
        <v>322</v>
      </c>
      <c r="K72" s="59">
        <f t="shared" si="4"/>
        <v>116322.5</v>
      </c>
      <c r="L72" s="59">
        <v>72.400000000000006</v>
      </c>
      <c r="M72" s="124">
        <v>266.01</v>
      </c>
      <c r="N72" s="59">
        <f t="shared" si="2"/>
        <v>338.40999999999997</v>
      </c>
      <c r="O72" s="59">
        <f t="shared" si="5"/>
        <v>57529.7</v>
      </c>
      <c r="P72" s="59">
        <f t="shared" si="6"/>
        <v>173852.2</v>
      </c>
      <c r="Q72" s="143">
        <f>47+250</f>
        <v>297</v>
      </c>
      <c r="R72" s="144">
        <v>25</v>
      </c>
      <c r="S72" s="144"/>
      <c r="T72" s="145">
        <f t="shared" ref="T72:T79" si="7">S72+R72+Q72</f>
        <v>322</v>
      </c>
      <c r="U72" s="81" t="s">
        <v>102</v>
      </c>
      <c r="V72" s="147">
        <f>47.41+250</f>
        <v>297.40999999999997</v>
      </c>
      <c r="W72" s="144">
        <v>41</v>
      </c>
      <c r="X72" s="144"/>
      <c r="Y72" s="145">
        <f t="shared" ref="Y72:Y79" si="8">X72+W72+V72</f>
        <v>338.40999999999997</v>
      </c>
    </row>
    <row r="73" spans="1:25" s="71" customFormat="1" ht="15.75" x14ac:dyDescent="0.25">
      <c r="A73" s="80" t="s">
        <v>59</v>
      </c>
      <c r="B73" s="81" t="s">
        <v>103</v>
      </c>
      <c r="C73" s="57">
        <v>180</v>
      </c>
      <c r="D73" s="57" t="s">
        <v>25</v>
      </c>
      <c r="E73" s="59">
        <v>1054</v>
      </c>
      <c r="F73" s="59">
        <v>170</v>
      </c>
      <c r="G73" s="59">
        <f t="shared" si="1"/>
        <v>220320</v>
      </c>
      <c r="H73" s="136">
        <v>89.6</v>
      </c>
      <c r="I73" s="139">
        <v>264.89999999999998</v>
      </c>
      <c r="J73" s="139">
        <f t="shared" si="3"/>
        <v>354.5</v>
      </c>
      <c r="K73" s="59">
        <f t="shared" si="4"/>
        <v>373643</v>
      </c>
      <c r="L73" s="124">
        <v>89.6</v>
      </c>
      <c r="M73" s="124">
        <v>317</v>
      </c>
      <c r="N73" s="59">
        <f t="shared" si="2"/>
        <v>406.6</v>
      </c>
      <c r="O73" s="59">
        <f t="shared" si="5"/>
        <v>69122</v>
      </c>
      <c r="P73" s="59">
        <f t="shared" si="6"/>
        <v>442765</v>
      </c>
      <c r="Q73" s="143">
        <f>61+265</f>
        <v>326</v>
      </c>
      <c r="R73" s="144">
        <v>28.5</v>
      </c>
      <c r="S73" s="144"/>
      <c r="T73" s="145">
        <f t="shared" si="7"/>
        <v>354.5</v>
      </c>
      <c r="U73" s="81" t="s">
        <v>103</v>
      </c>
      <c r="V73" s="147">
        <f>61.1+265</f>
        <v>326.10000000000002</v>
      </c>
      <c r="W73" s="144">
        <v>80.5</v>
      </c>
      <c r="X73" s="144"/>
      <c r="Y73" s="145">
        <f t="shared" si="8"/>
        <v>406.6</v>
      </c>
    </row>
    <row r="74" spans="1:25" s="71" customFormat="1" ht="15.75" x14ac:dyDescent="0.25">
      <c r="A74" s="80" t="s">
        <v>60</v>
      </c>
      <c r="B74" s="81" t="s">
        <v>104</v>
      </c>
      <c r="C74" s="57">
        <v>90</v>
      </c>
      <c r="D74" s="57" t="s">
        <v>25</v>
      </c>
      <c r="E74" s="59">
        <v>1428</v>
      </c>
      <c r="F74" s="59">
        <v>191.25</v>
      </c>
      <c r="G74" s="59">
        <f t="shared" si="1"/>
        <v>145732.5</v>
      </c>
      <c r="H74" s="136">
        <v>427.8</v>
      </c>
      <c r="I74" s="138">
        <f>66.2+35.24</f>
        <v>101.44</v>
      </c>
      <c r="J74" s="139">
        <f t="shared" si="3"/>
        <v>529.24</v>
      </c>
      <c r="K74" s="59">
        <f t="shared" si="4"/>
        <v>755754.72</v>
      </c>
      <c r="L74" s="124">
        <v>427.8</v>
      </c>
      <c r="M74" s="124">
        <f>216.57+35.24</f>
        <v>251.81</v>
      </c>
      <c r="N74" s="59">
        <f t="shared" si="2"/>
        <v>679.61</v>
      </c>
      <c r="O74" s="59">
        <f t="shared" si="5"/>
        <v>129975.41250000001</v>
      </c>
      <c r="P74" s="59">
        <f t="shared" ref="P74:P105" si="9">O74+K74</f>
        <v>885730.13249999995</v>
      </c>
      <c r="Q74" s="143">
        <f>232+47</f>
        <v>279</v>
      </c>
      <c r="R74" s="144">
        <v>117</v>
      </c>
      <c r="S74" s="144">
        <v>98</v>
      </c>
      <c r="T74" s="145">
        <f t="shared" si="7"/>
        <v>494</v>
      </c>
      <c r="U74" s="81" t="s">
        <v>104</v>
      </c>
      <c r="V74" s="147">
        <f>232.71+47</f>
        <v>279.71000000000004</v>
      </c>
      <c r="W74" s="144">
        <v>257</v>
      </c>
      <c r="X74" s="144">
        <v>107.66</v>
      </c>
      <c r="Y74" s="145">
        <f t="shared" si="8"/>
        <v>644.37</v>
      </c>
    </row>
    <row r="75" spans="1:25" s="71" customFormat="1" ht="15.75" x14ac:dyDescent="0.25">
      <c r="A75" s="80" t="s">
        <v>61</v>
      </c>
      <c r="B75" s="81" t="s">
        <v>105</v>
      </c>
      <c r="C75" s="57">
        <v>140</v>
      </c>
      <c r="D75" s="57" t="s">
        <v>25</v>
      </c>
      <c r="E75" s="59">
        <v>1627.75</v>
      </c>
      <c r="F75" s="59">
        <v>212.5</v>
      </c>
      <c r="G75" s="59">
        <f t="shared" ref="G75:G138" si="10">SUM(E75+F75)*C75</f>
        <v>257635</v>
      </c>
      <c r="H75" s="136">
        <v>204.5</v>
      </c>
      <c r="I75" s="139">
        <v>13</v>
      </c>
      <c r="J75" s="139">
        <f t="shared" si="3"/>
        <v>217.5</v>
      </c>
      <c r="K75" s="59">
        <f t="shared" si="4"/>
        <v>354035.625</v>
      </c>
      <c r="L75" s="124">
        <v>204.5</v>
      </c>
      <c r="M75" s="124">
        <v>104</v>
      </c>
      <c r="N75" s="59">
        <f t="shared" ref="N75:N138" si="11">M75+L75</f>
        <v>308.5</v>
      </c>
      <c r="O75" s="59">
        <f t="shared" si="5"/>
        <v>65556.25</v>
      </c>
      <c r="P75" s="59">
        <f t="shared" si="9"/>
        <v>419591.875</v>
      </c>
      <c r="Q75" s="146">
        <f>11.5+50.5</f>
        <v>62</v>
      </c>
      <c r="R75" s="144">
        <v>142.5</v>
      </c>
      <c r="S75" s="144">
        <v>13</v>
      </c>
      <c r="T75" s="145">
        <f t="shared" si="7"/>
        <v>217.5</v>
      </c>
      <c r="U75" s="81" t="s">
        <v>105</v>
      </c>
      <c r="V75" s="147">
        <f>11.5+50.5</f>
        <v>62</v>
      </c>
      <c r="W75" s="144">
        <v>233.5</v>
      </c>
      <c r="X75" s="144">
        <v>13</v>
      </c>
      <c r="Y75" s="145">
        <f t="shared" si="8"/>
        <v>308.5</v>
      </c>
    </row>
    <row r="76" spans="1:25" s="71" customFormat="1" ht="15.75" x14ac:dyDescent="0.25">
      <c r="A76" s="80" t="s">
        <v>62</v>
      </c>
      <c r="B76" s="81" t="s">
        <v>106</v>
      </c>
      <c r="C76" s="57">
        <v>20</v>
      </c>
      <c r="D76" s="57" t="s">
        <v>25</v>
      </c>
      <c r="E76" s="59">
        <v>2067.1999999999998</v>
      </c>
      <c r="F76" s="59">
        <v>212.5</v>
      </c>
      <c r="G76" s="59">
        <f t="shared" si="10"/>
        <v>45594</v>
      </c>
      <c r="H76" s="136">
        <v>19</v>
      </c>
      <c r="I76" s="139">
        <v>0</v>
      </c>
      <c r="J76" s="139">
        <f t="shared" ref="J76:J139" si="12">I76+H76</f>
        <v>19</v>
      </c>
      <c r="K76" s="59">
        <f t="shared" ref="K76:K139" si="13">J76*E76</f>
        <v>39276.799999999996</v>
      </c>
      <c r="L76" s="124">
        <v>19</v>
      </c>
      <c r="M76" s="124">
        <v>5.5</v>
      </c>
      <c r="N76" s="59">
        <f t="shared" si="11"/>
        <v>24.5</v>
      </c>
      <c r="O76" s="59">
        <f t="shared" ref="O76:O139" si="14">N76*F76</f>
        <v>5206.25</v>
      </c>
      <c r="P76" s="59">
        <f t="shared" si="9"/>
        <v>44483.049999999996</v>
      </c>
      <c r="Q76" s="143"/>
      <c r="R76" s="144"/>
      <c r="S76" s="144">
        <v>19</v>
      </c>
      <c r="T76" s="145">
        <f t="shared" si="7"/>
        <v>19</v>
      </c>
      <c r="U76" s="81" t="s">
        <v>106</v>
      </c>
      <c r="V76" s="147"/>
      <c r="W76" s="144">
        <v>5.5</v>
      </c>
      <c r="X76" s="144">
        <v>19</v>
      </c>
      <c r="Y76" s="145">
        <f t="shared" si="8"/>
        <v>24.5</v>
      </c>
    </row>
    <row r="77" spans="1:25" s="71" customFormat="1" ht="15.75" x14ac:dyDescent="0.25">
      <c r="A77" s="80" t="s">
        <v>107</v>
      </c>
      <c r="B77" s="81" t="s">
        <v>108</v>
      </c>
      <c r="C77" s="57">
        <v>60</v>
      </c>
      <c r="D77" s="57" t="s">
        <v>25</v>
      </c>
      <c r="E77" s="59">
        <v>2747.2</v>
      </c>
      <c r="F77" s="59">
        <v>255</v>
      </c>
      <c r="G77" s="59">
        <f t="shared" si="10"/>
        <v>180132</v>
      </c>
      <c r="H77" s="136">
        <v>249</v>
      </c>
      <c r="I77" s="139">
        <v>0</v>
      </c>
      <c r="J77" s="139">
        <f t="shared" si="12"/>
        <v>249</v>
      </c>
      <c r="K77" s="59">
        <f t="shared" si="13"/>
        <v>684052.79999999993</v>
      </c>
      <c r="L77" s="124">
        <v>249</v>
      </c>
      <c r="M77" s="124">
        <v>31</v>
      </c>
      <c r="N77" s="59">
        <f t="shared" si="11"/>
        <v>280</v>
      </c>
      <c r="O77" s="59">
        <f t="shared" si="14"/>
        <v>71400</v>
      </c>
      <c r="P77" s="59">
        <f t="shared" si="9"/>
        <v>755452.79999999993</v>
      </c>
      <c r="Q77" s="143">
        <f>107+97.5</f>
        <v>204.5</v>
      </c>
      <c r="R77" s="144">
        <v>34.5</v>
      </c>
      <c r="S77" s="144"/>
      <c r="T77" s="145">
        <f t="shared" si="7"/>
        <v>239</v>
      </c>
      <c r="U77" s="81" t="s">
        <v>108</v>
      </c>
      <c r="V77" s="147">
        <f>115+47+50.5</f>
        <v>212.5</v>
      </c>
      <c r="W77" s="144">
        <v>67.5</v>
      </c>
      <c r="X77" s="144"/>
      <c r="Y77" s="145">
        <f t="shared" si="8"/>
        <v>280</v>
      </c>
    </row>
    <row r="78" spans="1:25" s="71" customFormat="1" ht="15.75" x14ac:dyDescent="0.25">
      <c r="A78" s="80" t="s">
        <v>109</v>
      </c>
      <c r="B78" s="81" t="s">
        <v>110</v>
      </c>
      <c r="C78" s="57">
        <v>15</v>
      </c>
      <c r="D78" s="57" t="s">
        <v>25</v>
      </c>
      <c r="E78" s="59">
        <v>4037.5</v>
      </c>
      <c r="F78" s="59">
        <v>255</v>
      </c>
      <c r="G78" s="59">
        <f t="shared" si="10"/>
        <v>64387.5</v>
      </c>
      <c r="H78" s="136">
        <v>13.5</v>
      </c>
      <c r="I78" s="139">
        <v>0</v>
      </c>
      <c r="J78" s="139">
        <f t="shared" si="12"/>
        <v>13.5</v>
      </c>
      <c r="K78" s="59">
        <f t="shared" si="13"/>
        <v>54506.25</v>
      </c>
      <c r="L78" s="124">
        <v>13.5</v>
      </c>
      <c r="M78" s="124">
        <v>35</v>
      </c>
      <c r="N78" s="59">
        <f t="shared" si="11"/>
        <v>48.5</v>
      </c>
      <c r="O78" s="59">
        <f t="shared" si="14"/>
        <v>12367.5</v>
      </c>
      <c r="P78" s="59">
        <f t="shared" si="9"/>
        <v>66873.75</v>
      </c>
      <c r="Q78" s="143"/>
      <c r="R78" s="144">
        <v>13.5</v>
      </c>
      <c r="S78" s="144"/>
      <c r="T78" s="145">
        <f t="shared" si="7"/>
        <v>13.5</v>
      </c>
      <c r="U78" s="81" t="s">
        <v>110</v>
      </c>
      <c r="V78" s="147"/>
      <c r="W78" s="144">
        <v>48.5</v>
      </c>
      <c r="X78" s="144"/>
      <c r="Y78" s="145">
        <f t="shared" si="8"/>
        <v>48.5</v>
      </c>
    </row>
    <row r="79" spans="1:25" s="71" customFormat="1" ht="15.75" x14ac:dyDescent="0.25">
      <c r="A79" s="80" t="s">
        <v>111</v>
      </c>
      <c r="B79" s="82" t="s">
        <v>112</v>
      </c>
      <c r="C79" s="57">
        <v>40</v>
      </c>
      <c r="D79" s="57" t="s">
        <v>25</v>
      </c>
      <c r="E79" s="59">
        <v>4998</v>
      </c>
      <c r="F79" s="59">
        <v>255</v>
      </c>
      <c r="G79" s="59">
        <f t="shared" si="10"/>
        <v>210120</v>
      </c>
      <c r="H79" s="136">
        <v>35</v>
      </c>
      <c r="I79" s="139">
        <v>0</v>
      </c>
      <c r="J79" s="139">
        <f t="shared" si="12"/>
        <v>35</v>
      </c>
      <c r="K79" s="59">
        <f t="shared" si="13"/>
        <v>174930</v>
      </c>
      <c r="L79" s="59">
        <v>35</v>
      </c>
      <c r="M79" s="124">
        <v>40</v>
      </c>
      <c r="N79" s="59">
        <f t="shared" si="11"/>
        <v>75</v>
      </c>
      <c r="O79" s="59">
        <f t="shared" si="14"/>
        <v>19125</v>
      </c>
      <c r="P79" s="59">
        <f t="shared" si="9"/>
        <v>194055</v>
      </c>
      <c r="Q79" s="143"/>
      <c r="R79" s="144">
        <v>35</v>
      </c>
      <c r="S79" s="144"/>
      <c r="T79" s="145">
        <f t="shared" si="7"/>
        <v>35</v>
      </c>
      <c r="U79" s="82" t="s">
        <v>112</v>
      </c>
      <c r="V79" s="147"/>
      <c r="W79" s="144">
        <v>75</v>
      </c>
      <c r="X79" s="144"/>
      <c r="Y79" s="145">
        <f t="shared" si="8"/>
        <v>75</v>
      </c>
    </row>
    <row r="80" spans="1:25" s="60" customFormat="1" ht="15.75" x14ac:dyDescent="0.25">
      <c r="A80" s="57"/>
      <c r="B80" s="87" t="s">
        <v>122</v>
      </c>
      <c r="C80" s="67"/>
      <c r="D80" s="67"/>
      <c r="E80" s="91"/>
      <c r="F80" s="91"/>
      <c r="G80" s="59">
        <f t="shared" si="10"/>
        <v>0</v>
      </c>
      <c r="H80" s="59"/>
      <c r="I80" s="59"/>
      <c r="J80" s="139">
        <f t="shared" si="12"/>
        <v>0</v>
      </c>
      <c r="K80" s="59">
        <f t="shared" si="13"/>
        <v>0</v>
      </c>
      <c r="L80" s="59">
        <v>0</v>
      </c>
      <c r="M80" s="59"/>
      <c r="N80" s="59">
        <f t="shared" si="11"/>
        <v>0</v>
      </c>
      <c r="O80" s="59">
        <f t="shared" si="14"/>
        <v>0</v>
      </c>
      <c r="P80" s="59">
        <f t="shared" si="9"/>
        <v>0</v>
      </c>
      <c r="Q80" s="42"/>
      <c r="T80" s="135"/>
    </row>
    <row r="81" spans="1:17" s="60" customFormat="1" ht="63" x14ac:dyDescent="0.25">
      <c r="A81" s="57">
        <v>2</v>
      </c>
      <c r="B81" s="89" t="s">
        <v>123</v>
      </c>
      <c r="C81" s="67"/>
      <c r="D81" s="67"/>
      <c r="E81" s="91"/>
      <c r="F81" s="91"/>
      <c r="G81" s="59">
        <f t="shared" si="10"/>
        <v>0</v>
      </c>
      <c r="H81" s="59">
        <v>0</v>
      </c>
      <c r="I81" s="139"/>
      <c r="J81" s="59">
        <f t="shared" si="12"/>
        <v>0</v>
      </c>
      <c r="K81" s="59">
        <f t="shared" si="13"/>
        <v>0</v>
      </c>
      <c r="L81" s="59">
        <v>0</v>
      </c>
      <c r="M81" s="59"/>
      <c r="N81" s="59">
        <f t="shared" si="11"/>
        <v>0</v>
      </c>
      <c r="O81" s="59">
        <f t="shared" si="14"/>
        <v>0</v>
      </c>
      <c r="P81" s="59">
        <f t="shared" si="9"/>
        <v>0</v>
      </c>
      <c r="Q81" s="42"/>
    </row>
    <row r="82" spans="1:17" s="60" customFormat="1" ht="15.75" x14ac:dyDescent="0.25">
      <c r="A82" s="57" t="s">
        <v>57</v>
      </c>
      <c r="B82" s="64" t="s">
        <v>115</v>
      </c>
      <c r="C82" s="57">
        <v>30</v>
      </c>
      <c r="D82" s="57" t="s">
        <v>25</v>
      </c>
      <c r="E82" s="59">
        <v>212.5</v>
      </c>
      <c r="F82" s="59">
        <v>85</v>
      </c>
      <c r="G82" s="59">
        <f t="shared" si="10"/>
        <v>8925</v>
      </c>
      <c r="H82" s="132">
        <v>211.3</v>
      </c>
      <c r="I82" s="139">
        <v>122</v>
      </c>
      <c r="J82" s="59">
        <f t="shared" si="12"/>
        <v>333.3</v>
      </c>
      <c r="K82" s="59">
        <f t="shared" si="13"/>
        <v>70826.25</v>
      </c>
      <c r="L82" s="124">
        <v>211.3</v>
      </c>
      <c r="M82" s="139">
        <v>122</v>
      </c>
      <c r="N82" s="59">
        <f t="shared" si="11"/>
        <v>333.3</v>
      </c>
      <c r="O82" s="59">
        <f t="shared" si="14"/>
        <v>28330.5</v>
      </c>
      <c r="P82" s="59">
        <f t="shared" si="9"/>
        <v>99156.75</v>
      </c>
      <c r="Q82" s="42"/>
    </row>
    <row r="83" spans="1:17" s="60" customFormat="1" ht="15.75" x14ac:dyDescent="0.25">
      <c r="A83" s="57" t="s">
        <v>58</v>
      </c>
      <c r="B83" s="64" t="s">
        <v>15</v>
      </c>
      <c r="C83" s="57">
        <v>55</v>
      </c>
      <c r="D83" s="57" t="s">
        <v>25</v>
      </c>
      <c r="E83" s="59">
        <v>276.25</v>
      </c>
      <c r="F83" s="59">
        <v>85</v>
      </c>
      <c r="G83" s="59">
        <f t="shared" si="10"/>
        <v>19868.75</v>
      </c>
      <c r="H83" s="132">
        <v>119</v>
      </c>
      <c r="I83" s="139">
        <v>30</v>
      </c>
      <c r="J83" s="59">
        <f t="shared" si="12"/>
        <v>149</v>
      </c>
      <c r="K83" s="59">
        <f t="shared" si="13"/>
        <v>41161.25</v>
      </c>
      <c r="L83" s="59">
        <v>119</v>
      </c>
      <c r="M83" s="139">
        <v>30</v>
      </c>
      <c r="N83" s="59">
        <f t="shared" si="11"/>
        <v>149</v>
      </c>
      <c r="O83" s="59">
        <f t="shared" si="14"/>
        <v>12665</v>
      </c>
      <c r="P83" s="59">
        <f t="shared" si="9"/>
        <v>53826.25</v>
      </c>
      <c r="Q83" s="42"/>
    </row>
    <row r="84" spans="1:17" s="60" customFormat="1" ht="15.75" x14ac:dyDescent="0.25">
      <c r="A84" s="57" t="s">
        <v>59</v>
      </c>
      <c r="B84" s="64" t="s">
        <v>16</v>
      </c>
      <c r="C84" s="57">
        <v>95</v>
      </c>
      <c r="D84" s="57" t="s">
        <v>25</v>
      </c>
      <c r="E84" s="59">
        <v>331.5</v>
      </c>
      <c r="F84" s="59">
        <v>85</v>
      </c>
      <c r="G84" s="59">
        <f t="shared" si="10"/>
        <v>39567.5</v>
      </c>
      <c r="H84" s="132"/>
      <c r="I84" s="139">
        <v>6</v>
      </c>
      <c r="J84" s="59">
        <f t="shared" si="12"/>
        <v>6</v>
      </c>
      <c r="K84" s="59">
        <f t="shared" si="13"/>
        <v>1989</v>
      </c>
      <c r="L84" s="59"/>
      <c r="M84" s="139">
        <v>6</v>
      </c>
      <c r="N84" s="59">
        <f t="shared" si="11"/>
        <v>6</v>
      </c>
      <c r="O84" s="59">
        <f t="shared" si="14"/>
        <v>510</v>
      </c>
      <c r="P84" s="59">
        <f t="shared" si="9"/>
        <v>2499</v>
      </c>
      <c r="Q84" s="42"/>
    </row>
    <row r="85" spans="1:17" s="60" customFormat="1" ht="15.75" x14ac:dyDescent="0.25">
      <c r="A85" s="57" t="s">
        <v>60</v>
      </c>
      <c r="B85" s="64" t="s">
        <v>17</v>
      </c>
      <c r="C85" s="57">
        <v>35</v>
      </c>
      <c r="D85" s="57" t="s">
        <v>25</v>
      </c>
      <c r="E85" s="59">
        <v>399.5</v>
      </c>
      <c r="F85" s="59">
        <v>106.25</v>
      </c>
      <c r="G85" s="59">
        <f t="shared" si="10"/>
        <v>17701.25</v>
      </c>
      <c r="H85" s="132">
        <v>17</v>
      </c>
      <c r="I85" s="139">
        <v>0</v>
      </c>
      <c r="J85" s="59">
        <f t="shared" si="12"/>
        <v>17</v>
      </c>
      <c r="K85" s="59">
        <f t="shared" si="13"/>
        <v>6791.5</v>
      </c>
      <c r="L85" s="59">
        <v>17</v>
      </c>
      <c r="M85" s="139">
        <v>0</v>
      </c>
      <c r="N85" s="59">
        <f t="shared" si="11"/>
        <v>17</v>
      </c>
      <c r="O85" s="59">
        <f t="shared" si="14"/>
        <v>1806.25</v>
      </c>
      <c r="P85" s="59">
        <f t="shared" si="9"/>
        <v>8597.75</v>
      </c>
      <c r="Q85" s="42"/>
    </row>
    <row r="86" spans="1:17" s="60" customFormat="1" ht="15.75" x14ac:dyDescent="0.25">
      <c r="A86" s="57" t="s">
        <v>61</v>
      </c>
      <c r="B86" s="64" t="s">
        <v>18</v>
      </c>
      <c r="C86" s="57">
        <v>50</v>
      </c>
      <c r="D86" s="57" t="s">
        <v>25</v>
      </c>
      <c r="E86" s="59">
        <v>522.75</v>
      </c>
      <c r="F86" s="59">
        <v>127.5</v>
      </c>
      <c r="G86" s="59">
        <f t="shared" si="10"/>
        <v>32512.5</v>
      </c>
      <c r="H86" s="59">
        <v>0</v>
      </c>
      <c r="I86" s="139">
        <v>0</v>
      </c>
      <c r="J86" s="59">
        <f t="shared" si="12"/>
        <v>0</v>
      </c>
      <c r="K86" s="59">
        <f t="shared" si="13"/>
        <v>0</v>
      </c>
      <c r="L86" s="59">
        <v>0</v>
      </c>
      <c r="M86" s="139">
        <v>0</v>
      </c>
      <c r="N86" s="59">
        <f t="shared" si="11"/>
        <v>0</v>
      </c>
      <c r="O86" s="59">
        <f t="shared" si="14"/>
        <v>0</v>
      </c>
      <c r="P86" s="59">
        <f t="shared" si="9"/>
        <v>0</v>
      </c>
      <c r="Q86" s="42"/>
    </row>
    <row r="87" spans="1:17" s="60" customFormat="1" ht="31.5" x14ac:dyDescent="0.25">
      <c r="A87" s="57"/>
      <c r="B87" s="65" t="s">
        <v>207</v>
      </c>
      <c r="C87" s="67"/>
      <c r="D87" s="67"/>
      <c r="E87" s="68"/>
      <c r="F87" s="68"/>
      <c r="G87" s="59">
        <f t="shared" si="10"/>
        <v>0</v>
      </c>
      <c r="H87" s="59"/>
      <c r="I87" s="139"/>
      <c r="J87" s="59">
        <f t="shared" si="12"/>
        <v>0</v>
      </c>
      <c r="K87" s="59">
        <f t="shared" si="13"/>
        <v>0</v>
      </c>
      <c r="L87" s="59">
        <v>0</v>
      </c>
      <c r="M87" s="59"/>
      <c r="N87" s="59">
        <f t="shared" si="11"/>
        <v>0</v>
      </c>
      <c r="O87" s="59">
        <f t="shared" si="14"/>
        <v>0</v>
      </c>
      <c r="P87" s="59">
        <f t="shared" si="9"/>
        <v>0</v>
      </c>
      <c r="Q87" s="42"/>
    </row>
    <row r="88" spans="1:17" s="71" customFormat="1" ht="31.5" x14ac:dyDescent="0.25">
      <c r="A88" s="73"/>
      <c r="B88" s="87" t="s">
        <v>124</v>
      </c>
      <c r="C88" s="65"/>
      <c r="D88" s="65"/>
      <c r="E88" s="83"/>
      <c r="F88" s="83"/>
      <c r="G88" s="59">
        <f t="shared" si="10"/>
        <v>0</v>
      </c>
      <c r="H88" s="59">
        <v>0</v>
      </c>
      <c r="I88" s="59"/>
      <c r="J88" s="59">
        <f t="shared" si="12"/>
        <v>0</v>
      </c>
      <c r="K88" s="59">
        <f t="shared" si="13"/>
        <v>0</v>
      </c>
      <c r="L88" s="59">
        <v>0</v>
      </c>
      <c r="M88" s="59"/>
      <c r="N88" s="59">
        <f t="shared" si="11"/>
        <v>0</v>
      </c>
      <c r="O88" s="59">
        <f t="shared" si="14"/>
        <v>0</v>
      </c>
      <c r="P88" s="59">
        <f t="shared" si="9"/>
        <v>0</v>
      </c>
      <c r="Q88" s="42"/>
    </row>
    <row r="89" spans="1:17" s="71" customFormat="1" ht="15.75" x14ac:dyDescent="0.25">
      <c r="A89" s="73"/>
      <c r="B89" s="92" t="s">
        <v>125</v>
      </c>
      <c r="C89" s="88"/>
      <c r="D89" s="80"/>
      <c r="E89" s="63"/>
      <c r="F89" s="63"/>
      <c r="G89" s="59">
        <f t="shared" si="10"/>
        <v>0</v>
      </c>
      <c r="H89" s="59">
        <v>0</v>
      </c>
      <c r="I89" s="59"/>
      <c r="J89" s="59">
        <f t="shared" si="12"/>
        <v>0</v>
      </c>
      <c r="K89" s="59">
        <f t="shared" si="13"/>
        <v>0</v>
      </c>
      <c r="L89" s="59">
        <v>0</v>
      </c>
      <c r="M89" s="59"/>
      <c r="N89" s="59">
        <f t="shared" si="11"/>
        <v>0</v>
      </c>
      <c r="O89" s="59">
        <f t="shared" si="14"/>
        <v>0</v>
      </c>
      <c r="P89" s="59">
        <f t="shared" si="9"/>
        <v>0</v>
      </c>
      <c r="Q89" s="42"/>
    </row>
    <row r="90" spans="1:17" s="71" customFormat="1" ht="47.25" x14ac:dyDescent="0.25">
      <c r="A90" s="72">
        <v>1</v>
      </c>
      <c r="B90" s="92" t="s">
        <v>126</v>
      </c>
      <c r="C90" s="88"/>
      <c r="D90" s="80"/>
      <c r="E90" s="63"/>
      <c r="F90" s="63"/>
      <c r="G90" s="59">
        <f t="shared" si="10"/>
        <v>0</v>
      </c>
      <c r="H90" s="59">
        <v>0</v>
      </c>
      <c r="I90" s="59"/>
      <c r="J90" s="59">
        <f t="shared" si="12"/>
        <v>0</v>
      </c>
      <c r="K90" s="59">
        <f t="shared" si="13"/>
        <v>0</v>
      </c>
      <c r="L90" s="59">
        <v>0</v>
      </c>
      <c r="M90" s="59"/>
      <c r="N90" s="59">
        <f t="shared" si="11"/>
        <v>0</v>
      </c>
      <c r="O90" s="59">
        <f t="shared" si="14"/>
        <v>0</v>
      </c>
      <c r="P90" s="59">
        <f t="shared" si="9"/>
        <v>0</v>
      </c>
      <c r="Q90" s="42"/>
    </row>
    <row r="91" spans="1:17" s="71" customFormat="1" ht="15.75" x14ac:dyDescent="0.25">
      <c r="A91" s="80" t="s">
        <v>57</v>
      </c>
      <c r="B91" s="92" t="s">
        <v>127</v>
      </c>
      <c r="C91" s="90">
        <v>2100</v>
      </c>
      <c r="D91" s="70" t="s">
        <v>98</v>
      </c>
      <c r="E91" s="59">
        <v>382.5</v>
      </c>
      <c r="F91" s="59">
        <v>68</v>
      </c>
      <c r="G91" s="59">
        <f t="shared" si="10"/>
        <v>946050</v>
      </c>
      <c r="H91" s="136">
        <v>1619.44</v>
      </c>
      <c r="I91" s="59">
        <f>2348-H91</f>
        <v>728.56</v>
      </c>
      <c r="J91" s="59">
        <f t="shared" si="12"/>
        <v>2348</v>
      </c>
      <c r="K91" s="59">
        <f t="shared" si="13"/>
        <v>898110</v>
      </c>
      <c r="L91" s="124">
        <f>1619.44+415</f>
        <v>2034.44</v>
      </c>
      <c r="M91" s="59">
        <v>729</v>
      </c>
      <c r="N91" s="59">
        <f t="shared" si="11"/>
        <v>2763.44</v>
      </c>
      <c r="O91" s="59">
        <f t="shared" si="14"/>
        <v>187913.92</v>
      </c>
      <c r="P91" s="59">
        <f t="shared" si="9"/>
        <v>1086023.92</v>
      </c>
      <c r="Q91" s="42"/>
    </row>
    <row r="92" spans="1:17" s="71" customFormat="1" ht="15.75" x14ac:dyDescent="0.25">
      <c r="A92" s="73"/>
      <c r="B92" s="93" t="s">
        <v>128</v>
      </c>
      <c r="C92" s="70"/>
      <c r="D92" s="70"/>
      <c r="E92" s="63"/>
      <c r="F92" s="63"/>
      <c r="G92" s="59">
        <f t="shared" si="10"/>
        <v>0</v>
      </c>
      <c r="H92" s="59">
        <v>0</v>
      </c>
      <c r="I92" s="59"/>
      <c r="J92" s="59">
        <f t="shared" si="12"/>
        <v>0</v>
      </c>
      <c r="K92" s="59">
        <f t="shared" si="13"/>
        <v>0</v>
      </c>
      <c r="L92" s="59">
        <v>0</v>
      </c>
      <c r="M92" s="59"/>
      <c r="N92" s="59">
        <f t="shared" si="11"/>
        <v>0</v>
      </c>
      <c r="O92" s="59">
        <f t="shared" si="14"/>
        <v>0</v>
      </c>
      <c r="P92" s="59">
        <f t="shared" si="9"/>
        <v>0</v>
      </c>
      <c r="Q92" s="42"/>
    </row>
    <row r="93" spans="1:17" s="71" customFormat="1" ht="47.25" x14ac:dyDescent="0.25">
      <c r="A93" s="72">
        <v>2</v>
      </c>
      <c r="B93" s="92" t="s">
        <v>129</v>
      </c>
      <c r="C93" s="70">
        <v>7</v>
      </c>
      <c r="D93" s="70" t="s">
        <v>28</v>
      </c>
      <c r="E93" s="59">
        <v>10200</v>
      </c>
      <c r="F93" s="59">
        <v>850</v>
      </c>
      <c r="G93" s="59">
        <f t="shared" si="10"/>
        <v>77350</v>
      </c>
      <c r="H93" s="59">
        <v>0</v>
      </c>
      <c r="I93" s="59"/>
      <c r="J93" s="59">
        <f t="shared" si="12"/>
        <v>0</v>
      </c>
      <c r="K93" s="59">
        <f t="shared" si="13"/>
        <v>0</v>
      </c>
      <c r="L93" s="59">
        <v>0</v>
      </c>
      <c r="M93" s="59"/>
      <c r="N93" s="59">
        <f t="shared" si="11"/>
        <v>0</v>
      </c>
      <c r="O93" s="59">
        <f t="shared" si="14"/>
        <v>0</v>
      </c>
      <c r="P93" s="59">
        <f t="shared" si="9"/>
        <v>0</v>
      </c>
      <c r="Q93" s="42"/>
    </row>
    <row r="94" spans="1:17" s="71" customFormat="1" ht="31.5" x14ac:dyDescent="0.25">
      <c r="A94" s="72"/>
      <c r="B94" s="65" t="s">
        <v>208</v>
      </c>
      <c r="C94" s="70"/>
      <c r="D94" s="70"/>
      <c r="E94" s="63"/>
      <c r="F94" s="63"/>
      <c r="G94" s="59">
        <f t="shared" si="10"/>
        <v>0</v>
      </c>
      <c r="H94" s="59">
        <v>0</v>
      </c>
      <c r="I94" s="59"/>
      <c r="J94" s="59">
        <f t="shared" si="12"/>
        <v>0</v>
      </c>
      <c r="K94" s="59">
        <f t="shared" si="13"/>
        <v>0</v>
      </c>
      <c r="L94" s="59">
        <v>0</v>
      </c>
      <c r="M94" s="59"/>
      <c r="N94" s="59">
        <f t="shared" si="11"/>
        <v>0</v>
      </c>
      <c r="O94" s="59">
        <f t="shared" si="14"/>
        <v>0</v>
      </c>
      <c r="P94" s="59">
        <f t="shared" si="9"/>
        <v>0</v>
      </c>
      <c r="Q94" s="42"/>
    </row>
    <row r="95" spans="1:17" s="71" customFormat="1" ht="31.5" x14ac:dyDescent="0.25">
      <c r="A95" s="73"/>
      <c r="B95" s="87" t="s">
        <v>130</v>
      </c>
      <c r="C95" s="65"/>
      <c r="D95" s="65"/>
      <c r="E95" s="83"/>
      <c r="F95" s="83"/>
      <c r="G95" s="59">
        <f t="shared" si="10"/>
        <v>0</v>
      </c>
      <c r="H95" s="59">
        <v>0</v>
      </c>
      <c r="I95" s="59"/>
      <c r="J95" s="59">
        <f t="shared" si="12"/>
        <v>0</v>
      </c>
      <c r="K95" s="59">
        <f t="shared" si="13"/>
        <v>0</v>
      </c>
      <c r="L95" s="59">
        <v>0</v>
      </c>
      <c r="M95" s="59"/>
      <c r="N95" s="59">
        <f t="shared" si="11"/>
        <v>0</v>
      </c>
      <c r="O95" s="59">
        <f t="shared" si="14"/>
        <v>0</v>
      </c>
      <c r="P95" s="59">
        <f t="shared" si="9"/>
        <v>0</v>
      </c>
      <c r="Q95" s="42"/>
    </row>
    <row r="96" spans="1:17" s="71" customFormat="1" ht="15.75" x14ac:dyDescent="0.25">
      <c r="A96" s="73"/>
      <c r="B96" s="93" t="s">
        <v>131</v>
      </c>
      <c r="C96" s="88"/>
      <c r="D96" s="80"/>
      <c r="E96" s="63"/>
      <c r="F96" s="63"/>
      <c r="G96" s="59">
        <f t="shared" si="10"/>
        <v>0</v>
      </c>
      <c r="H96" s="59">
        <v>0</v>
      </c>
      <c r="I96" s="59"/>
      <c r="J96" s="59">
        <f t="shared" si="12"/>
        <v>0</v>
      </c>
      <c r="K96" s="59">
        <f t="shared" si="13"/>
        <v>0</v>
      </c>
      <c r="L96" s="59">
        <v>0</v>
      </c>
      <c r="M96" s="59"/>
      <c r="N96" s="59">
        <f t="shared" si="11"/>
        <v>0</v>
      </c>
      <c r="O96" s="59">
        <f t="shared" si="14"/>
        <v>0</v>
      </c>
      <c r="P96" s="59">
        <f t="shared" si="9"/>
        <v>0</v>
      </c>
      <c r="Q96" s="42"/>
    </row>
    <row r="97" spans="1:17" s="71" customFormat="1" ht="47.25" x14ac:dyDescent="0.25">
      <c r="A97" s="72">
        <v>1</v>
      </c>
      <c r="B97" s="92" t="s">
        <v>132</v>
      </c>
      <c r="C97" s="70"/>
      <c r="D97" s="70"/>
      <c r="E97" s="63"/>
      <c r="F97" s="63"/>
      <c r="G97" s="59">
        <f t="shared" si="10"/>
        <v>0</v>
      </c>
      <c r="H97" s="59">
        <v>0</v>
      </c>
      <c r="I97" s="59"/>
      <c r="J97" s="59">
        <f t="shared" si="12"/>
        <v>0</v>
      </c>
      <c r="K97" s="59">
        <f t="shared" si="13"/>
        <v>0</v>
      </c>
      <c r="L97" s="59">
        <v>0</v>
      </c>
      <c r="M97" s="59"/>
      <c r="N97" s="59">
        <f t="shared" si="11"/>
        <v>0</v>
      </c>
      <c r="O97" s="59">
        <f t="shared" si="14"/>
        <v>0</v>
      </c>
      <c r="P97" s="59">
        <f t="shared" si="9"/>
        <v>0</v>
      </c>
      <c r="Q97" s="42"/>
    </row>
    <row r="98" spans="1:17" s="71" customFormat="1" ht="15.75" x14ac:dyDescent="0.25">
      <c r="A98" s="80"/>
      <c r="B98" s="93" t="s">
        <v>133</v>
      </c>
      <c r="C98" s="70"/>
      <c r="D98" s="70"/>
      <c r="E98" s="63"/>
      <c r="F98" s="63"/>
      <c r="G98" s="59">
        <f t="shared" si="10"/>
        <v>0</v>
      </c>
      <c r="H98" s="59">
        <v>0</v>
      </c>
      <c r="I98" s="59"/>
      <c r="J98" s="59">
        <f t="shared" si="12"/>
        <v>0</v>
      </c>
      <c r="K98" s="59">
        <f t="shared" si="13"/>
        <v>0</v>
      </c>
      <c r="L98" s="59">
        <v>0</v>
      </c>
      <c r="M98" s="59"/>
      <c r="N98" s="59">
        <f t="shared" si="11"/>
        <v>0</v>
      </c>
      <c r="O98" s="59">
        <f t="shared" si="14"/>
        <v>0</v>
      </c>
      <c r="P98" s="59">
        <f t="shared" si="9"/>
        <v>0</v>
      </c>
      <c r="Q98" s="42"/>
    </row>
    <row r="99" spans="1:17" s="71" customFormat="1" ht="15.75" x14ac:dyDescent="0.25">
      <c r="A99" s="80" t="s">
        <v>57</v>
      </c>
      <c r="B99" s="92" t="s">
        <v>134</v>
      </c>
      <c r="C99" s="70">
        <v>4</v>
      </c>
      <c r="D99" s="70" t="s">
        <v>28</v>
      </c>
      <c r="E99" s="59">
        <v>4250</v>
      </c>
      <c r="F99" s="59">
        <v>637.5</v>
      </c>
      <c r="G99" s="59">
        <f t="shared" si="10"/>
        <v>19550</v>
      </c>
      <c r="H99" s="59">
        <v>2</v>
      </c>
      <c r="I99" s="59"/>
      <c r="J99" s="59">
        <f t="shared" si="12"/>
        <v>2</v>
      </c>
      <c r="K99" s="59">
        <f t="shared" si="13"/>
        <v>8500</v>
      </c>
      <c r="L99" s="59">
        <v>2</v>
      </c>
      <c r="M99" s="59"/>
      <c r="N99" s="59">
        <f t="shared" si="11"/>
        <v>2</v>
      </c>
      <c r="O99" s="59">
        <f t="shared" si="14"/>
        <v>1275</v>
      </c>
      <c r="P99" s="59">
        <f t="shared" si="9"/>
        <v>9775</v>
      </c>
      <c r="Q99" s="42"/>
    </row>
    <row r="100" spans="1:17" s="71" customFormat="1" ht="15.75" x14ac:dyDescent="0.25">
      <c r="A100" s="80" t="s">
        <v>58</v>
      </c>
      <c r="B100" s="92" t="s">
        <v>135</v>
      </c>
      <c r="C100" s="70">
        <v>1</v>
      </c>
      <c r="D100" s="70" t="s">
        <v>26</v>
      </c>
      <c r="E100" s="59">
        <v>4250</v>
      </c>
      <c r="F100" s="59">
        <v>637.5</v>
      </c>
      <c r="G100" s="59">
        <f t="shared" si="10"/>
        <v>4887.5</v>
      </c>
      <c r="H100" s="59">
        <v>1</v>
      </c>
      <c r="I100" s="59"/>
      <c r="J100" s="59">
        <f t="shared" si="12"/>
        <v>1</v>
      </c>
      <c r="K100" s="59">
        <f t="shared" si="13"/>
        <v>4250</v>
      </c>
      <c r="L100" s="59">
        <v>1</v>
      </c>
      <c r="M100" s="59"/>
      <c r="N100" s="59">
        <f t="shared" si="11"/>
        <v>1</v>
      </c>
      <c r="O100" s="59">
        <f t="shared" si="14"/>
        <v>637.5</v>
      </c>
      <c r="P100" s="59">
        <f t="shared" si="9"/>
        <v>4887.5</v>
      </c>
      <c r="Q100" s="42"/>
    </row>
    <row r="101" spans="1:17" s="71" customFormat="1" ht="15.75" x14ac:dyDescent="0.25">
      <c r="A101" s="80" t="s">
        <v>59</v>
      </c>
      <c r="B101" s="92" t="s">
        <v>136</v>
      </c>
      <c r="C101" s="70">
        <v>1</v>
      </c>
      <c r="D101" s="70" t="s">
        <v>26</v>
      </c>
      <c r="E101" s="59">
        <v>3400</v>
      </c>
      <c r="F101" s="59">
        <v>637.5</v>
      </c>
      <c r="G101" s="59">
        <f t="shared" si="10"/>
        <v>4037.5</v>
      </c>
      <c r="H101" s="59">
        <v>0</v>
      </c>
      <c r="I101" s="59"/>
      <c r="J101" s="59">
        <f t="shared" si="12"/>
        <v>0</v>
      </c>
      <c r="K101" s="59">
        <f t="shared" si="13"/>
        <v>0</v>
      </c>
      <c r="L101" s="59">
        <v>0</v>
      </c>
      <c r="M101" s="59"/>
      <c r="N101" s="59">
        <f t="shared" si="11"/>
        <v>0</v>
      </c>
      <c r="O101" s="59">
        <f t="shared" si="14"/>
        <v>0</v>
      </c>
      <c r="P101" s="59">
        <f t="shared" si="9"/>
        <v>0</v>
      </c>
      <c r="Q101" s="42"/>
    </row>
    <row r="102" spans="1:17" s="71" customFormat="1" ht="15.75" x14ac:dyDescent="0.25">
      <c r="A102" s="80"/>
      <c r="B102" s="93" t="s">
        <v>137</v>
      </c>
      <c r="C102" s="70"/>
      <c r="D102" s="70"/>
      <c r="E102" s="63"/>
      <c r="F102" s="63"/>
      <c r="G102" s="59">
        <f t="shared" si="10"/>
        <v>0</v>
      </c>
      <c r="H102" s="59">
        <v>0</v>
      </c>
      <c r="I102" s="59"/>
      <c r="J102" s="59">
        <f t="shared" si="12"/>
        <v>0</v>
      </c>
      <c r="K102" s="59">
        <f t="shared" si="13"/>
        <v>0</v>
      </c>
      <c r="L102" s="59">
        <v>0</v>
      </c>
      <c r="M102" s="59"/>
      <c r="N102" s="59">
        <f t="shared" si="11"/>
        <v>0</v>
      </c>
      <c r="O102" s="59">
        <f t="shared" si="14"/>
        <v>0</v>
      </c>
      <c r="P102" s="59">
        <f t="shared" si="9"/>
        <v>0</v>
      </c>
      <c r="Q102" s="42"/>
    </row>
    <row r="103" spans="1:17" s="71" customFormat="1" ht="15.75" x14ac:dyDescent="0.25">
      <c r="A103" s="80" t="s">
        <v>60</v>
      </c>
      <c r="B103" s="92" t="s">
        <v>134</v>
      </c>
      <c r="C103" s="70">
        <v>4</v>
      </c>
      <c r="D103" s="70" t="s">
        <v>28</v>
      </c>
      <c r="E103" s="59">
        <v>4250</v>
      </c>
      <c r="F103" s="59">
        <v>637.5</v>
      </c>
      <c r="G103" s="59">
        <f t="shared" si="10"/>
        <v>19550</v>
      </c>
      <c r="H103" s="59">
        <v>0</v>
      </c>
      <c r="I103" s="59"/>
      <c r="J103" s="59">
        <f t="shared" si="12"/>
        <v>0</v>
      </c>
      <c r="K103" s="59">
        <f t="shared" si="13"/>
        <v>0</v>
      </c>
      <c r="L103" s="59">
        <v>0</v>
      </c>
      <c r="M103" s="59"/>
      <c r="N103" s="59">
        <f t="shared" si="11"/>
        <v>0</v>
      </c>
      <c r="O103" s="59">
        <f t="shared" si="14"/>
        <v>0</v>
      </c>
      <c r="P103" s="59">
        <f t="shared" si="9"/>
        <v>0</v>
      </c>
      <c r="Q103" s="42"/>
    </row>
    <row r="104" spans="1:17" s="71" customFormat="1" ht="15.75" x14ac:dyDescent="0.25">
      <c r="A104" s="80" t="s">
        <v>61</v>
      </c>
      <c r="B104" s="92" t="s">
        <v>135</v>
      </c>
      <c r="C104" s="70">
        <v>1</v>
      </c>
      <c r="D104" s="70" t="s">
        <v>26</v>
      </c>
      <c r="E104" s="59">
        <v>4250</v>
      </c>
      <c r="F104" s="59">
        <v>637.5</v>
      </c>
      <c r="G104" s="59">
        <f t="shared" si="10"/>
        <v>4887.5</v>
      </c>
      <c r="H104" s="59">
        <v>0</v>
      </c>
      <c r="I104" s="59"/>
      <c r="J104" s="59">
        <f t="shared" si="12"/>
        <v>0</v>
      </c>
      <c r="K104" s="59">
        <f t="shared" si="13"/>
        <v>0</v>
      </c>
      <c r="L104" s="59">
        <v>0</v>
      </c>
      <c r="M104" s="59"/>
      <c r="N104" s="59">
        <f t="shared" si="11"/>
        <v>0</v>
      </c>
      <c r="O104" s="59">
        <f t="shared" si="14"/>
        <v>0</v>
      </c>
      <c r="P104" s="59">
        <f t="shared" si="9"/>
        <v>0</v>
      </c>
      <c r="Q104" s="42"/>
    </row>
    <row r="105" spans="1:17" s="71" customFormat="1" ht="15.75" x14ac:dyDescent="0.25">
      <c r="A105" s="80" t="s">
        <v>62</v>
      </c>
      <c r="B105" s="92" t="s">
        <v>136</v>
      </c>
      <c r="C105" s="70">
        <v>1</v>
      </c>
      <c r="D105" s="70" t="s">
        <v>26</v>
      </c>
      <c r="E105" s="59">
        <v>4250</v>
      </c>
      <c r="F105" s="59">
        <v>637.5</v>
      </c>
      <c r="G105" s="59">
        <f t="shared" si="10"/>
        <v>4887.5</v>
      </c>
      <c r="H105" s="59">
        <v>0</v>
      </c>
      <c r="I105" s="59"/>
      <c r="J105" s="59">
        <f t="shared" si="12"/>
        <v>0</v>
      </c>
      <c r="K105" s="59">
        <f t="shared" si="13"/>
        <v>0</v>
      </c>
      <c r="L105" s="59">
        <v>0</v>
      </c>
      <c r="M105" s="59"/>
      <c r="N105" s="59">
        <f t="shared" si="11"/>
        <v>0</v>
      </c>
      <c r="O105" s="59">
        <f t="shared" si="14"/>
        <v>0</v>
      </c>
      <c r="P105" s="59">
        <f t="shared" si="9"/>
        <v>0</v>
      </c>
      <c r="Q105" s="42"/>
    </row>
    <row r="106" spans="1:17" s="71" customFormat="1" ht="15.75" x14ac:dyDescent="0.25">
      <c r="A106" s="73"/>
      <c r="B106" s="93" t="s">
        <v>138</v>
      </c>
      <c r="C106" s="70"/>
      <c r="D106" s="70"/>
      <c r="E106" s="63"/>
      <c r="F106" s="63"/>
      <c r="G106" s="59">
        <f t="shared" si="10"/>
        <v>0</v>
      </c>
      <c r="H106" s="59">
        <v>0</v>
      </c>
      <c r="I106" s="59"/>
      <c r="J106" s="59">
        <f t="shared" si="12"/>
        <v>0</v>
      </c>
      <c r="K106" s="59">
        <f t="shared" si="13"/>
        <v>0</v>
      </c>
      <c r="L106" s="59">
        <v>0</v>
      </c>
      <c r="M106" s="59"/>
      <c r="N106" s="59">
        <f t="shared" si="11"/>
        <v>0</v>
      </c>
      <c r="O106" s="59">
        <f t="shared" si="14"/>
        <v>0</v>
      </c>
      <c r="P106" s="59">
        <f t="shared" ref="P106:P137" si="15">O106+K106</f>
        <v>0</v>
      </c>
      <c r="Q106" s="42"/>
    </row>
    <row r="107" spans="1:17" s="71" customFormat="1" ht="63" x14ac:dyDescent="0.25">
      <c r="A107" s="72">
        <v>2</v>
      </c>
      <c r="B107" s="92" t="s">
        <v>139</v>
      </c>
      <c r="C107" s="70">
        <v>1</v>
      </c>
      <c r="D107" s="70" t="s">
        <v>0</v>
      </c>
      <c r="E107" s="59">
        <v>68000</v>
      </c>
      <c r="F107" s="59">
        <v>12750</v>
      </c>
      <c r="G107" s="59">
        <f t="shared" si="10"/>
        <v>80750</v>
      </c>
      <c r="H107" s="59">
        <v>1</v>
      </c>
      <c r="I107" s="59"/>
      <c r="J107" s="59">
        <f t="shared" si="12"/>
        <v>1</v>
      </c>
      <c r="K107" s="59">
        <f t="shared" si="13"/>
        <v>68000</v>
      </c>
      <c r="L107" s="59">
        <v>1</v>
      </c>
      <c r="M107" s="59"/>
      <c r="N107" s="59">
        <f t="shared" si="11"/>
        <v>1</v>
      </c>
      <c r="O107" s="59">
        <f t="shared" si="14"/>
        <v>12750</v>
      </c>
      <c r="P107" s="59">
        <f t="shared" si="15"/>
        <v>80750</v>
      </c>
      <c r="Q107" s="42"/>
    </row>
    <row r="108" spans="1:17" s="71" customFormat="1" ht="15.75" x14ac:dyDescent="0.25">
      <c r="A108" s="73"/>
      <c r="B108" s="93" t="s">
        <v>140</v>
      </c>
      <c r="C108" s="70"/>
      <c r="D108" s="70"/>
      <c r="E108" s="63"/>
      <c r="F108" s="63"/>
      <c r="G108" s="59">
        <f t="shared" si="10"/>
        <v>0</v>
      </c>
      <c r="H108" s="59">
        <v>0</v>
      </c>
      <c r="I108" s="59"/>
      <c r="J108" s="59">
        <f t="shared" si="12"/>
        <v>0</v>
      </c>
      <c r="K108" s="59">
        <f t="shared" si="13"/>
        <v>0</v>
      </c>
      <c r="L108" s="59">
        <v>0</v>
      </c>
      <c r="M108" s="59"/>
      <c r="N108" s="59">
        <f t="shared" si="11"/>
        <v>0</v>
      </c>
      <c r="O108" s="59">
        <f t="shared" si="14"/>
        <v>0</v>
      </c>
      <c r="P108" s="59">
        <f t="shared" si="15"/>
        <v>0</v>
      </c>
      <c r="Q108" s="42"/>
    </row>
    <row r="109" spans="1:17" s="71" customFormat="1" ht="47.25" x14ac:dyDescent="0.25">
      <c r="A109" s="72">
        <v>3</v>
      </c>
      <c r="B109" s="92" t="s">
        <v>141</v>
      </c>
      <c r="C109" s="70"/>
      <c r="D109" s="70"/>
      <c r="E109" s="63"/>
      <c r="F109" s="63"/>
      <c r="G109" s="59">
        <f t="shared" si="10"/>
        <v>0</v>
      </c>
      <c r="H109" s="59">
        <v>0</v>
      </c>
      <c r="I109" s="59"/>
      <c r="J109" s="59">
        <f t="shared" si="12"/>
        <v>0</v>
      </c>
      <c r="K109" s="59">
        <f t="shared" si="13"/>
        <v>0</v>
      </c>
      <c r="L109" s="59">
        <v>0</v>
      </c>
      <c r="M109" s="59"/>
      <c r="N109" s="59">
        <f t="shared" si="11"/>
        <v>0</v>
      </c>
      <c r="O109" s="59">
        <f t="shared" si="14"/>
        <v>0</v>
      </c>
      <c r="P109" s="59">
        <f t="shared" si="15"/>
        <v>0</v>
      </c>
      <c r="Q109" s="42"/>
    </row>
    <row r="110" spans="1:17" s="71" customFormat="1" ht="15.75" x14ac:dyDescent="0.25">
      <c r="A110" s="80" t="s">
        <v>57</v>
      </c>
      <c r="B110" s="92" t="s">
        <v>142</v>
      </c>
      <c r="C110" s="70">
        <v>75</v>
      </c>
      <c r="D110" s="70" t="s">
        <v>25</v>
      </c>
      <c r="E110" s="59">
        <v>382.5</v>
      </c>
      <c r="F110" s="59">
        <v>85</v>
      </c>
      <c r="G110" s="59">
        <f t="shared" si="10"/>
        <v>35062.5</v>
      </c>
      <c r="H110" s="59">
        <v>0</v>
      </c>
      <c r="I110" s="59">
        <v>12</v>
      </c>
      <c r="J110" s="59">
        <f t="shared" si="12"/>
        <v>12</v>
      </c>
      <c r="K110" s="59">
        <f t="shared" si="13"/>
        <v>4590</v>
      </c>
      <c r="L110" s="59">
        <v>0</v>
      </c>
      <c r="M110" s="59">
        <v>12</v>
      </c>
      <c r="N110" s="59">
        <f t="shared" si="11"/>
        <v>12</v>
      </c>
      <c r="O110" s="59">
        <f t="shared" si="14"/>
        <v>1020</v>
      </c>
      <c r="P110" s="59">
        <f t="shared" si="15"/>
        <v>5610</v>
      </c>
      <c r="Q110" s="42"/>
    </row>
    <row r="111" spans="1:17" s="71" customFormat="1" ht="15.75" x14ac:dyDescent="0.25">
      <c r="A111" s="80" t="s">
        <v>58</v>
      </c>
      <c r="B111" s="92" t="s">
        <v>143</v>
      </c>
      <c r="C111" s="70">
        <v>40</v>
      </c>
      <c r="D111" s="70" t="s">
        <v>25</v>
      </c>
      <c r="E111" s="59">
        <v>2380</v>
      </c>
      <c r="F111" s="59">
        <v>255</v>
      </c>
      <c r="G111" s="59">
        <f t="shared" si="10"/>
        <v>105400</v>
      </c>
      <c r="H111" s="59">
        <v>0</v>
      </c>
      <c r="I111" s="59"/>
      <c r="J111" s="59">
        <f t="shared" si="12"/>
        <v>0</v>
      </c>
      <c r="K111" s="59">
        <f t="shared" si="13"/>
        <v>0</v>
      </c>
      <c r="L111" s="59">
        <v>0</v>
      </c>
      <c r="M111" s="59"/>
      <c r="N111" s="59">
        <f t="shared" si="11"/>
        <v>0</v>
      </c>
      <c r="O111" s="59">
        <f t="shared" si="14"/>
        <v>0</v>
      </c>
      <c r="P111" s="59">
        <f t="shared" si="15"/>
        <v>0</v>
      </c>
      <c r="Q111" s="42"/>
    </row>
    <row r="112" spans="1:17" s="60" customFormat="1" ht="31.5" x14ac:dyDescent="0.25">
      <c r="A112" s="57"/>
      <c r="B112" s="65" t="s">
        <v>209</v>
      </c>
      <c r="C112" s="67"/>
      <c r="D112" s="67"/>
      <c r="E112" s="68"/>
      <c r="F112" s="68"/>
      <c r="G112" s="59">
        <f t="shared" si="10"/>
        <v>0</v>
      </c>
      <c r="H112" s="59">
        <v>0</v>
      </c>
      <c r="I112" s="59"/>
      <c r="J112" s="59">
        <f t="shared" si="12"/>
        <v>0</v>
      </c>
      <c r="K112" s="59">
        <f t="shared" si="13"/>
        <v>0</v>
      </c>
      <c r="L112" s="59">
        <v>0</v>
      </c>
      <c r="M112" s="59"/>
      <c r="N112" s="59">
        <f t="shared" si="11"/>
        <v>0</v>
      </c>
      <c r="O112" s="59">
        <f t="shared" si="14"/>
        <v>0</v>
      </c>
      <c r="P112" s="59">
        <f t="shared" si="15"/>
        <v>0</v>
      </c>
      <c r="Q112" s="42"/>
    </row>
    <row r="113" spans="1:17" s="71" customFormat="1" ht="31.5" x14ac:dyDescent="0.25">
      <c r="A113" s="73"/>
      <c r="B113" s="87" t="s">
        <v>144</v>
      </c>
      <c r="C113" s="65"/>
      <c r="D113" s="65"/>
      <c r="E113" s="83"/>
      <c r="F113" s="83"/>
      <c r="G113" s="59">
        <f t="shared" si="10"/>
        <v>0</v>
      </c>
      <c r="H113" s="59">
        <v>0</v>
      </c>
      <c r="I113" s="59"/>
      <c r="J113" s="59">
        <f t="shared" si="12"/>
        <v>0</v>
      </c>
      <c r="K113" s="59">
        <f t="shared" si="13"/>
        <v>0</v>
      </c>
      <c r="L113" s="59">
        <v>0</v>
      </c>
      <c r="M113" s="59"/>
      <c r="N113" s="59">
        <f t="shared" si="11"/>
        <v>0</v>
      </c>
      <c r="O113" s="59">
        <f t="shared" si="14"/>
        <v>0</v>
      </c>
      <c r="P113" s="59">
        <f t="shared" si="15"/>
        <v>0</v>
      </c>
      <c r="Q113" s="42"/>
    </row>
    <row r="114" spans="1:17" s="71" customFormat="1" ht="15.75" x14ac:dyDescent="0.25">
      <c r="A114" s="73"/>
      <c r="B114" s="92" t="s">
        <v>145</v>
      </c>
      <c r="C114" s="70"/>
      <c r="D114" s="70"/>
      <c r="E114" s="63"/>
      <c r="F114" s="63"/>
      <c r="G114" s="59">
        <f t="shared" si="10"/>
        <v>0</v>
      </c>
      <c r="H114" s="59">
        <v>0</v>
      </c>
      <c r="I114" s="59"/>
      <c r="J114" s="59">
        <f t="shared" si="12"/>
        <v>0</v>
      </c>
      <c r="K114" s="59">
        <f t="shared" si="13"/>
        <v>0</v>
      </c>
      <c r="L114" s="59">
        <v>0</v>
      </c>
      <c r="M114" s="59"/>
      <c r="N114" s="59">
        <f t="shared" si="11"/>
        <v>0</v>
      </c>
      <c r="O114" s="59">
        <f t="shared" si="14"/>
        <v>0</v>
      </c>
      <c r="P114" s="59">
        <f t="shared" si="15"/>
        <v>0</v>
      </c>
      <c r="Q114" s="42"/>
    </row>
    <row r="115" spans="1:17" s="71" customFormat="1" ht="47.25" x14ac:dyDescent="0.25">
      <c r="A115" s="80">
        <v>1</v>
      </c>
      <c r="B115" s="92" t="s">
        <v>146</v>
      </c>
      <c r="C115" s="70"/>
      <c r="D115" s="70"/>
      <c r="E115" s="63"/>
      <c r="F115" s="63"/>
      <c r="G115" s="59">
        <f t="shared" si="10"/>
        <v>0</v>
      </c>
      <c r="H115" s="59">
        <v>0</v>
      </c>
      <c r="I115" s="59"/>
      <c r="J115" s="59">
        <f t="shared" si="12"/>
        <v>0</v>
      </c>
      <c r="K115" s="59">
        <f t="shared" si="13"/>
        <v>0</v>
      </c>
      <c r="L115" s="59">
        <v>0</v>
      </c>
      <c r="M115" s="59"/>
      <c r="N115" s="59">
        <f t="shared" si="11"/>
        <v>0</v>
      </c>
      <c r="O115" s="59">
        <f t="shared" si="14"/>
        <v>0</v>
      </c>
      <c r="P115" s="59">
        <f t="shared" si="15"/>
        <v>0</v>
      </c>
      <c r="Q115" s="42"/>
    </row>
    <row r="116" spans="1:17" s="71" customFormat="1" ht="15.75" x14ac:dyDescent="0.25">
      <c r="A116" s="94"/>
      <c r="B116" s="93" t="s">
        <v>147</v>
      </c>
      <c r="C116" s="70"/>
      <c r="D116" s="70"/>
      <c r="E116" s="63"/>
      <c r="F116" s="63"/>
      <c r="G116" s="59">
        <f t="shared" si="10"/>
        <v>0</v>
      </c>
      <c r="H116" s="59">
        <v>0</v>
      </c>
      <c r="I116" s="59"/>
      <c r="J116" s="59">
        <f t="shared" si="12"/>
        <v>0</v>
      </c>
      <c r="K116" s="59">
        <f t="shared" si="13"/>
        <v>0</v>
      </c>
      <c r="L116" s="59">
        <v>0</v>
      </c>
      <c r="M116" s="59"/>
      <c r="N116" s="59">
        <f t="shared" si="11"/>
        <v>0</v>
      </c>
      <c r="O116" s="59">
        <f t="shared" si="14"/>
        <v>0</v>
      </c>
      <c r="P116" s="59">
        <f t="shared" si="15"/>
        <v>0</v>
      </c>
      <c r="Q116" s="42"/>
    </row>
    <row r="117" spans="1:17" s="71" customFormat="1" ht="15.75" x14ac:dyDescent="0.25">
      <c r="A117" s="80" t="s">
        <v>57</v>
      </c>
      <c r="B117" s="92" t="s">
        <v>148</v>
      </c>
      <c r="C117" s="70">
        <v>1</v>
      </c>
      <c r="D117" s="70" t="s">
        <v>26</v>
      </c>
      <c r="E117" s="59">
        <v>216750</v>
      </c>
      <c r="F117" s="59">
        <v>8500</v>
      </c>
      <c r="G117" s="59">
        <f t="shared" si="10"/>
        <v>225250</v>
      </c>
      <c r="H117" s="59">
        <v>1</v>
      </c>
      <c r="I117" s="59"/>
      <c r="J117" s="59">
        <f t="shared" si="12"/>
        <v>1</v>
      </c>
      <c r="K117" s="59">
        <f t="shared" si="13"/>
        <v>216750</v>
      </c>
      <c r="L117" s="59">
        <v>1</v>
      </c>
      <c r="M117" s="59"/>
      <c r="N117" s="59">
        <f t="shared" si="11"/>
        <v>1</v>
      </c>
      <c r="O117" s="59">
        <f t="shared" si="14"/>
        <v>8500</v>
      </c>
      <c r="P117" s="59">
        <f t="shared" si="15"/>
        <v>225250</v>
      </c>
      <c r="Q117" s="42"/>
    </row>
    <row r="118" spans="1:17" s="71" customFormat="1" ht="15.75" x14ac:dyDescent="0.25">
      <c r="A118" s="80" t="s">
        <v>58</v>
      </c>
      <c r="B118" s="92" t="s">
        <v>149</v>
      </c>
      <c r="C118" s="70">
        <v>1</v>
      </c>
      <c r="D118" s="70" t="s">
        <v>26</v>
      </c>
      <c r="E118" s="59">
        <v>169150</v>
      </c>
      <c r="F118" s="59">
        <v>5100</v>
      </c>
      <c r="G118" s="59">
        <f t="shared" si="10"/>
        <v>174250</v>
      </c>
      <c r="H118" s="59">
        <v>1</v>
      </c>
      <c r="I118" s="59"/>
      <c r="J118" s="59">
        <f t="shared" si="12"/>
        <v>1</v>
      </c>
      <c r="K118" s="59">
        <f t="shared" si="13"/>
        <v>169150</v>
      </c>
      <c r="L118" s="59">
        <v>1</v>
      </c>
      <c r="M118" s="59"/>
      <c r="N118" s="59">
        <f t="shared" si="11"/>
        <v>1</v>
      </c>
      <c r="O118" s="59">
        <f t="shared" si="14"/>
        <v>5100</v>
      </c>
      <c r="P118" s="59">
        <f t="shared" si="15"/>
        <v>174250</v>
      </c>
      <c r="Q118" s="42"/>
    </row>
    <row r="119" spans="1:17" s="71" customFormat="1" ht="15.75" x14ac:dyDescent="0.25">
      <c r="A119" s="80" t="s">
        <v>59</v>
      </c>
      <c r="B119" s="92" t="s">
        <v>150</v>
      </c>
      <c r="C119" s="70">
        <v>1</v>
      </c>
      <c r="D119" s="70" t="s">
        <v>26</v>
      </c>
      <c r="E119" s="59">
        <v>167450</v>
      </c>
      <c r="F119" s="59">
        <v>5100</v>
      </c>
      <c r="G119" s="59">
        <f t="shared" si="10"/>
        <v>172550</v>
      </c>
      <c r="H119" s="59">
        <v>1</v>
      </c>
      <c r="I119" s="59"/>
      <c r="J119" s="59">
        <f t="shared" si="12"/>
        <v>1</v>
      </c>
      <c r="K119" s="59">
        <f t="shared" si="13"/>
        <v>167450</v>
      </c>
      <c r="L119" s="59">
        <v>1</v>
      </c>
      <c r="M119" s="59"/>
      <c r="N119" s="59">
        <f t="shared" si="11"/>
        <v>1</v>
      </c>
      <c r="O119" s="59">
        <f t="shared" si="14"/>
        <v>5100</v>
      </c>
      <c r="P119" s="59">
        <f t="shared" si="15"/>
        <v>172550</v>
      </c>
      <c r="Q119" s="42"/>
    </row>
    <row r="120" spans="1:17" s="71" customFormat="1" ht="15.75" x14ac:dyDescent="0.25">
      <c r="A120" s="80" t="s">
        <v>60</v>
      </c>
      <c r="B120" s="92" t="s">
        <v>151</v>
      </c>
      <c r="C120" s="70">
        <v>1</v>
      </c>
      <c r="D120" s="70" t="s">
        <v>26</v>
      </c>
      <c r="E120" s="59">
        <v>160650</v>
      </c>
      <c r="F120" s="59">
        <v>4250</v>
      </c>
      <c r="G120" s="59">
        <f t="shared" si="10"/>
        <v>164900</v>
      </c>
      <c r="H120" s="59">
        <v>1</v>
      </c>
      <c r="I120" s="59"/>
      <c r="J120" s="59">
        <f t="shared" si="12"/>
        <v>1</v>
      </c>
      <c r="K120" s="59">
        <f t="shared" si="13"/>
        <v>160650</v>
      </c>
      <c r="L120" s="59">
        <v>1</v>
      </c>
      <c r="M120" s="59"/>
      <c r="N120" s="59">
        <f t="shared" si="11"/>
        <v>1</v>
      </c>
      <c r="O120" s="59">
        <f t="shared" si="14"/>
        <v>4250</v>
      </c>
      <c r="P120" s="59">
        <f t="shared" si="15"/>
        <v>164900</v>
      </c>
      <c r="Q120" s="42"/>
    </row>
    <row r="121" spans="1:17" s="60" customFormat="1" ht="31.5" x14ac:dyDescent="0.25">
      <c r="A121" s="57"/>
      <c r="B121" s="65" t="s">
        <v>210</v>
      </c>
      <c r="C121" s="67"/>
      <c r="D121" s="67"/>
      <c r="E121" s="68"/>
      <c r="F121" s="68"/>
      <c r="G121" s="59">
        <f t="shared" si="10"/>
        <v>0</v>
      </c>
      <c r="H121" s="59">
        <v>0</v>
      </c>
      <c r="I121" s="59"/>
      <c r="J121" s="59">
        <f t="shared" si="12"/>
        <v>0</v>
      </c>
      <c r="K121" s="59">
        <f t="shared" si="13"/>
        <v>0</v>
      </c>
      <c r="L121" s="59">
        <v>0</v>
      </c>
      <c r="M121" s="59"/>
      <c r="N121" s="59">
        <f t="shared" si="11"/>
        <v>0</v>
      </c>
      <c r="O121" s="59">
        <f t="shared" si="14"/>
        <v>0</v>
      </c>
      <c r="P121" s="59">
        <f t="shared" si="15"/>
        <v>0</v>
      </c>
      <c r="Q121" s="42"/>
    </row>
    <row r="122" spans="1:17" s="71" customFormat="1" ht="31.5" x14ac:dyDescent="0.25">
      <c r="A122" s="94"/>
      <c r="B122" s="87" t="s">
        <v>152</v>
      </c>
      <c r="C122" s="65"/>
      <c r="D122" s="65"/>
      <c r="E122" s="83"/>
      <c r="F122" s="83"/>
      <c r="G122" s="59">
        <f t="shared" si="10"/>
        <v>0</v>
      </c>
      <c r="H122" s="59">
        <v>0</v>
      </c>
      <c r="I122" s="59"/>
      <c r="J122" s="59">
        <f t="shared" si="12"/>
        <v>0</v>
      </c>
      <c r="K122" s="59">
        <f t="shared" si="13"/>
        <v>0</v>
      </c>
      <c r="L122" s="59">
        <v>0</v>
      </c>
      <c r="M122" s="59"/>
      <c r="N122" s="59">
        <f t="shared" si="11"/>
        <v>0</v>
      </c>
      <c r="O122" s="59">
        <f t="shared" si="14"/>
        <v>0</v>
      </c>
      <c r="P122" s="59">
        <f t="shared" si="15"/>
        <v>0</v>
      </c>
      <c r="Q122" s="42"/>
    </row>
    <row r="123" spans="1:17" s="85" customFormat="1" ht="15.75" x14ac:dyDescent="0.25">
      <c r="A123" s="94"/>
      <c r="B123" s="93" t="s">
        <v>153</v>
      </c>
      <c r="C123" s="65"/>
      <c r="D123" s="94"/>
      <c r="E123" s="84"/>
      <c r="F123" s="84"/>
      <c r="G123" s="59">
        <f t="shared" si="10"/>
        <v>0</v>
      </c>
      <c r="H123" s="59">
        <v>0</v>
      </c>
      <c r="I123" s="59"/>
      <c r="J123" s="59">
        <f t="shared" si="12"/>
        <v>0</v>
      </c>
      <c r="K123" s="59">
        <f t="shared" si="13"/>
        <v>0</v>
      </c>
      <c r="L123" s="59">
        <v>0</v>
      </c>
      <c r="M123" s="59"/>
      <c r="N123" s="59">
        <f t="shared" si="11"/>
        <v>0</v>
      </c>
      <c r="O123" s="59">
        <f t="shared" si="14"/>
        <v>0</v>
      </c>
      <c r="P123" s="59">
        <f t="shared" si="15"/>
        <v>0</v>
      </c>
      <c r="Q123" s="86"/>
    </row>
    <row r="124" spans="1:17" s="71" customFormat="1" ht="47.25" x14ac:dyDescent="0.25">
      <c r="A124" s="80">
        <v>1</v>
      </c>
      <c r="B124" s="92" t="s">
        <v>154</v>
      </c>
      <c r="C124" s="90"/>
      <c r="D124" s="80"/>
      <c r="E124" s="63"/>
      <c r="F124" s="63"/>
      <c r="G124" s="59">
        <f t="shared" si="10"/>
        <v>0</v>
      </c>
      <c r="H124" s="59">
        <v>0</v>
      </c>
      <c r="I124" s="59"/>
      <c r="J124" s="59">
        <f t="shared" si="12"/>
        <v>0</v>
      </c>
      <c r="K124" s="59">
        <f t="shared" si="13"/>
        <v>0</v>
      </c>
      <c r="L124" s="59">
        <v>0</v>
      </c>
      <c r="M124" s="59"/>
      <c r="N124" s="59">
        <f t="shared" si="11"/>
        <v>0</v>
      </c>
      <c r="O124" s="59">
        <f t="shared" si="14"/>
        <v>0</v>
      </c>
      <c r="P124" s="59">
        <f t="shared" si="15"/>
        <v>0</v>
      </c>
      <c r="Q124" s="42"/>
    </row>
    <row r="125" spans="1:17" s="71" customFormat="1" ht="15.75" x14ac:dyDescent="0.25">
      <c r="A125" s="94"/>
      <c r="B125" s="93" t="s">
        <v>155</v>
      </c>
      <c r="C125" s="70"/>
      <c r="D125" s="70"/>
      <c r="E125" s="63"/>
      <c r="F125" s="63"/>
      <c r="G125" s="59">
        <f t="shared" si="10"/>
        <v>0</v>
      </c>
      <c r="H125" s="59">
        <v>0</v>
      </c>
      <c r="I125" s="59"/>
      <c r="J125" s="59">
        <f t="shared" si="12"/>
        <v>0</v>
      </c>
      <c r="K125" s="59">
        <f t="shared" si="13"/>
        <v>0</v>
      </c>
      <c r="L125" s="59">
        <v>0</v>
      </c>
      <c r="M125" s="59"/>
      <c r="N125" s="59">
        <f t="shared" si="11"/>
        <v>0</v>
      </c>
      <c r="O125" s="59">
        <f t="shared" si="14"/>
        <v>0</v>
      </c>
      <c r="P125" s="59">
        <f t="shared" si="15"/>
        <v>0</v>
      </c>
      <c r="Q125" s="42"/>
    </row>
    <row r="126" spans="1:17" s="71" customFormat="1" ht="15.75" x14ac:dyDescent="0.25">
      <c r="A126" s="80" t="s">
        <v>57</v>
      </c>
      <c r="B126" s="92" t="s">
        <v>156</v>
      </c>
      <c r="C126" s="70">
        <v>30</v>
      </c>
      <c r="D126" s="70" t="s">
        <v>28</v>
      </c>
      <c r="E126" s="59">
        <v>2550</v>
      </c>
      <c r="F126" s="59">
        <v>425</v>
      </c>
      <c r="G126" s="59">
        <f t="shared" si="10"/>
        <v>89250</v>
      </c>
      <c r="H126" s="136">
        <v>36</v>
      </c>
      <c r="I126" s="139"/>
      <c r="J126" s="59">
        <f t="shared" si="12"/>
        <v>36</v>
      </c>
      <c r="K126" s="59">
        <f t="shared" si="13"/>
        <v>91800</v>
      </c>
      <c r="L126" s="59">
        <v>36</v>
      </c>
      <c r="M126" s="59"/>
      <c r="N126" s="59">
        <f t="shared" si="11"/>
        <v>36</v>
      </c>
      <c r="O126" s="59">
        <f t="shared" si="14"/>
        <v>15300</v>
      </c>
      <c r="P126" s="59">
        <f t="shared" si="15"/>
        <v>107100</v>
      </c>
      <c r="Q126" s="42"/>
    </row>
    <row r="127" spans="1:17" s="71" customFormat="1" ht="15.75" x14ac:dyDescent="0.25">
      <c r="A127" s="80" t="s">
        <v>58</v>
      </c>
      <c r="B127" s="92" t="s">
        <v>157</v>
      </c>
      <c r="C127" s="70">
        <v>2</v>
      </c>
      <c r="D127" s="70" t="s">
        <v>28</v>
      </c>
      <c r="E127" s="59">
        <v>3400</v>
      </c>
      <c r="F127" s="59">
        <v>637.5</v>
      </c>
      <c r="G127" s="59">
        <f t="shared" si="10"/>
        <v>8075</v>
      </c>
      <c r="H127" s="136">
        <v>1</v>
      </c>
      <c r="I127" s="139"/>
      <c r="J127" s="59">
        <f t="shared" si="12"/>
        <v>1</v>
      </c>
      <c r="K127" s="59">
        <f t="shared" si="13"/>
        <v>3400</v>
      </c>
      <c r="L127" s="59">
        <v>1</v>
      </c>
      <c r="M127" s="59"/>
      <c r="N127" s="59">
        <f t="shared" si="11"/>
        <v>1</v>
      </c>
      <c r="O127" s="59">
        <f t="shared" si="14"/>
        <v>637.5</v>
      </c>
      <c r="P127" s="59">
        <f t="shared" si="15"/>
        <v>4037.5</v>
      </c>
      <c r="Q127" s="42"/>
    </row>
    <row r="128" spans="1:17" s="71" customFormat="1" ht="15.75" x14ac:dyDescent="0.25">
      <c r="A128" s="94"/>
      <c r="B128" s="93" t="s">
        <v>158</v>
      </c>
      <c r="C128" s="70"/>
      <c r="D128" s="70"/>
      <c r="E128" s="63"/>
      <c r="F128" s="63"/>
      <c r="G128" s="59">
        <f t="shared" si="10"/>
        <v>0</v>
      </c>
      <c r="H128" s="131"/>
      <c r="I128" s="139"/>
      <c r="J128" s="59">
        <f t="shared" si="12"/>
        <v>0</v>
      </c>
      <c r="K128" s="59">
        <f t="shared" si="13"/>
        <v>0</v>
      </c>
      <c r="L128" s="59"/>
      <c r="M128" s="59"/>
      <c r="N128" s="59">
        <f t="shared" si="11"/>
        <v>0</v>
      </c>
      <c r="O128" s="59">
        <f t="shared" si="14"/>
        <v>0</v>
      </c>
      <c r="P128" s="59">
        <f t="shared" si="15"/>
        <v>0</v>
      </c>
      <c r="Q128" s="42"/>
    </row>
    <row r="129" spans="1:17" s="71" customFormat="1" ht="15.75" x14ac:dyDescent="0.25">
      <c r="A129" s="80" t="s">
        <v>59</v>
      </c>
      <c r="B129" s="92" t="s">
        <v>156</v>
      </c>
      <c r="C129" s="70">
        <v>15</v>
      </c>
      <c r="D129" s="70" t="s">
        <v>28</v>
      </c>
      <c r="E129" s="59">
        <v>2550</v>
      </c>
      <c r="F129" s="59">
        <v>425</v>
      </c>
      <c r="G129" s="59">
        <f t="shared" si="10"/>
        <v>44625</v>
      </c>
      <c r="H129" s="136">
        <v>14</v>
      </c>
      <c r="I129" s="139"/>
      <c r="J129" s="59">
        <f t="shared" si="12"/>
        <v>14</v>
      </c>
      <c r="K129" s="59">
        <f t="shared" si="13"/>
        <v>35700</v>
      </c>
      <c r="L129" s="59">
        <v>14</v>
      </c>
      <c r="M129" s="59"/>
      <c r="N129" s="59">
        <f t="shared" si="11"/>
        <v>14</v>
      </c>
      <c r="O129" s="59">
        <f t="shared" si="14"/>
        <v>5950</v>
      </c>
      <c r="P129" s="59">
        <f t="shared" si="15"/>
        <v>41650</v>
      </c>
      <c r="Q129" s="42"/>
    </row>
    <row r="130" spans="1:17" s="71" customFormat="1" ht="15.75" x14ac:dyDescent="0.25">
      <c r="A130" s="80" t="s">
        <v>60</v>
      </c>
      <c r="B130" s="92" t="s">
        <v>157</v>
      </c>
      <c r="C130" s="70">
        <v>2</v>
      </c>
      <c r="D130" s="70" t="s">
        <v>28</v>
      </c>
      <c r="E130" s="59">
        <v>3400</v>
      </c>
      <c r="F130" s="59">
        <v>637.5</v>
      </c>
      <c r="G130" s="59">
        <f t="shared" si="10"/>
        <v>8075</v>
      </c>
      <c r="H130" s="136">
        <v>1</v>
      </c>
      <c r="I130" s="139"/>
      <c r="J130" s="59">
        <f t="shared" si="12"/>
        <v>1</v>
      </c>
      <c r="K130" s="59">
        <f t="shared" si="13"/>
        <v>3400</v>
      </c>
      <c r="L130" s="59">
        <v>1</v>
      </c>
      <c r="M130" s="59"/>
      <c r="N130" s="59">
        <f t="shared" si="11"/>
        <v>1</v>
      </c>
      <c r="O130" s="59">
        <f t="shared" si="14"/>
        <v>637.5</v>
      </c>
      <c r="P130" s="59">
        <f t="shared" si="15"/>
        <v>4037.5</v>
      </c>
      <c r="Q130" s="42"/>
    </row>
    <row r="131" spans="1:17" s="71" customFormat="1" ht="15.75" x14ac:dyDescent="0.25">
      <c r="A131" s="73"/>
      <c r="B131" s="93" t="s">
        <v>159</v>
      </c>
      <c r="C131" s="70"/>
      <c r="D131" s="70"/>
      <c r="E131" s="79"/>
      <c r="F131" s="79"/>
      <c r="G131" s="59">
        <f t="shared" si="10"/>
        <v>0</v>
      </c>
      <c r="H131" s="131"/>
      <c r="I131" s="139"/>
      <c r="J131" s="59">
        <f t="shared" si="12"/>
        <v>0</v>
      </c>
      <c r="K131" s="59">
        <f t="shared" si="13"/>
        <v>0</v>
      </c>
      <c r="L131" s="59"/>
      <c r="M131" s="59"/>
      <c r="N131" s="59">
        <f t="shared" si="11"/>
        <v>0</v>
      </c>
      <c r="O131" s="59">
        <f t="shared" si="14"/>
        <v>0</v>
      </c>
      <c r="P131" s="59">
        <f t="shared" si="15"/>
        <v>0</v>
      </c>
      <c r="Q131" s="42"/>
    </row>
    <row r="132" spans="1:17" s="71" customFormat="1" ht="15.75" x14ac:dyDescent="0.25">
      <c r="A132" s="72" t="s">
        <v>61</v>
      </c>
      <c r="B132" s="92" t="s">
        <v>160</v>
      </c>
      <c r="C132" s="90">
        <v>1</v>
      </c>
      <c r="D132" s="90" t="s">
        <v>26</v>
      </c>
      <c r="E132" s="59">
        <v>6800</v>
      </c>
      <c r="F132" s="59">
        <v>850</v>
      </c>
      <c r="G132" s="59">
        <f t="shared" si="10"/>
        <v>7650</v>
      </c>
      <c r="H132" s="136">
        <v>1</v>
      </c>
      <c r="I132" s="139"/>
      <c r="J132" s="59">
        <f t="shared" si="12"/>
        <v>1</v>
      </c>
      <c r="K132" s="59">
        <f t="shared" si="13"/>
        <v>6800</v>
      </c>
      <c r="L132" s="59">
        <v>1</v>
      </c>
      <c r="M132" s="59"/>
      <c r="N132" s="59">
        <f t="shared" si="11"/>
        <v>1</v>
      </c>
      <c r="O132" s="59">
        <f t="shared" si="14"/>
        <v>850</v>
      </c>
      <c r="P132" s="59">
        <f t="shared" si="15"/>
        <v>7650</v>
      </c>
      <c r="Q132" s="42"/>
    </row>
    <row r="133" spans="1:17" s="71" customFormat="1" ht="15.75" x14ac:dyDescent="0.25">
      <c r="A133" s="72" t="s">
        <v>62</v>
      </c>
      <c r="B133" s="92" t="s">
        <v>161</v>
      </c>
      <c r="C133" s="90">
        <v>1</v>
      </c>
      <c r="D133" s="90" t="s">
        <v>26</v>
      </c>
      <c r="E133" s="59">
        <v>5950</v>
      </c>
      <c r="F133" s="59">
        <v>850</v>
      </c>
      <c r="G133" s="59">
        <f t="shared" si="10"/>
        <v>6800</v>
      </c>
      <c r="H133" s="136">
        <v>1</v>
      </c>
      <c r="I133" s="139"/>
      <c r="J133" s="59">
        <f t="shared" si="12"/>
        <v>1</v>
      </c>
      <c r="K133" s="59">
        <f t="shared" si="13"/>
        <v>5950</v>
      </c>
      <c r="L133" s="59">
        <v>1</v>
      </c>
      <c r="M133" s="59"/>
      <c r="N133" s="59">
        <f t="shared" si="11"/>
        <v>1</v>
      </c>
      <c r="O133" s="59">
        <f t="shared" si="14"/>
        <v>850</v>
      </c>
      <c r="P133" s="59">
        <f t="shared" si="15"/>
        <v>6800</v>
      </c>
      <c r="Q133" s="42"/>
    </row>
    <row r="134" spans="1:17" s="71" customFormat="1" ht="15.75" x14ac:dyDescent="0.25">
      <c r="A134" s="73"/>
      <c r="B134" s="93" t="s">
        <v>162</v>
      </c>
      <c r="C134" s="90"/>
      <c r="D134" s="90"/>
      <c r="E134" s="79"/>
      <c r="F134" s="79"/>
      <c r="G134" s="59">
        <f t="shared" si="10"/>
        <v>0</v>
      </c>
      <c r="H134" s="131"/>
      <c r="I134" s="139"/>
      <c r="J134" s="59">
        <f t="shared" si="12"/>
        <v>0</v>
      </c>
      <c r="K134" s="59">
        <f t="shared" si="13"/>
        <v>0</v>
      </c>
      <c r="L134" s="59"/>
      <c r="M134" s="59"/>
      <c r="N134" s="59">
        <f t="shared" si="11"/>
        <v>0</v>
      </c>
      <c r="O134" s="59">
        <f t="shared" si="14"/>
        <v>0</v>
      </c>
      <c r="P134" s="59">
        <f t="shared" si="15"/>
        <v>0</v>
      </c>
      <c r="Q134" s="42"/>
    </row>
    <row r="135" spans="1:17" s="71" customFormat="1" ht="15.75" x14ac:dyDescent="0.25">
      <c r="A135" s="72" t="s">
        <v>107</v>
      </c>
      <c r="B135" s="92" t="s">
        <v>163</v>
      </c>
      <c r="C135" s="90">
        <v>1</v>
      </c>
      <c r="D135" s="90" t="s">
        <v>26</v>
      </c>
      <c r="E135" s="59">
        <v>7650</v>
      </c>
      <c r="F135" s="59">
        <v>850</v>
      </c>
      <c r="G135" s="59">
        <f t="shared" si="10"/>
        <v>8500</v>
      </c>
      <c r="H135" s="136">
        <v>2</v>
      </c>
      <c r="I135" s="139"/>
      <c r="J135" s="59">
        <f t="shared" si="12"/>
        <v>2</v>
      </c>
      <c r="K135" s="59">
        <f t="shared" si="13"/>
        <v>15300</v>
      </c>
      <c r="L135" s="59">
        <v>2</v>
      </c>
      <c r="M135" s="59"/>
      <c r="N135" s="59">
        <f t="shared" si="11"/>
        <v>2</v>
      </c>
      <c r="O135" s="59">
        <f t="shared" si="14"/>
        <v>1700</v>
      </c>
      <c r="P135" s="59">
        <f t="shared" si="15"/>
        <v>17000</v>
      </c>
      <c r="Q135" s="42"/>
    </row>
    <row r="136" spans="1:17" s="60" customFormat="1" ht="15.75" x14ac:dyDescent="0.25">
      <c r="A136" s="78" t="s">
        <v>109</v>
      </c>
      <c r="B136" s="92" t="s">
        <v>164</v>
      </c>
      <c r="C136" s="90">
        <v>2</v>
      </c>
      <c r="D136" s="90" t="s">
        <v>28</v>
      </c>
      <c r="E136" s="59">
        <v>4250</v>
      </c>
      <c r="F136" s="59">
        <v>850</v>
      </c>
      <c r="G136" s="59">
        <f t="shared" si="10"/>
        <v>10200</v>
      </c>
      <c r="H136" s="136">
        <v>3</v>
      </c>
      <c r="I136" s="139"/>
      <c r="J136" s="59">
        <f t="shared" si="12"/>
        <v>3</v>
      </c>
      <c r="K136" s="59">
        <f t="shared" si="13"/>
        <v>12750</v>
      </c>
      <c r="L136" s="59">
        <v>3</v>
      </c>
      <c r="M136" s="59"/>
      <c r="N136" s="59">
        <f t="shared" si="11"/>
        <v>3</v>
      </c>
      <c r="O136" s="59">
        <f t="shared" si="14"/>
        <v>2550</v>
      </c>
      <c r="P136" s="59">
        <f t="shared" si="15"/>
        <v>15300</v>
      </c>
      <c r="Q136" s="42"/>
    </row>
    <row r="137" spans="1:17" s="60" customFormat="1" ht="31.5" x14ac:dyDescent="0.25">
      <c r="A137" s="78"/>
      <c r="B137" s="65" t="s">
        <v>211</v>
      </c>
      <c r="C137" s="95"/>
      <c r="D137" s="95"/>
      <c r="E137" s="91"/>
      <c r="F137" s="91"/>
      <c r="G137" s="59">
        <f t="shared" si="10"/>
        <v>0</v>
      </c>
      <c r="H137" s="139">
        <v>0</v>
      </c>
      <c r="I137" s="139"/>
      <c r="J137" s="59">
        <f t="shared" si="12"/>
        <v>0</v>
      </c>
      <c r="K137" s="59">
        <f t="shared" si="13"/>
        <v>0</v>
      </c>
      <c r="L137" s="59">
        <v>0</v>
      </c>
      <c r="M137" s="59"/>
      <c r="N137" s="59">
        <f t="shared" si="11"/>
        <v>0</v>
      </c>
      <c r="O137" s="59">
        <f t="shared" si="14"/>
        <v>0</v>
      </c>
      <c r="P137" s="59">
        <f t="shared" si="15"/>
        <v>0</v>
      </c>
      <c r="Q137" s="42"/>
    </row>
    <row r="138" spans="1:17" s="71" customFormat="1" ht="31.5" x14ac:dyDescent="0.25">
      <c r="A138" s="73"/>
      <c r="B138" s="93" t="s">
        <v>165</v>
      </c>
      <c r="C138" s="70"/>
      <c r="D138" s="70"/>
      <c r="E138" s="96"/>
      <c r="F138" s="96"/>
      <c r="G138" s="59">
        <f t="shared" si="10"/>
        <v>0</v>
      </c>
      <c r="H138" s="139">
        <v>0</v>
      </c>
      <c r="I138" s="139"/>
      <c r="J138" s="59">
        <f t="shared" si="12"/>
        <v>0</v>
      </c>
      <c r="K138" s="59">
        <f t="shared" si="13"/>
        <v>0</v>
      </c>
      <c r="L138" s="59">
        <v>0</v>
      </c>
      <c r="M138" s="59"/>
      <c r="N138" s="59">
        <f t="shared" si="11"/>
        <v>0</v>
      </c>
      <c r="O138" s="59">
        <f t="shared" si="14"/>
        <v>0</v>
      </c>
      <c r="P138" s="59">
        <f t="shared" ref="P138:P150" si="16">O138+K138</f>
        <v>0</v>
      </c>
      <c r="Q138" s="42"/>
    </row>
    <row r="139" spans="1:17" s="85" customFormat="1" ht="15.75" x14ac:dyDescent="0.25">
      <c r="A139" s="73"/>
      <c r="B139" s="93" t="s">
        <v>166</v>
      </c>
      <c r="C139" s="70"/>
      <c r="D139" s="70"/>
      <c r="E139" s="96"/>
      <c r="F139" s="96"/>
      <c r="G139" s="59">
        <f t="shared" ref="G139:G149" si="17">SUM(E139+F139)*C139</f>
        <v>0</v>
      </c>
      <c r="H139" s="59">
        <v>0</v>
      </c>
      <c r="I139" s="59"/>
      <c r="J139" s="59">
        <f t="shared" si="12"/>
        <v>0</v>
      </c>
      <c r="K139" s="59">
        <f t="shared" si="13"/>
        <v>0</v>
      </c>
      <c r="L139" s="59">
        <v>0</v>
      </c>
      <c r="M139" s="59"/>
      <c r="N139" s="59">
        <f t="shared" ref="N139:N151" si="18">M139+L139</f>
        <v>0</v>
      </c>
      <c r="O139" s="59">
        <f t="shared" si="14"/>
        <v>0</v>
      </c>
      <c r="P139" s="59">
        <f t="shared" si="16"/>
        <v>0</v>
      </c>
      <c r="Q139" s="86"/>
    </row>
    <row r="140" spans="1:17" s="71" customFormat="1" ht="47.25" x14ac:dyDescent="0.25">
      <c r="A140" s="72">
        <v>1</v>
      </c>
      <c r="B140" s="92" t="s">
        <v>167</v>
      </c>
      <c r="C140" s="70"/>
      <c r="D140" s="70"/>
      <c r="E140" s="96"/>
      <c r="F140" s="96"/>
      <c r="G140" s="59">
        <f t="shared" si="17"/>
        <v>0</v>
      </c>
      <c r="H140" s="59">
        <v>0</v>
      </c>
      <c r="I140" s="59"/>
      <c r="J140" s="59">
        <f t="shared" ref="J140:J151" si="19">I140+H140</f>
        <v>0</v>
      </c>
      <c r="K140" s="59">
        <f t="shared" ref="K140:K150" si="20">J140*E140</f>
        <v>0</v>
      </c>
      <c r="L140" s="59">
        <v>0</v>
      </c>
      <c r="M140" s="59"/>
      <c r="N140" s="59">
        <f t="shared" si="18"/>
        <v>0</v>
      </c>
      <c r="O140" s="59">
        <f t="shared" ref="O140:O151" si="21">N140*F140</f>
        <v>0</v>
      </c>
      <c r="P140" s="59">
        <f t="shared" si="16"/>
        <v>0</v>
      </c>
      <c r="Q140" s="42"/>
    </row>
    <row r="141" spans="1:17" s="71" customFormat="1" ht="15.75" x14ac:dyDescent="0.25">
      <c r="A141" s="72" t="s">
        <v>57</v>
      </c>
      <c r="B141" s="92" t="s">
        <v>168</v>
      </c>
      <c r="C141" s="70">
        <v>1</v>
      </c>
      <c r="D141" s="70" t="s">
        <v>26</v>
      </c>
      <c r="E141" s="59">
        <v>289000</v>
      </c>
      <c r="F141" s="59">
        <v>6800</v>
      </c>
      <c r="G141" s="59">
        <f t="shared" si="17"/>
        <v>295800</v>
      </c>
      <c r="H141" s="59"/>
      <c r="I141" s="59"/>
      <c r="J141" s="59">
        <f t="shared" si="19"/>
        <v>0</v>
      </c>
      <c r="K141" s="59">
        <f t="shared" si="20"/>
        <v>0</v>
      </c>
      <c r="L141" s="59">
        <v>1</v>
      </c>
      <c r="M141" s="139">
        <v>2</v>
      </c>
      <c r="N141" s="59">
        <f t="shared" si="18"/>
        <v>3</v>
      </c>
      <c r="O141" s="59">
        <f t="shared" si="21"/>
        <v>20400</v>
      </c>
      <c r="P141" s="59">
        <f t="shared" si="16"/>
        <v>20400</v>
      </c>
      <c r="Q141" s="42"/>
    </row>
    <row r="142" spans="1:17" s="85" customFormat="1" ht="15.75" x14ac:dyDescent="0.25">
      <c r="A142" s="73"/>
      <c r="B142" s="93" t="s">
        <v>169</v>
      </c>
      <c r="C142" s="70"/>
      <c r="D142" s="70"/>
      <c r="E142" s="96"/>
      <c r="F142" s="96"/>
      <c r="G142" s="59">
        <f t="shared" si="17"/>
        <v>0</v>
      </c>
      <c r="H142" s="59">
        <v>0</v>
      </c>
      <c r="I142" s="59"/>
      <c r="J142" s="59">
        <f t="shared" si="19"/>
        <v>0</v>
      </c>
      <c r="K142" s="59">
        <f t="shared" si="20"/>
        <v>0</v>
      </c>
      <c r="L142" s="59">
        <v>0</v>
      </c>
      <c r="M142" s="59"/>
      <c r="N142" s="59">
        <f t="shared" si="18"/>
        <v>0</v>
      </c>
      <c r="O142" s="59">
        <f t="shared" si="21"/>
        <v>0</v>
      </c>
      <c r="P142" s="59">
        <f t="shared" si="16"/>
        <v>0</v>
      </c>
      <c r="Q142" s="86"/>
    </row>
    <row r="143" spans="1:17" s="71" customFormat="1" ht="47.25" x14ac:dyDescent="0.25">
      <c r="A143" s="72">
        <v>2</v>
      </c>
      <c r="B143" s="92" t="s">
        <v>170</v>
      </c>
      <c r="C143" s="70"/>
      <c r="D143" s="70"/>
      <c r="E143" s="96"/>
      <c r="F143" s="96"/>
      <c r="G143" s="59">
        <f t="shared" si="17"/>
        <v>0</v>
      </c>
      <c r="H143" s="59">
        <v>0</v>
      </c>
      <c r="I143" s="59"/>
      <c r="J143" s="59">
        <f t="shared" si="19"/>
        <v>0</v>
      </c>
      <c r="K143" s="59">
        <f t="shared" si="20"/>
        <v>0</v>
      </c>
      <c r="L143" s="59">
        <v>0</v>
      </c>
      <c r="M143" s="59"/>
      <c r="N143" s="59">
        <f t="shared" si="18"/>
        <v>0</v>
      </c>
      <c r="O143" s="59">
        <f t="shared" si="21"/>
        <v>0</v>
      </c>
      <c r="P143" s="59">
        <f t="shared" si="16"/>
        <v>0</v>
      </c>
      <c r="Q143" s="42"/>
    </row>
    <row r="144" spans="1:17" s="71" customFormat="1" ht="15.75" x14ac:dyDescent="0.25">
      <c r="A144" s="72"/>
      <c r="B144" s="93" t="s">
        <v>171</v>
      </c>
      <c r="C144" s="70"/>
      <c r="D144" s="70"/>
      <c r="E144" s="96"/>
      <c r="F144" s="96"/>
      <c r="G144" s="59">
        <f t="shared" si="17"/>
        <v>0</v>
      </c>
      <c r="H144" s="59">
        <v>0</v>
      </c>
      <c r="I144" s="59"/>
      <c r="J144" s="59">
        <f t="shared" si="19"/>
        <v>0</v>
      </c>
      <c r="K144" s="59">
        <f t="shared" si="20"/>
        <v>0</v>
      </c>
      <c r="L144" s="59">
        <v>0</v>
      </c>
      <c r="M144" s="59"/>
      <c r="N144" s="59">
        <f t="shared" si="18"/>
        <v>0</v>
      </c>
      <c r="O144" s="59">
        <f t="shared" si="21"/>
        <v>0</v>
      </c>
      <c r="P144" s="59">
        <f t="shared" si="16"/>
        <v>0</v>
      </c>
      <c r="Q144" s="42"/>
    </row>
    <row r="145" spans="1:17" s="71" customFormat="1" ht="15.75" x14ac:dyDescent="0.25">
      <c r="A145" s="72" t="s">
        <v>57</v>
      </c>
      <c r="B145" s="92" t="s">
        <v>172</v>
      </c>
      <c r="C145" s="70">
        <v>2</v>
      </c>
      <c r="D145" s="70" t="s">
        <v>28</v>
      </c>
      <c r="E145" s="59">
        <v>607750</v>
      </c>
      <c r="F145" s="59">
        <v>12750</v>
      </c>
      <c r="G145" s="59">
        <f t="shared" si="17"/>
        <v>1241000</v>
      </c>
      <c r="H145" s="59">
        <v>2</v>
      </c>
      <c r="I145" s="59"/>
      <c r="J145" s="59">
        <f t="shared" si="19"/>
        <v>2</v>
      </c>
      <c r="K145" s="59">
        <f t="shared" si="20"/>
        <v>1215500</v>
      </c>
      <c r="L145" s="59">
        <v>2</v>
      </c>
      <c r="M145" s="59"/>
      <c r="N145" s="59">
        <f t="shared" si="18"/>
        <v>2</v>
      </c>
      <c r="O145" s="59">
        <f t="shared" si="21"/>
        <v>25500</v>
      </c>
      <c r="P145" s="59">
        <f t="shared" si="16"/>
        <v>1241000</v>
      </c>
      <c r="Q145" s="42"/>
    </row>
    <row r="146" spans="1:17" s="71" customFormat="1" ht="15.75" x14ac:dyDescent="0.25">
      <c r="A146" s="72"/>
      <c r="B146" s="93" t="s">
        <v>173</v>
      </c>
      <c r="C146" s="70"/>
      <c r="D146" s="70"/>
      <c r="E146" s="96"/>
      <c r="F146" s="96"/>
      <c r="G146" s="59">
        <f t="shared" si="17"/>
        <v>0</v>
      </c>
      <c r="H146" s="59">
        <v>0</v>
      </c>
      <c r="I146" s="59"/>
      <c r="J146" s="59">
        <f t="shared" si="19"/>
        <v>0</v>
      </c>
      <c r="K146" s="59">
        <f t="shared" si="20"/>
        <v>0</v>
      </c>
      <c r="L146" s="59">
        <v>0</v>
      </c>
      <c r="M146" s="59"/>
      <c r="N146" s="59">
        <f t="shared" si="18"/>
        <v>0</v>
      </c>
      <c r="O146" s="59">
        <f t="shared" si="21"/>
        <v>0</v>
      </c>
      <c r="P146" s="59">
        <f t="shared" si="16"/>
        <v>0</v>
      </c>
      <c r="Q146" s="42"/>
    </row>
    <row r="147" spans="1:17" s="71" customFormat="1" ht="15.75" x14ac:dyDescent="0.25">
      <c r="A147" s="72" t="s">
        <v>58</v>
      </c>
      <c r="B147" s="93" t="s">
        <v>174</v>
      </c>
      <c r="C147" s="70">
        <v>4</v>
      </c>
      <c r="D147" s="70" t="s">
        <v>28</v>
      </c>
      <c r="E147" s="59">
        <v>297500</v>
      </c>
      <c r="F147" s="59">
        <v>4250</v>
      </c>
      <c r="G147" s="59">
        <f t="shared" si="17"/>
        <v>1207000</v>
      </c>
      <c r="H147" s="59">
        <v>4</v>
      </c>
      <c r="I147" s="59"/>
      <c r="J147" s="59">
        <f t="shared" si="19"/>
        <v>4</v>
      </c>
      <c r="K147" s="59">
        <f t="shared" si="20"/>
        <v>1190000</v>
      </c>
      <c r="L147" s="59">
        <v>4</v>
      </c>
      <c r="M147" s="59"/>
      <c r="N147" s="59">
        <f t="shared" si="18"/>
        <v>4</v>
      </c>
      <c r="O147" s="59">
        <f t="shared" si="21"/>
        <v>17000</v>
      </c>
      <c r="P147" s="59">
        <f t="shared" si="16"/>
        <v>1207000</v>
      </c>
      <c r="Q147" s="42"/>
    </row>
    <row r="148" spans="1:17" s="71" customFormat="1" ht="15.75" x14ac:dyDescent="0.25">
      <c r="A148" s="73"/>
      <c r="B148" s="93" t="s">
        <v>175</v>
      </c>
      <c r="C148" s="70"/>
      <c r="D148" s="70"/>
      <c r="E148" s="96"/>
      <c r="F148" s="96"/>
      <c r="G148" s="59">
        <f t="shared" si="17"/>
        <v>0</v>
      </c>
      <c r="H148" s="59">
        <v>0</v>
      </c>
      <c r="I148" s="59"/>
      <c r="J148" s="59">
        <f t="shared" si="19"/>
        <v>0</v>
      </c>
      <c r="K148" s="59">
        <f t="shared" si="20"/>
        <v>0</v>
      </c>
      <c r="L148" s="59">
        <v>0</v>
      </c>
      <c r="M148" s="59"/>
      <c r="N148" s="59">
        <f t="shared" si="18"/>
        <v>0</v>
      </c>
      <c r="O148" s="59">
        <f t="shared" si="21"/>
        <v>0</v>
      </c>
      <c r="P148" s="59">
        <f t="shared" si="16"/>
        <v>0</v>
      </c>
      <c r="Q148" s="42"/>
    </row>
    <row r="149" spans="1:17" s="71" customFormat="1" ht="47.25" x14ac:dyDescent="0.25">
      <c r="A149" s="72" t="s">
        <v>59</v>
      </c>
      <c r="B149" s="92" t="s">
        <v>176</v>
      </c>
      <c r="C149" s="70">
        <v>1</v>
      </c>
      <c r="D149" s="70" t="s">
        <v>26</v>
      </c>
      <c r="E149" s="59">
        <v>1020000</v>
      </c>
      <c r="F149" s="59">
        <v>127500</v>
      </c>
      <c r="G149" s="59">
        <f t="shared" si="17"/>
        <v>1147500</v>
      </c>
      <c r="H149" s="59">
        <v>1</v>
      </c>
      <c r="I149" s="59"/>
      <c r="J149" s="59">
        <f t="shared" si="19"/>
        <v>1</v>
      </c>
      <c r="K149" s="59">
        <f t="shared" si="20"/>
        <v>1020000</v>
      </c>
      <c r="L149" s="59">
        <v>1</v>
      </c>
      <c r="M149" s="59"/>
      <c r="N149" s="59">
        <f t="shared" si="18"/>
        <v>1</v>
      </c>
      <c r="O149" s="59">
        <f t="shared" si="21"/>
        <v>127500</v>
      </c>
      <c r="P149" s="59">
        <f t="shared" si="16"/>
        <v>1147500</v>
      </c>
      <c r="Q149" s="42"/>
    </row>
    <row r="150" spans="1:17" s="71" customFormat="1" ht="31.5" x14ac:dyDescent="0.25">
      <c r="A150" s="72"/>
      <c r="B150" s="87" t="s">
        <v>212</v>
      </c>
      <c r="C150" s="70"/>
      <c r="D150" s="70"/>
      <c r="E150" s="96"/>
      <c r="F150" s="96"/>
      <c r="G150" s="96"/>
      <c r="H150" s="59">
        <v>0</v>
      </c>
      <c r="I150" s="59"/>
      <c r="J150" s="59">
        <f t="shared" si="19"/>
        <v>0</v>
      </c>
      <c r="K150" s="59">
        <f t="shared" si="20"/>
        <v>0</v>
      </c>
      <c r="L150" s="59">
        <v>0</v>
      </c>
      <c r="M150" s="59"/>
      <c r="N150" s="59">
        <f t="shared" si="18"/>
        <v>0</v>
      </c>
      <c r="O150" s="59">
        <f t="shared" si="21"/>
        <v>0</v>
      </c>
      <c r="P150" s="59">
        <f t="shared" si="16"/>
        <v>0</v>
      </c>
      <c r="Q150" s="42"/>
    </row>
    <row r="151" spans="1:17" s="71" customFormat="1" ht="31.5" x14ac:dyDescent="0.25">
      <c r="A151" s="72"/>
      <c r="B151" s="93" t="s">
        <v>177</v>
      </c>
      <c r="C151" s="70"/>
      <c r="D151" s="70"/>
      <c r="E151" s="96"/>
      <c r="F151" s="96"/>
      <c r="G151" s="96"/>
      <c r="H151" s="59">
        <v>0</v>
      </c>
      <c r="I151" s="59"/>
      <c r="J151" s="59">
        <f t="shared" si="19"/>
        <v>0</v>
      </c>
      <c r="K151" s="96"/>
      <c r="L151" s="59">
        <v>0</v>
      </c>
      <c r="M151" s="59"/>
      <c r="N151" s="59">
        <f t="shared" si="18"/>
        <v>0</v>
      </c>
      <c r="O151" s="59">
        <f t="shared" si="21"/>
        <v>0</v>
      </c>
      <c r="P151" s="96"/>
      <c r="Q151" s="42"/>
    </row>
    <row r="152" spans="1:17" s="71" customFormat="1" ht="15.75" x14ac:dyDescent="0.25">
      <c r="A152" s="72"/>
      <c r="B152" s="93" t="s">
        <v>178</v>
      </c>
      <c r="C152" s="151" t="s">
        <v>197</v>
      </c>
      <c r="D152" s="152"/>
      <c r="E152" s="152"/>
      <c r="F152" s="152"/>
      <c r="G152" s="152"/>
      <c r="H152" s="152"/>
      <c r="I152" s="152"/>
      <c r="J152" s="152"/>
      <c r="K152" s="152"/>
      <c r="L152" s="152"/>
      <c r="M152" s="152"/>
      <c r="N152" s="152"/>
      <c r="O152" s="152"/>
      <c r="P152" s="153"/>
      <c r="Q152" s="42"/>
    </row>
    <row r="153" spans="1:17" s="71" customFormat="1" ht="110.25" x14ac:dyDescent="0.25">
      <c r="A153" s="72">
        <v>1</v>
      </c>
      <c r="B153" s="58" t="s">
        <v>179</v>
      </c>
      <c r="C153" s="70">
        <v>1</v>
      </c>
      <c r="D153" s="70" t="s">
        <v>0</v>
      </c>
      <c r="E153" s="59"/>
      <c r="F153" s="59"/>
      <c r="G153" s="59">
        <f t="shared" ref="G153:G162" si="22">SUM(E153+F153)*C153</f>
        <v>0</v>
      </c>
      <c r="H153" s="59"/>
      <c r="I153" s="59"/>
      <c r="J153" s="59"/>
      <c r="K153" s="59"/>
      <c r="L153" s="59"/>
      <c r="M153" s="59"/>
      <c r="N153" s="59"/>
      <c r="O153" s="59"/>
      <c r="P153" s="59"/>
      <c r="Q153" s="42"/>
    </row>
    <row r="154" spans="1:17" s="71" customFormat="1" ht="141.75" x14ac:dyDescent="0.25">
      <c r="A154" s="72">
        <v>2</v>
      </c>
      <c r="B154" s="58" t="s">
        <v>180</v>
      </c>
      <c r="C154" s="70">
        <v>1</v>
      </c>
      <c r="D154" s="70" t="s">
        <v>0</v>
      </c>
      <c r="E154" s="59"/>
      <c r="F154" s="59"/>
      <c r="G154" s="59">
        <f t="shared" si="22"/>
        <v>0</v>
      </c>
      <c r="H154" s="59"/>
      <c r="I154" s="59"/>
      <c r="J154" s="59"/>
      <c r="K154" s="59"/>
      <c r="L154" s="59"/>
      <c r="M154" s="59"/>
      <c r="N154" s="59"/>
      <c r="O154" s="59"/>
      <c r="P154" s="59"/>
      <c r="Q154" s="42"/>
    </row>
    <row r="155" spans="1:17" s="71" customFormat="1" ht="157.5" x14ac:dyDescent="0.25">
      <c r="A155" s="72">
        <v>3</v>
      </c>
      <c r="B155" s="58" t="s">
        <v>181</v>
      </c>
      <c r="C155" s="70">
        <v>1</v>
      </c>
      <c r="D155" s="70" t="s">
        <v>0</v>
      </c>
      <c r="E155" s="59"/>
      <c r="F155" s="59"/>
      <c r="G155" s="59">
        <f t="shared" si="22"/>
        <v>0</v>
      </c>
      <c r="H155" s="59"/>
      <c r="I155" s="59"/>
      <c r="J155" s="59"/>
      <c r="K155" s="59"/>
      <c r="L155" s="59"/>
      <c r="M155" s="59"/>
      <c r="N155" s="59"/>
      <c r="O155" s="59"/>
      <c r="P155" s="59"/>
      <c r="Q155" s="42"/>
    </row>
    <row r="156" spans="1:17" s="71" customFormat="1" ht="126" x14ac:dyDescent="0.25">
      <c r="A156" s="72">
        <v>4</v>
      </c>
      <c r="B156" s="58" t="s">
        <v>182</v>
      </c>
      <c r="C156" s="70">
        <v>1</v>
      </c>
      <c r="D156" s="70" t="s">
        <v>0</v>
      </c>
      <c r="E156" s="59"/>
      <c r="F156" s="59"/>
      <c r="G156" s="59">
        <f t="shared" si="22"/>
        <v>0</v>
      </c>
      <c r="H156" s="59"/>
      <c r="I156" s="59"/>
      <c r="J156" s="59"/>
      <c r="K156" s="59"/>
      <c r="L156" s="59"/>
      <c r="M156" s="59"/>
      <c r="N156" s="59"/>
      <c r="O156" s="59"/>
      <c r="P156" s="59"/>
      <c r="Q156" s="42"/>
    </row>
    <row r="157" spans="1:17" s="71" customFormat="1" ht="110.25" x14ac:dyDescent="0.25">
      <c r="A157" s="72">
        <v>5</v>
      </c>
      <c r="B157" s="58" t="s">
        <v>183</v>
      </c>
      <c r="C157" s="70">
        <v>1</v>
      </c>
      <c r="D157" s="70" t="s">
        <v>0</v>
      </c>
      <c r="E157" s="59"/>
      <c r="F157" s="59"/>
      <c r="G157" s="59">
        <f t="shared" si="22"/>
        <v>0</v>
      </c>
      <c r="H157" s="59"/>
      <c r="I157" s="59"/>
      <c r="J157" s="59"/>
      <c r="K157" s="59"/>
      <c r="L157" s="59"/>
      <c r="M157" s="59"/>
      <c r="N157" s="59"/>
      <c r="O157" s="59"/>
      <c r="P157" s="59"/>
      <c r="Q157" s="42"/>
    </row>
    <row r="158" spans="1:17" s="71" customFormat="1" ht="15.75" x14ac:dyDescent="0.25">
      <c r="A158" s="72"/>
      <c r="B158" s="97" t="s">
        <v>184</v>
      </c>
      <c r="C158" s="70"/>
      <c r="D158" s="70"/>
      <c r="E158" s="96"/>
      <c r="F158" s="96"/>
      <c r="G158" s="59">
        <f t="shared" si="22"/>
        <v>0</v>
      </c>
      <c r="H158" s="96"/>
      <c r="I158" s="96"/>
      <c r="J158" s="96"/>
      <c r="K158" s="59"/>
      <c r="L158" s="59"/>
      <c r="M158" s="59"/>
      <c r="N158" s="59"/>
      <c r="O158" s="59"/>
      <c r="P158" s="59"/>
      <c r="Q158" s="42"/>
    </row>
    <row r="159" spans="1:17" s="71" customFormat="1" ht="110.25" x14ac:dyDescent="0.25">
      <c r="A159" s="72">
        <v>6</v>
      </c>
      <c r="B159" s="58" t="s">
        <v>185</v>
      </c>
      <c r="C159" s="70">
        <v>1</v>
      </c>
      <c r="D159" s="70" t="s">
        <v>0</v>
      </c>
      <c r="E159" s="59"/>
      <c r="F159" s="59"/>
      <c r="G159" s="59">
        <f t="shared" si="22"/>
        <v>0</v>
      </c>
      <c r="H159" s="59"/>
      <c r="I159" s="59"/>
      <c r="J159" s="59"/>
      <c r="K159" s="59"/>
      <c r="L159" s="59"/>
      <c r="M159" s="59"/>
      <c r="N159" s="59"/>
      <c r="O159" s="59"/>
      <c r="P159" s="59"/>
      <c r="Q159" s="42"/>
    </row>
    <row r="160" spans="1:17" s="71" customFormat="1" ht="110.25" x14ac:dyDescent="0.25">
      <c r="A160" s="72">
        <v>7</v>
      </c>
      <c r="B160" s="58" t="s">
        <v>186</v>
      </c>
      <c r="C160" s="70">
        <v>1</v>
      </c>
      <c r="D160" s="70" t="s">
        <v>0</v>
      </c>
      <c r="E160" s="59"/>
      <c r="F160" s="59"/>
      <c r="G160" s="59">
        <f t="shared" si="22"/>
        <v>0</v>
      </c>
      <c r="H160" s="59"/>
      <c r="I160" s="59"/>
      <c r="J160" s="59"/>
      <c r="K160" s="59"/>
      <c r="L160" s="59"/>
      <c r="M160" s="59"/>
      <c r="N160" s="59"/>
      <c r="O160" s="59"/>
      <c r="P160" s="59"/>
      <c r="Q160" s="42"/>
    </row>
    <row r="161" spans="1:17" s="71" customFormat="1" ht="110.25" x14ac:dyDescent="0.25">
      <c r="A161" s="72">
        <v>8</v>
      </c>
      <c r="B161" s="58" t="s">
        <v>187</v>
      </c>
      <c r="C161" s="70">
        <v>1</v>
      </c>
      <c r="D161" s="70" t="s">
        <v>0</v>
      </c>
      <c r="E161" s="59"/>
      <c r="F161" s="59"/>
      <c r="G161" s="59">
        <f t="shared" si="22"/>
        <v>0</v>
      </c>
      <c r="H161" s="59"/>
      <c r="I161" s="59"/>
      <c r="J161" s="59"/>
      <c r="K161" s="59"/>
      <c r="L161" s="59"/>
      <c r="M161" s="59"/>
      <c r="N161" s="59"/>
      <c r="O161" s="59"/>
      <c r="P161" s="59"/>
      <c r="Q161" s="42"/>
    </row>
    <row r="162" spans="1:17" s="71" customFormat="1" ht="110.25" x14ac:dyDescent="0.25">
      <c r="A162" s="72">
        <v>9</v>
      </c>
      <c r="B162" s="58" t="s">
        <v>188</v>
      </c>
      <c r="C162" s="70">
        <v>1</v>
      </c>
      <c r="D162" s="70" t="s">
        <v>0</v>
      </c>
      <c r="E162" s="59"/>
      <c r="F162" s="59"/>
      <c r="G162" s="59">
        <f t="shared" si="22"/>
        <v>0</v>
      </c>
      <c r="H162" s="59"/>
      <c r="I162" s="59"/>
      <c r="J162" s="59"/>
      <c r="K162" s="59"/>
      <c r="L162" s="59"/>
      <c r="M162" s="59"/>
      <c r="N162" s="59"/>
      <c r="O162" s="59"/>
      <c r="P162" s="59"/>
      <c r="Q162" s="42"/>
    </row>
    <row r="163" spans="1:17" s="71" customFormat="1" ht="18" customHeight="1" x14ac:dyDescent="0.25">
      <c r="A163" s="57"/>
      <c r="B163" s="65" t="s">
        <v>63</v>
      </c>
      <c r="C163" s="90"/>
      <c r="D163" s="90"/>
      <c r="E163" s="98"/>
      <c r="F163" s="99"/>
      <c r="G163" s="100">
        <f>SUM(G9:G162)</f>
        <v>11923766</v>
      </c>
      <c r="H163" s="99"/>
      <c r="I163" s="99"/>
      <c r="J163" s="99"/>
      <c r="K163" s="100">
        <f>SUM(K9:K162)</f>
        <v>11069832.454999998</v>
      </c>
      <c r="L163" s="100"/>
      <c r="M163" s="100"/>
      <c r="N163" s="100"/>
      <c r="O163" s="100">
        <f>SUM(O9:O162)</f>
        <v>3898933.5525000007</v>
      </c>
      <c r="P163" s="100">
        <f>SUM(P9:P162)</f>
        <v>14968766.0075</v>
      </c>
      <c r="Q163" s="42"/>
    </row>
    <row r="164" spans="1:17" s="71" customFormat="1" ht="15.75" x14ac:dyDescent="0.25">
      <c r="A164" s="101"/>
      <c r="B164" s="102"/>
      <c r="D164" s="103"/>
      <c r="G164" s="104"/>
      <c r="Q164" s="42"/>
    </row>
    <row r="165" spans="1:17" s="50" customFormat="1" x14ac:dyDescent="0.3">
      <c r="A165" s="51"/>
      <c r="B165" s="52"/>
      <c r="D165" s="53"/>
      <c r="G165" s="54"/>
      <c r="Q165" s="49"/>
    </row>
    <row r="166" spans="1:17" s="50" customFormat="1" x14ac:dyDescent="0.3">
      <c r="A166" s="51"/>
      <c r="B166" s="52"/>
      <c r="D166" s="53"/>
      <c r="G166" s="54"/>
      <c r="Q166" s="49"/>
    </row>
    <row r="167" spans="1:17" s="50" customFormat="1" x14ac:dyDescent="0.3">
      <c r="A167" s="51"/>
      <c r="B167" s="52"/>
      <c r="D167" s="53"/>
      <c r="Q167" s="49"/>
    </row>
    <row r="168" spans="1:17" s="50" customFormat="1" x14ac:dyDescent="0.3">
      <c r="A168" s="51"/>
      <c r="B168" s="52"/>
      <c r="D168" s="53"/>
      <c r="Q168" s="49"/>
    </row>
    <row r="169" spans="1:17" s="30" customFormat="1" ht="16.5" x14ac:dyDescent="0.25">
      <c r="A169" s="32"/>
      <c r="B169" s="33"/>
      <c r="D169" s="34"/>
      <c r="Q169" s="31"/>
    </row>
    <row r="170" spans="1:17" s="30" customFormat="1" ht="16.5" x14ac:dyDescent="0.25">
      <c r="A170" s="32"/>
      <c r="B170" s="33"/>
      <c r="D170" s="34"/>
      <c r="Q170" s="31"/>
    </row>
    <row r="171" spans="1:17" s="30" customFormat="1" ht="16.5" x14ac:dyDescent="0.25">
      <c r="A171" s="32"/>
      <c r="B171" s="33"/>
      <c r="D171" s="34"/>
      <c r="Q171" s="31"/>
    </row>
    <row r="172" spans="1:17" s="30" customFormat="1" ht="16.5" x14ac:dyDescent="0.25">
      <c r="A172" s="32"/>
      <c r="B172" s="33"/>
      <c r="D172" s="34"/>
      <c r="Q172" s="31"/>
    </row>
    <row r="173" spans="1:17" s="30" customFormat="1" ht="16.5" x14ac:dyDescent="0.25">
      <c r="A173" s="32"/>
      <c r="B173" s="33"/>
      <c r="D173" s="34"/>
      <c r="Q173" s="31"/>
    </row>
    <row r="174" spans="1:17" s="30" customFormat="1" ht="16.5" x14ac:dyDescent="0.25">
      <c r="A174" s="32"/>
      <c r="B174" s="33"/>
      <c r="D174" s="34"/>
      <c r="Q174" s="31"/>
    </row>
    <row r="175" spans="1:17" s="30" customFormat="1" ht="16.5" x14ac:dyDescent="0.25">
      <c r="A175" s="32"/>
      <c r="B175" s="33"/>
      <c r="D175" s="34"/>
      <c r="Q175" s="31"/>
    </row>
    <row r="176" spans="1:17" s="30" customFormat="1" ht="16.5" x14ac:dyDescent="0.25">
      <c r="A176" s="32"/>
      <c r="B176" s="33"/>
      <c r="D176" s="34"/>
      <c r="Q176" s="31"/>
    </row>
    <row r="177" spans="1:17" s="30" customFormat="1" ht="16.5" x14ac:dyDescent="0.25">
      <c r="A177" s="32"/>
      <c r="B177" s="33"/>
      <c r="D177" s="34"/>
      <c r="Q177" s="31"/>
    </row>
    <row r="178" spans="1:17" s="30" customFormat="1" ht="16.5" x14ac:dyDescent="0.25">
      <c r="A178" s="32"/>
      <c r="B178" s="33"/>
      <c r="D178" s="34"/>
      <c r="Q178" s="31"/>
    </row>
    <row r="179" spans="1:17" s="30" customFormat="1" ht="16.5" x14ac:dyDescent="0.25">
      <c r="A179" s="32"/>
      <c r="B179" s="33"/>
      <c r="D179" s="34"/>
      <c r="Q179" s="31"/>
    </row>
    <row r="180" spans="1:17" s="30" customFormat="1" ht="16.5" x14ac:dyDescent="0.25">
      <c r="A180" s="32"/>
      <c r="B180" s="33"/>
      <c r="D180" s="34"/>
      <c r="Q180" s="31"/>
    </row>
    <row r="181" spans="1:17" s="30" customFormat="1" ht="16.5" x14ac:dyDescent="0.25">
      <c r="A181" s="32"/>
      <c r="B181" s="33"/>
      <c r="D181" s="34"/>
      <c r="Q181" s="31"/>
    </row>
    <row r="182" spans="1:17" s="30" customFormat="1" ht="16.5" x14ac:dyDescent="0.25">
      <c r="A182" s="32"/>
      <c r="B182" s="33"/>
      <c r="D182" s="34"/>
      <c r="Q182" s="31"/>
    </row>
    <row r="183" spans="1:17" s="30" customFormat="1" ht="16.5" x14ac:dyDescent="0.25">
      <c r="A183" s="32"/>
      <c r="B183" s="33"/>
      <c r="D183" s="34"/>
      <c r="Q183" s="31"/>
    </row>
    <row r="184" spans="1:17" s="30" customFormat="1" ht="16.5" x14ac:dyDescent="0.25">
      <c r="A184" s="32"/>
      <c r="B184" s="33"/>
      <c r="D184" s="34"/>
      <c r="Q184" s="31"/>
    </row>
    <row r="185" spans="1:17" s="30" customFormat="1" ht="16.5" x14ac:dyDescent="0.25">
      <c r="A185" s="32"/>
      <c r="B185" s="33"/>
      <c r="D185" s="34"/>
      <c r="Q185" s="31"/>
    </row>
    <row r="186" spans="1:17" s="30" customFormat="1" ht="16.5" x14ac:dyDescent="0.25">
      <c r="A186" s="32"/>
      <c r="B186" s="33"/>
      <c r="D186" s="34"/>
      <c r="Q186" s="31"/>
    </row>
  </sheetData>
  <mergeCells count="24">
    <mergeCell ref="A1:P1"/>
    <mergeCell ref="A2:P2"/>
    <mergeCell ref="G7:G8"/>
    <mergeCell ref="H5:P5"/>
    <mergeCell ref="K7:K8"/>
    <mergeCell ref="O7:O8"/>
    <mergeCell ref="P6:P8"/>
    <mergeCell ref="A5:G6"/>
    <mergeCell ref="N7:N8"/>
    <mergeCell ref="C152:P152"/>
    <mergeCell ref="A3:C3"/>
    <mergeCell ref="A7:A8"/>
    <mergeCell ref="B7:B8"/>
    <mergeCell ref="C7:C8"/>
    <mergeCell ref="D7:D8"/>
    <mergeCell ref="E7:E8"/>
    <mergeCell ref="F7:F8"/>
    <mergeCell ref="H7:H8"/>
    <mergeCell ref="H6:K6"/>
    <mergeCell ref="L6:O6"/>
    <mergeCell ref="L7:L8"/>
    <mergeCell ref="I7:I8"/>
    <mergeCell ref="J7:J8"/>
    <mergeCell ref="M7:M8"/>
  </mergeCells>
  <printOptions horizontalCentered="1"/>
  <pageMargins left="0" right="0" top="0.55118110236220474" bottom="0.55118110236220474" header="0.31496062992125984" footer="0.31496062992125984"/>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sheetPr>
    <pageSetUpPr fitToPage="1"/>
  </sheetPr>
  <dimension ref="A1:Q186"/>
  <sheetViews>
    <sheetView topLeftCell="A13" zoomScaleNormal="100" workbookViewId="0">
      <selection activeCell="E35" sqref="E35"/>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10" width="9.7109375" style="1" customWidth="1"/>
    <col min="11" max="14" width="11.28515625" style="1" customWidth="1"/>
    <col min="15" max="15" width="12.85546875" style="1" customWidth="1"/>
    <col min="16" max="16" width="14.7109375" style="1" customWidth="1"/>
    <col min="17" max="16384" width="9.140625" style="1"/>
  </cols>
  <sheetData>
    <row r="1" spans="1:17" ht="20.25" x14ac:dyDescent="0.3">
      <c r="A1" s="160" t="s">
        <v>65</v>
      </c>
      <c r="B1" s="160"/>
      <c r="C1" s="160"/>
      <c r="D1" s="160"/>
      <c r="E1" s="160"/>
      <c r="F1" s="160"/>
      <c r="G1" s="160"/>
      <c r="H1" s="160"/>
      <c r="I1" s="160"/>
      <c r="J1" s="160"/>
      <c r="K1" s="160"/>
      <c r="L1" s="160"/>
      <c r="M1" s="160"/>
      <c r="N1" s="160"/>
      <c r="O1" s="160"/>
      <c r="P1" s="160"/>
    </row>
    <row r="2" spans="1:17" ht="20.25" x14ac:dyDescent="0.3">
      <c r="A2" s="160" t="s">
        <v>66</v>
      </c>
      <c r="B2" s="160"/>
      <c r="C2" s="160"/>
      <c r="D2" s="160"/>
      <c r="E2" s="160"/>
      <c r="F2" s="160"/>
      <c r="G2" s="160"/>
      <c r="H2" s="160"/>
      <c r="I2" s="160"/>
      <c r="J2" s="160"/>
      <c r="K2" s="160"/>
      <c r="L2" s="160"/>
      <c r="M2" s="160"/>
      <c r="N2" s="160"/>
      <c r="O2" s="160"/>
      <c r="P2" s="160"/>
    </row>
    <row r="3" spans="1:17" ht="20.25" x14ac:dyDescent="0.3">
      <c r="A3" s="154"/>
      <c r="B3" s="154"/>
      <c r="C3" s="154"/>
      <c r="D3" s="35"/>
      <c r="E3" s="36"/>
      <c r="F3" s="36"/>
      <c r="G3" s="36"/>
      <c r="H3" s="36"/>
      <c r="I3" s="36"/>
      <c r="J3" s="36"/>
      <c r="K3" s="36"/>
      <c r="L3" s="36"/>
      <c r="M3" s="36"/>
      <c r="N3" s="36"/>
      <c r="O3" s="36"/>
      <c r="P3" s="37"/>
    </row>
    <row r="4" spans="1:17" ht="9" customHeight="1" x14ac:dyDescent="0.3">
      <c r="A4" s="38"/>
      <c r="B4" s="39"/>
      <c r="C4" s="40"/>
      <c r="D4" s="41"/>
      <c r="E4" s="40"/>
      <c r="F4" s="40"/>
      <c r="G4" s="40"/>
      <c r="H4" s="40"/>
      <c r="I4" s="40"/>
      <c r="J4" s="40"/>
      <c r="K4" s="40"/>
      <c r="L4" s="40"/>
      <c r="M4" s="40"/>
      <c r="N4" s="40"/>
      <c r="O4" s="40"/>
      <c r="P4" s="40"/>
    </row>
    <row r="5" spans="1:17" customFormat="1" ht="20.25" customHeight="1" x14ac:dyDescent="0.25">
      <c r="A5" s="165" t="s">
        <v>64</v>
      </c>
      <c r="B5" s="166"/>
      <c r="C5" s="166"/>
      <c r="D5" s="166"/>
      <c r="E5" s="166"/>
      <c r="F5" s="166"/>
      <c r="G5" s="167"/>
      <c r="H5" s="159" t="s">
        <v>235</v>
      </c>
      <c r="I5" s="159"/>
      <c r="J5" s="159"/>
      <c r="K5" s="159"/>
      <c r="L5" s="159"/>
      <c r="M5" s="159"/>
      <c r="N5" s="159"/>
      <c r="O5" s="159"/>
      <c r="P5" s="161"/>
      <c r="Q5" s="42"/>
    </row>
    <row r="6" spans="1:17" customFormat="1" ht="26.25" customHeight="1" x14ac:dyDescent="0.25">
      <c r="A6" s="168"/>
      <c r="B6" s="169"/>
      <c r="C6" s="169"/>
      <c r="D6" s="169"/>
      <c r="E6" s="169"/>
      <c r="F6" s="169"/>
      <c r="G6" s="170"/>
      <c r="H6" s="158" t="s">
        <v>191</v>
      </c>
      <c r="I6" s="159"/>
      <c r="J6" s="159"/>
      <c r="K6" s="159"/>
      <c r="L6" s="158" t="s">
        <v>192</v>
      </c>
      <c r="M6" s="159"/>
      <c r="N6" s="159"/>
      <c r="O6" s="159"/>
      <c r="P6" s="162" t="s">
        <v>224</v>
      </c>
      <c r="Q6" s="42"/>
    </row>
    <row r="7" spans="1:17" s="43" customFormat="1" ht="15.75" customHeight="1" x14ac:dyDescent="0.25">
      <c r="A7" s="155" t="s">
        <v>46</v>
      </c>
      <c r="B7" s="155" t="s">
        <v>47</v>
      </c>
      <c r="C7" s="155" t="s">
        <v>48</v>
      </c>
      <c r="D7" s="155" t="s">
        <v>49</v>
      </c>
      <c r="E7" s="155" t="s">
        <v>199</v>
      </c>
      <c r="F7" s="155" t="s">
        <v>198</v>
      </c>
      <c r="G7" s="157" t="s">
        <v>24</v>
      </c>
      <c r="H7" s="157" t="s">
        <v>230</v>
      </c>
      <c r="I7" s="157" t="s">
        <v>231</v>
      </c>
      <c r="J7" s="157" t="s">
        <v>223</v>
      </c>
      <c r="K7" s="157" t="s">
        <v>229</v>
      </c>
      <c r="L7" s="157" t="s">
        <v>230</v>
      </c>
      <c r="M7" s="157" t="s">
        <v>231</v>
      </c>
      <c r="N7" s="157" t="s">
        <v>223</v>
      </c>
      <c r="O7" s="157" t="s">
        <v>229</v>
      </c>
      <c r="P7" s="163"/>
      <c r="Q7" s="44"/>
    </row>
    <row r="8" spans="1:17" s="43" customFormat="1" ht="15.75" customHeight="1" x14ac:dyDescent="0.25">
      <c r="A8" s="156"/>
      <c r="B8" s="156"/>
      <c r="C8" s="156"/>
      <c r="D8" s="156"/>
      <c r="E8" s="156"/>
      <c r="F8" s="156"/>
      <c r="G8" s="157"/>
      <c r="H8" s="157"/>
      <c r="I8" s="157"/>
      <c r="J8" s="157"/>
      <c r="K8" s="157"/>
      <c r="L8" s="157"/>
      <c r="M8" s="157"/>
      <c r="N8" s="157"/>
      <c r="O8" s="157"/>
      <c r="P8" s="164"/>
      <c r="Q8" s="44"/>
    </row>
    <row r="9" spans="1:17" s="48" customFormat="1" ht="34.5" x14ac:dyDescent="0.25">
      <c r="A9" s="45"/>
      <c r="B9" s="46" t="s">
        <v>50</v>
      </c>
      <c r="C9" s="55"/>
      <c r="D9" s="55"/>
      <c r="E9" s="56"/>
      <c r="F9" s="56"/>
      <c r="G9" s="56"/>
      <c r="H9" s="56"/>
      <c r="I9" s="56"/>
      <c r="J9" s="56"/>
      <c r="K9" s="56"/>
      <c r="L9" s="56"/>
      <c r="M9" s="56"/>
      <c r="N9" s="56"/>
      <c r="O9" s="56"/>
      <c r="P9" s="56"/>
    </row>
    <row r="10" spans="1:17" s="60" customFormat="1" ht="31.5" x14ac:dyDescent="0.25">
      <c r="A10" s="57">
        <v>1</v>
      </c>
      <c r="B10" s="58" t="s">
        <v>213</v>
      </c>
      <c r="C10" s="57">
        <v>1</v>
      </c>
      <c r="D10" s="57" t="s">
        <v>0</v>
      </c>
      <c r="E10" s="59">
        <v>8500</v>
      </c>
      <c r="F10" s="59">
        <v>12750</v>
      </c>
      <c r="G10" s="59">
        <f>SUM(E10+F10)*C10</f>
        <v>21250</v>
      </c>
      <c r="H10" s="59">
        <v>1</v>
      </c>
      <c r="I10" s="59"/>
      <c r="J10" s="59">
        <f>I10+H10</f>
        <v>1</v>
      </c>
      <c r="K10" s="59">
        <f>J10*E10</f>
        <v>8500</v>
      </c>
      <c r="L10" s="59">
        <v>1</v>
      </c>
      <c r="M10" s="59"/>
      <c r="N10" s="59">
        <f>M10+L10</f>
        <v>1</v>
      </c>
      <c r="O10" s="59">
        <f>N10*F10</f>
        <v>12750</v>
      </c>
      <c r="P10" s="59">
        <f t="shared" ref="P10:P41" si="0">O10+K10</f>
        <v>21250</v>
      </c>
    </row>
    <row r="11" spans="1:17" s="60" customFormat="1" ht="31.5" x14ac:dyDescent="0.25">
      <c r="A11" s="57">
        <v>2</v>
      </c>
      <c r="B11" s="58" t="s">
        <v>214</v>
      </c>
      <c r="C11" s="57">
        <v>1</v>
      </c>
      <c r="D11" s="57" t="s">
        <v>0</v>
      </c>
      <c r="E11" s="59">
        <v>8500</v>
      </c>
      <c r="F11" s="59">
        <v>8500</v>
      </c>
      <c r="G11" s="59">
        <f t="shared" ref="G11:G74" si="1">SUM(E11+F11)*C11</f>
        <v>17000</v>
      </c>
      <c r="H11" s="59">
        <v>0</v>
      </c>
      <c r="I11" s="59">
        <v>1</v>
      </c>
      <c r="J11" s="59">
        <f t="shared" ref="J11:J74" si="2">I11+H11</f>
        <v>1</v>
      </c>
      <c r="K11" s="59">
        <f t="shared" ref="K11:K74" si="3">J11*E11</f>
        <v>8500</v>
      </c>
      <c r="L11" s="59">
        <v>0</v>
      </c>
      <c r="M11" s="59">
        <v>1</v>
      </c>
      <c r="N11" s="59">
        <f t="shared" ref="N11:N74" si="4">M11+L11</f>
        <v>1</v>
      </c>
      <c r="O11" s="59">
        <f t="shared" ref="O11:O74" si="5">N11*F11</f>
        <v>8500</v>
      </c>
      <c r="P11" s="59">
        <f t="shared" si="0"/>
        <v>17000</v>
      </c>
    </row>
    <row r="12" spans="1:17" s="60" customFormat="1" ht="94.5" x14ac:dyDescent="0.25">
      <c r="A12" s="57"/>
      <c r="B12" s="58" t="s">
        <v>215</v>
      </c>
      <c r="C12" s="108"/>
      <c r="D12" s="109"/>
      <c r="E12" s="98"/>
      <c r="F12" s="98"/>
      <c r="G12" s="59">
        <f t="shared" si="1"/>
        <v>0</v>
      </c>
      <c r="H12" s="59">
        <v>0</v>
      </c>
      <c r="I12" s="59"/>
      <c r="J12" s="59">
        <f t="shared" si="2"/>
        <v>0</v>
      </c>
      <c r="K12" s="59">
        <f t="shared" si="3"/>
        <v>0</v>
      </c>
      <c r="L12" s="59">
        <v>0</v>
      </c>
      <c r="M12" s="59"/>
      <c r="N12" s="59">
        <f t="shared" si="4"/>
        <v>0</v>
      </c>
      <c r="O12" s="59">
        <f t="shared" si="5"/>
        <v>0</v>
      </c>
      <c r="P12" s="59">
        <f t="shared" si="0"/>
        <v>0</v>
      </c>
    </row>
    <row r="13" spans="1:17" s="71" customFormat="1" ht="15.75" x14ac:dyDescent="0.25">
      <c r="A13" s="110"/>
      <c r="B13" s="111"/>
      <c r="C13" s="108"/>
      <c r="D13" s="109"/>
      <c r="E13" s="98"/>
      <c r="F13" s="98"/>
      <c r="G13" s="59">
        <f t="shared" si="1"/>
        <v>0</v>
      </c>
      <c r="H13" s="59">
        <v>0</v>
      </c>
      <c r="I13" s="59"/>
      <c r="J13" s="59">
        <f t="shared" si="2"/>
        <v>0</v>
      </c>
      <c r="K13" s="59">
        <f t="shared" si="3"/>
        <v>0</v>
      </c>
      <c r="L13" s="59">
        <v>0</v>
      </c>
      <c r="M13" s="59"/>
      <c r="N13" s="59">
        <f t="shared" si="4"/>
        <v>0</v>
      </c>
      <c r="O13" s="59">
        <f t="shared" si="5"/>
        <v>0</v>
      </c>
      <c r="P13" s="59">
        <f t="shared" si="0"/>
        <v>0</v>
      </c>
    </row>
    <row r="14" spans="1:17" s="71" customFormat="1" ht="31.5" x14ac:dyDescent="0.25">
      <c r="A14" s="57"/>
      <c r="B14" s="65" t="s">
        <v>201</v>
      </c>
      <c r="C14" s="108"/>
      <c r="D14" s="109"/>
      <c r="E14" s="98"/>
      <c r="F14" s="98"/>
      <c r="G14" s="59">
        <f t="shared" si="1"/>
        <v>0</v>
      </c>
      <c r="H14" s="59">
        <v>0</v>
      </c>
      <c r="I14" s="59"/>
      <c r="J14" s="59">
        <f t="shared" si="2"/>
        <v>0</v>
      </c>
      <c r="K14" s="59">
        <f t="shared" si="3"/>
        <v>0</v>
      </c>
      <c r="L14" s="59">
        <v>0</v>
      </c>
      <c r="M14" s="59"/>
      <c r="N14" s="59">
        <f t="shared" si="4"/>
        <v>0</v>
      </c>
      <c r="O14" s="59">
        <f t="shared" si="5"/>
        <v>0</v>
      </c>
      <c r="P14" s="59">
        <f t="shared" si="0"/>
        <v>0</v>
      </c>
    </row>
    <row r="15" spans="1:17" s="60" customFormat="1" ht="31.5" x14ac:dyDescent="0.25">
      <c r="A15" s="67"/>
      <c r="B15" s="87" t="s">
        <v>51</v>
      </c>
      <c r="C15" s="112"/>
      <c r="D15" s="112"/>
      <c r="E15" s="106"/>
      <c r="F15" s="106"/>
      <c r="G15" s="59">
        <f t="shared" si="1"/>
        <v>0</v>
      </c>
      <c r="H15" s="59">
        <v>0</v>
      </c>
      <c r="I15" s="59"/>
      <c r="J15" s="59">
        <f t="shared" si="2"/>
        <v>0</v>
      </c>
      <c r="K15" s="59">
        <f t="shared" si="3"/>
        <v>0</v>
      </c>
      <c r="L15" s="59">
        <v>0</v>
      </c>
      <c r="M15" s="59"/>
      <c r="N15" s="59">
        <f t="shared" si="4"/>
        <v>0</v>
      </c>
      <c r="O15" s="59">
        <f t="shared" si="5"/>
        <v>0</v>
      </c>
      <c r="P15" s="59">
        <f t="shared" si="0"/>
        <v>0</v>
      </c>
    </row>
    <row r="16" spans="1:17" s="60" customFormat="1" ht="15.75" x14ac:dyDescent="0.25">
      <c r="A16" s="57">
        <v>1</v>
      </c>
      <c r="B16" s="58" t="s">
        <v>37</v>
      </c>
      <c r="C16" s="57">
        <v>1</v>
      </c>
      <c r="D16" s="57" t="s">
        <v>0</v>
      </c>
      <c r="E16" s="59">
        <v>0</v>
      </c>
      <c r="F16" s="59">
        <v>255000</v>
      </c>
      <c r="G16" s="59">
        <f t="shared" si="1"/>
        <v>255000</v>
      </c>
      <c r="H16" s="59">
        <v>0</v>
      </c>
      <c r="I16" s="59">
        <v>1</v>
      </c>
      <c r="J16" s="59">
        <f t="shared" si="2"/>
        <v>1</v>
      </c>
      <c r="K16" s="59">
        <f t="shared" si="3"/>
        <v>0</v>
      </c>
      <c r="L16" s="59">
        <v>0</v>
      </c>
      <c r="M16" s="59">
        <v>1</v>
      </c>
      <c r="N16" s="59">
        <f t="shared" si="4"/>
        <v>1</v>
      </c>
      <c r="O16" s="59">
        <f t="shared" si="5"/>
        <v>255000</v>
      </c>
      <c r="P16" s="59">
        <f t="shared" si="0"/>
        <v>255000</v>
      </c>
    </row>
    <row r="17" spans="1:16" s="60" customFormat="1" ht="15.75" x14ac:dyDescent="0.25">
      <c r="A17" s="57"/>
      <c r="B17" s="64"/>
      <c r="C17" s="61"/>
      <c r="D17" s="57"/>
      <c r="E17" s="98"/>
      <c r="F17" s="98"/>
      <c r="G17" s="59">
        <f t="shared" si="1"/>
        <v>0</v>
      </c>
      <c r="H17" s="59">
        <v>0</v>
      </c>
      <c r="I17" s="59"/>
      <c r="J17" s="59">
        <f t="shared" si="2"/>
        <v>0</v>
      </c>
      <c r="K17" s="59">
        <f t="shared" si="3"/>
        <v>0</v>
      </c>
      <c r="L17" s="59">
        <v>0</v>
      </c>
      <c r="M17" s="59"/>
      <c r="N17" s="59">
        <f t="shared" si="4"/>
        <v>0</v>
      </c>
      <c r="O17" s="59">
        <f t="shared" si="5"/>
        <v>0</v>
      </c>
      <c r="P17" s="59">
        <f t="shared" si="0"/>
        <v>0</v>
      </c>
    </row>
    <row r="18" spans="1:16" s="60" customFormat="1" ht="31.5" x14ac:dyDescent="0.25">
      <c r="A18" s="57"/>
      <c r="B18" s="65" t="s">
        <v>203</v>
      </c>
      <c r="C18" s="61"/>
      <c r="D18" s="57"/>
      <c r="E18" s="98"/>
      <c r="F18" s="98"/>
      <c r="G18" s="59">
        <f t="shared" si="1"/>
        <v>0</v>
      </c>
      <c r="H18" s="59">
        <v>0</v>
      </c>
      <c r="I18" s="59"/>
      <c r="J18" s="59">
        <f t="shared" si="2"/>
        <v>0</v>
      </c>
      <c r="K18" s="59">
        <f t="shared" si="3"/>
        <v>0</v>
      </c>
      <c r="L18" s="59">
        <v>0</v>
      </c>
      <c r="M18" s="59"/>
      <c r="N18" s="59">
        <f t="shared" si="4"/>
        <v>0</v>
      </c>
      <c r="O18" s="59">
        <f t="shared" si="5"/>
        <v>0</v>
      </c>
      <c r="P18" s="59">
        <f t="shared" si="0"/>
        <v>0</v>
      </c>
    </row>
    <row r="19" spans="1:16" s="71" customFormat="1" ht="31.5" x14ac:dyDescent="0.25">
      <c r="A19" s="67"/>
      <c r="B19" s="66" t="s">
        <v>222</v>
      </c>
      <c r="C19" s="105"/>
      <c r="D19" s="105"/>
      <c r="E19" s="106"/>
      <c r="F19" s="106"/>
      <c r="G19" s="59">
        <f t="shared" si="1"/>
        <v>0</v>
      </c>
      <c r="H19" s="59">
        <v>0</v>
      </c>
      <c r="I19" s="59"/>
      <c r="J19" s="59">
        <f t="shared" si="2"/>
        <v>0</v>
      </c>
      <c r="K19" s="59">
        <f t="shared" si="3"/>
        <v>0</v>
      </c>
      <c r="L19" s="59">
        <v>0</v>
      </c>
      <c r="M19" s="59"/>
      <c r="N19" s="59">
        <f t="shared" si="4"/>
        <v>0</v>
      </c>
      <c r="O19" s="59">
        <f t="shared" si="5"/>
        <v>0</v>
      </c>
      <c r="P19" s="59">
        <f t="shared" si="0"/>
        <v>0</v>
      </c>
    </row>
    <row r="20" spans="1:16" s="71" customFormat="1" ht="15.75" x14ac:dyDescent="0.25">
      <c r="A20" s="57"/>
      <c r="B20" s="66" t="s">
        <v>5</v>
      </c>
      <c r="C20" s="61"/>
      <c r="D20" s="57"/>
      <c r="E20" s="98"/>
      <c r="F20" s="98"/>
      <c r="G20" s="59">
        <f t="shared" si="1"/>
        <v>0</v>
      </c>
      <c r="H20" s="59">
        <v>0</v>
      </c>
      <c r="I20" s="59"/>
      <c r="J20" s="59">
        <f t="shared" si="2"/>
        <v>0</v>
      </c>
      <c r="K20" s="59">
        <f t="shared" si="3"/>
        <v>0</v>
      </c>
      <c r="L20" s="59">
        <v>0</v>
      </c>
      <c r="M20" s="59"/>
      <c r="N20" s="59">
        <f t="shared" si="4"/>
        <v>0</v>
      </c>
      <c r="O20" s="59">
        <f t="shared" si="5"/>
        <v>0</v>
      </c>
      <c r="P20" s="59">
        <f t="shared" si="0"/>
        <v>0</v>
      </c>
    </row>
    <row r="21" spans="1:16" s="71" customFormat="1" ht="47.25" x14ac:dyDescent="0.25">
      <c r="A21" s="57">
        <v>1</v>
      </c>
      <c r="B21" s="113" t="s">
        <v>216</v>
      </c>
      <c r="C21" s="57">
        <v>1</v>
      </c>
      <c r="D21" s="57" t="s">
        <v>0</v>
      </c>
      <c r="E21" s="59">
        <v>42500</v>
      </c>
      <c r="F21" s="59">
        <v>12750</v>
      </c>
      <c r="G21" s="59">
        <f t="shared" si="1"/>
        <v>55250</v>
      </c>
      <c r="H21" s="59">
        <v>1</v>
      </c>
      <c r="I21" s="59"/>
      <c r="J21" s="59">
        <f t="shared" si="2"/>
        <v>1</v>
      </c>
      <c r="K21" s="59">
        <f t="shared" si="3"/>
        <v>42500</v>
      </c>
      <c r="L21" s="59">
        <v>1</v>
      </c>
      <c r="M21" s="59"/>
      <c r="N21" s="59">
        <f t="shared" si="4"/>
        <v>1</v>
      </c>
      <c r="O21" s="59">
        <f t="shared" si="5"/>
        <v>12750</v>
      </c>
      <c r="P21" s="59">
        <f t="shared" si="0"/>
        <v>55250</v>
      </c>
    </row>
    <row r="22" spans="1:16" s="71" customFormat="1" ht="15.75" x14ac:dyDescent="0.25">
      <c r="A22" s="57"/>
      <c r="B22" s="114" t="s">
        <v>6</v>
      </c>
      <c r="C22" s="115"/>
      <c r="D22" s="78"/>
      <c r="E22" s="116"/>
      <c r="F22" s="98"/>
      <c r="G22" s="59">
        <f t="shared" si="1"/>
        <v>0</v>
      </c>
      <c r="H22" s="59">
        <v>0</v>
      </c>
      <c r="I22" s="59"/>
      <c r="J22" s="59">
        <f t="shared" si="2"/>
        <v>0</v>
      </c>
      <c r="K22" s="59">
        <f t="shared" si="3"/>
        <v>0</v>
      </c>
      <c r="L22" s="59">
        <v>0</v>
      </c>
      <c r="M22" s="59"/>
      <c r="N22" s="59">
        <f t="shared" si="4"/>
        <v>0</v>
      </c>
      <c r="O22" s="59">
        <f t="shared" si="5"/>
        <v>0</v>
      </c>
      <c r="P22" s="59">
        <f t="shared" si="0"/>
        <v>0</v>
      </c>
    </row>
    <row r="23" spans="1:16" s="71" customFormat="1" ht="31.5" x14ac:dyDescent="0.25">
      <c r="A23" s="57">
        <v>2</v>
      </c>
      <c r="B23" s="117" t="s">
        <v>217</v>
      </c>
      <c r="C23" s="78">
        <v>2</v>
      </c>
      <c r="D23" s="78" t="s">
        <v>28</v>
      </c>
      <c r="E23" s="59">
        <v>9350</v>
      </c>
      <c r="F23" s="59">
        <v>850</v>
      </c>
      <c r="G23" s="59">
        <f t="shared" si="1"/>
        <v>20400</v>
      </c>
      <c r="H23" s="59">
        <v>1</v>
      </c>
      <c r="I23" s="59"/>
      <c r="J23" s="59">
        <f t="shared" si="2"/>
        <v>1</v>
      </c>
      <c r="K23" s="59">
        <f t="shared" si="3"/>
        <v>9350</v>
      </c>
      <c r="L23" s="59">
        <v>1</v>
      </c>
      <c r="M23" s="59"/>
      <c r="N23" s="59">
        <f t="shared" si="4"/>
        <v>1</v>
      </c>
      <c r="O23" s="59">
        <f t="shared" si="5"/>
        <v>850</v>
      </c>
      <c r="P23" s="59">
        <f t="shared" si="0"/>
        <v>10200</v>
      </c>
    </row>
    <row r="24" spans="1:16" s="71" customFormat="1" ht="15.75" x14ac:dyDescent="0.25">
      <c r="A24" s="57"/>
      <c r="B24" s="107" t="s">
        <v>7</v>
      </c>
      <c r="C24" s="57"/>
      <c r="D24" s="57"/>
      <c r="E24" s="98"/>
      <c r="F24" s="98"/>
      <c r="G24" s="59">
        <f t="shared" si="1"/>
        <v>0</v>
      </c>
      <c r="H24" s="59">
        <v>0</v>
      </c>
      <c r="I24" s="59"/>
      <c r="J24" s="59">
        <f t="shared" si="2"/>
        <v>0</v>
      </c>
      <c r="K24" s="59">
        <f t="shared" si="3"/>
        <v>0</v>
      </c>
      <c r="L24" s="59">
        <v>0</v>
      </c>
      <c r="M24" s="59"/>
      <c r="N24" s="59">
        <f t="shared" si="4"/>
        <v>0</v>
      </c>
      <c r="O24" s="59">
        <f t="shared" si="5"/>
        <v>0</v>
      </c>
      <c r="P24" s="59">
        <f t="shared" si="0"/>
        <v>0</v>
      </c>
    </row>
    <row r="25" spans="1:16" s="71" customFormat="1" ht="31.5" x14ac:dyDescent="0.25">
      <c r="A25" s="57">
        <v>3</v>
      </c>
      <c r="B25" s="113" t="s">
        <v>218</v>
      </c>
      <c r="C25" s="57"/>
      <c r="D25" s="57"/>
      <c r="E25" s="98"/>
      <c r="F25" s="98"/>
      <c r="G25" s="59">
        <f t="shared" si="1"/>
        <v>0</v>
      </c>
      <c r="H25" s="59">
        <v>0</v>
      </c>
      <c r="I25" s="59"/>
      <c r="J25" s="59">
        <f t="shared" si="2"/>
        <v>0</v>
      </c>
      <c r="K25" s="59">
        <f t="shared" si="3"/>
        <v>0</v>
      </c>
      <c r="L25" s="59">
        <v>0</v>
      </c>
      <c r="M25" s="59"/>
      <c r="N25" s="59">
        <f t="shared" si="4"/>
        <v>0</v>
      </c>
      <c r="O25" s="59">
        <f t="shared" si="5"/>
        <v>0</v>
      </c>
      <c r="P25" s="59">
        <f t="shared" si="0"/>
        <v>0</v>
      </c>
    </row>
    <row r="26" spans="1:16" s="71" customFormat="1" ht="15.75" x14ac:dyDescent="0.25">
      <c r="A26" s="57"/>
      <c r="B26" s="118" t="s">
        <v>32</v>
      </c>
      <c r="C26" s="57"/>
      <c r="D26" s="57"/>
      <c r="E26" s="98"/>
      <c r="F26" s="98"/>
      <c r="G26" s="59">
        <f t="shared" si="1"/>
        <v>0</v>
      </c>
      <c r="H26" s="59">
        <v>0</v>
      </c>
      <c r="I26" s="59"/>
      <c r="J26" s="59">
        <f t="shared" si="2"/>
        <v>0</v>
      </c>
      <c r="K26" s="59">
        <f t="shared" si="3"/>
        <v>0</v>
      </c>
      <c r="L26" s="59">
        <v>0</v>
      </c>
      <c r="M26" s="59"/>
      <c r="N26" s="59">
        <f t="shared" si="4"/>
        <v>0</v>
      </c>
      <c r="O26" s="59">
        <f t="shared" si="5"/>
        <v>0</v>
      </c>
      <c r="P26" s="59">
        <f t="shared" si="0"/>
        <v>0</v>
      </c>
    </row>
    <row r="27" spans="1:16" s="71" customFormat="1" ht="15.75" x14ac:dyDescent="0.25">
      <c r="A27" s="57">
        <v>4</v>
      </c>
      <c r="B27" s="113" t="s">
        <v>27</v>
      </c>
      <c r="C27" s="57">
        <v>1</v>
      </c>
      <c r="D27" s="57" t="s">
        <v>26</v>
      </c>
      <c r="E27" s="59">
        <v>120912.5</v>
      </c>
      <c r="F27" s="59">
        <v>3400</v>
      </c>
      <c r="G27" s="59">
        <f t="shared" si="1"/>
        <v>124312.5</v>
      </c>
      <c r="H27" s="59">
        <v>1</v>
      </c>
      <c r="I27" s="59"/>
      <c r="J27" s="59">
        <f t="shared" si="2"/>
        <v>1</v>
      </c>
      <c r="K27" s="59">
        <f t="shared" si="3"/>
        <v>120912.5</v>
      </c>
      <c r="L27" s="59">
        <v>1</v>
      </c>
      <c r="M27" s="59"/>
      <c r="N27" s="59">
        <f t="shared" si="4"/>
        <v>1</v>
      </c>
      <c r="O27" s="59">
        <f t="shared" si="5"/>
        <v>3400</v>
      </c>
      <c r="P27" s="59">
        <f t="shared" si="0"/>
        <v>124312.5</v>
      </c>
    </row>
    <row r="28" spans="1:16" s="71" customFormat="1" ht="15.75" x14ac:dyDescent="0.25">
      <c r="A28" s="57"/>
      <c r="B28" s="118" t="s">
        <v>1</v>
      </c>
      <c r="C28" s="57"/>
      <c r="D28" s="57"/>
      <c r="E28" s="98"/>
      <c r="F28" s="98"/>
      <c r="G28" s="59">
        <f t="shared" si="1"/>
        <v>0</v>
      </c>
      <c r="H28" s="59">
        <v>0</v>
      </c>
      <c r="I28" s="59"/>
      <c r="J28" s="59">
        <f t="shared" si="2"/>
        <v>0</v>
      </c>
      <c r="K28" s="59">
        <f t="shared" si="3"/>
        <v>0</v>
      </c>
      <c r="L28" s="59">
        <v>0</v>
      </c>
      <c r="M28" s="59"/>
      <c r="N28" s="59">
        <f t="shared" si="4"/>
        <v>0</v>
      </c>
      <c r="O28" s="59">
        <f t="shared" si="5"/>
        <v>0</v>
      </c>
      <c r="P28" s="59">
        <f t="shared" si="0"/>
        <v>0</v>
      </c>
    </row>
    <row r="29" spans="1:16" s="71" customFormat="1" ht="15.75" x14ac:dyDescent="0.25">
      <c r="A29" s="57">
        <v>5</v>
      </c>
      <c r="B29" s="113" t="s">
        <v>22</v>
      </c>
      <c r="C29" s="57">
        <v>1</v>
      </c>
      <c r="D29" s="57" t="s">
        <v>26</v>
      </c>
      <c r="E29" s="59">
        <v>386750</v>
      </c>
      <c r="F29" s="59">
        <v>4250</v>
      </c>
      <c r="G29" s="59">
        <f t="shared" si="1"/>
        <v>391000</v>
      </c>
      <c r="H29" s="59">
        <v>1</v>
      </c>
      <c r="I29" s="59"/>
      <c r="J29" s="59">
        <f t="shared" si="2"/>
        <v>1</v>
      </c>
      <c r="K29" s="59">
        <f t="shared" si="3"/>
        <v>386750</v>
      </c>
      <c r="L29" s="59">
        <v>1</v>
      </c>
      <c r="M29" s="59"/>
      <c r="N29" s="59">
        <f t="shared" si="4"/>
        <v>1</v>
      </c>
      <c r="O29" s="59">
        <f t="shared" si="5"/>
        <v>4250</v>
      </c>
      <c r="P29" s="59">
        <f t="shared" si="0"/>
        <v>391000</v>
      </c>
    </row>
    <row r="30" spans="1:16" s="71" customFormat="1" ht="15.75" x14ac:dyDescent="0.25">
      <c r="A30" s="57"/>
      <c r="B30" s="118" t="s">
        <v>31</v>
      </c>
      <c r="C30" s="57"/>
      <c r="D30" s="57"/>
      <c r="E30" s="98"/>
      <c r="F30" s="98"/>
      <c r="G30" s="59">
        <f t="shared" si="1"/>
        <v>0</v>
      </c>
      <c r="H30" s="59">
        <v>0</v>
      </c>
      <c r="I30" s="59"/>
      <c r="J30" s="59">
        <f t="shared" si="2"/>
        <v>0</v>
      </c>
      <c r="K30" s="59">
        <f t="shared" si="3"/>
        <v>0</v>
      </c>
      <c r="L30" s="59">
        <v>0</v>
      </c>
      <c r="M30" s="59"/>
      <c r="N30" s="59">
        <f t="shared" si="4"/>
        <v>0</v>
      </c>
      <c r="O30" s="59">
        <f t="shared" si="5"/>
        <v>0</v>
      </c>
      <c r="P30" s="59">
        <f t="shared" si="0"/>
        <v>0</v>
      </c>
    </row>
    <row r="31" spans="1:16" s="71" customFormat="1" ht="15.75" x14ac:dyDescent="0.25">
      <c r="A31" s="57">
        <v>6</v>
      </c>
      <c r="B31" s="113" t="s">
        <v>2</v>
      </c>
      <c r="C31" s="57">
        <v>1</v>
      </c>
      <c r="D31" s="57" t="s">
        <v>26</v>
      </c>
      <c r="E31" s="59">
        <v>46750</v>
      </c>
      <c r="F31" s="59">
        <v>1700</v>
      </c>
      <c r="G31" s="59">
        <f t="shared" si="1"/>
        <v>48450</v>
      </c>
      <c r="H31" s="59">
        <v>1</v>
      </c>
      <c r="I31" s="59"/>
      <c r="J31" s="59">
        <f t="shared" si="2"/>
        <v>1</v>
      </c>
      <c r="K31" s="59">
        <f t="shared" si="3"/>
        <v>46750</v>
      </c>
      <c r="L31" s="59">
        <v>1</v>
      </c>
      <c r="M31" s="59"/>
      <c r="N31" s="59">
        <f t="shared" si="4"/>
        <v>1</v>
      </c>
      <c r="O31" s="59">
        <f t="shared" si="5"/>
        <v>1700</v>
      </c>
      <c r="P31" s="59">
        <f t="shared" si="0"/>
        <v>48450</v>
      </c>
    </row>
    <row r="32" spans="1:16" s="71" customFormat="1" ht="15.75" x14ac:dyDescent="0.25">
      <c r="A32" s="57"/>
      <c r="B32" s="118" t="s">
        <v>8</v>
      </c>
      <c r="C32" s="57"/>
      <c r="D32" s="57"/>
      <c r="E32" s="98"/>
      <c r="F32" s="98"/>
      <c r="G32" s="59">
        <f t="shared" si="1"/>
        <v>0</v>
      </c>
      <c r="H32" s="59">
        <v>0</v>
      </c>
      <c r="I32" s="59"/>
      <c r="J32" s="59">
        <f t="shared" si="2"/>
        <v>0</v>
      </c>
      <c r="K32" s="59">
        <f t="shared" si="3"/>
        <v>0</v>
      </c>
      <c r="L32" s="59">
        <v>0</v>
      </c>
      <c r="M32" s="59"/>
      <c r="N32" s="59">
        <f t="shared" si="4"/>
        <v>0</v>
      </c>
      <c r="O32" s="59">
        <f t="shared" si="5"/>
        <v>0</v>
      </c>
      <c r="P32" s="59">
        <f t="shared" si="0"/>
        <v>0</v>
      </c>
    </row>
    <row r="33" spans="1:16" s="71" customFormat="1" ht="47.25" x14ac:dyDescent="0.25">
      <c r="A33" s="57">
        <v>7</v>
      </c>
      <c r="B33" s="113" t="s">
        <v>219</v>
      </c>
      <c r="C33" s="57">
        <v>1</v>
      </c>
      <c r="D33" s="57" t="s">
        <v>0</v>
      </c>
      <c r="E33" s="59">
        <v>127500</v>
      </c>
      <c r="F33" s="59">
        <v>25500</v>
      </c>
      <c r="G33" s="59">
        <f t="shared" si="1"/>
        <v>153000</v>
      </c>
      <c r="H33" s="59">
        <v>1</v>
      </c>
      <c r="I33" s="59"/>
      <c r="J33" s="59">
        <f t="shared" si="2"/>
        <v>1</v>
      </c>
      <c r="K33" s="59">
        <f t="shared" si="3"/>
        <v>127500</v>
      </c>
      <c r="L33" s="59">
        <v>1</v>
      </c>
      <c r="M33" s="59"/>
      <c r="N33" s="59">
        <f t="shared" si="4"/>
        <v>1</v>
      </c>
      <c r="O33" s="59">
        <f t="shared" si="5"/>
        <v>25500</v>
      </c>
      <c r="P33" s="59">
        <f t="shared" si="0"/>
        <v>153000</v>
      </c>
    </row>
    <row r="34" spans="1:16" s="71" customFormat="1" ht="15.75" x14ac:dyDescent="0.25">
      <c r="A34" s="57"/>
      <c r="B34" s="118" t="s">
        <v>9</v>
      </c>
      <c r="C34" s="90"/>
      <c r="D34" s="90"/>
      <c r="E34" s="98"/>
      <c r="F34" s="98"/>
      <c r="G34" s="59">
        <f t="shared" si="1"/>
        <v>0</v>
      </c>
      <c r="H34" s="59">
        <v>0</v>
      </c>
      <c r="I34" s="59"/>
      <c r="J34" s="59">
        <f t="shared" si="2"/>
        <v>0</v>
      </c>
      <c r="K34" s="59">
        <f t="shared" si="3"/>
        <v>0</v>
      </c>
      <c r="L34" s="59">
        <v>0</v>
      </c>
      <c r="M34" s="59"/>
      <c r="N34" s="59">
        <f t="shared" si="4"/>
        <v>0</v>
      </c>
      <c r="O34" s="59">
        <f t="shared" si="5"/>
        <v>0</v>
      </c>
      <c r="P34" s="59">
        <f t="shared" si="0"/>
        <v>0</v>
      </c>
    </row>
    <row r="35" spans="1:16" s="71" customFormat="1" ht="47.25" x14ac:dyDescent="0.25">
      <c r="A35" s="57">
        <v>8</v>
      </c>
      <c r="B35" s="113" t="s">
        <v>220</v>
      </c>
      <c r="C35" s="57">
        <v>1</v>
      </c>
      <c r="D35" s="57" t="s">
        <v>0</v>
      </c>
      <c r="E35" s="59">
        <v>29750</v>
      </c>
      <c r="F35" s="59">
        <v>38250</v>
      </c>
      <c r="G35" s="59">
        <f t="shared" si="1"/>
        <v>68000</v>
      </c>
      <c r="H35" s="59">
        <v>1</v>
      </c>
      <c r="I35" s="59"/>
      <c r="J35" s="59">
        <f t="shared" si="2"/>
        <v>1</v>
      </c>
      <c r="K35" s="59">
        <f t="shared" si="3"/>
        <v>29750</v>
      </c>
      <c r="L35" s="59">
        <v>1</v>
      </c>
      <c r="M35" s="59"/>
      <c r="N35" s="59">
        <f t="shared" si="4"/>
        <v>1</v>
      </c>
      <c r="O35" s="59">
        <f t="shared" si="5"/>
        <v>38250</v>
      </c>
      <c r="P35" s="59">
        <f t="shared" si="0"/>
        <v>68000</v>
      </c>
    </row>
    <row r="36" spans="1:16" s="71" customFormat="1" ht="15.75" x14ac:dyDescent="0.25">
      <c r="A36" s="57"/>
      <c r="B36" s="118" t="s">
        <v>10</v>
      </c>
      <c r="C36" s="57"/>
      <c r="D36" s="57"/>
      <c r="E36" s="98"/>
      <c r="F36" s="98"/>
      <c r="G36" s="59">
        <f t="shared" si="1"/>
        <v>0</v>
      </c>
      <c r="H36" s="59">
        <v>0</v>
      </c>
      <c r="I36" s="59"/>
      <c r="J36" s="59">
        <f t="shared" si="2"/>
        <v>0</v>
      </c>
      <c r="K36" s="59">
        <f t="shared" si="3"/>
        <v>0</v>
      </c>
      <c r="L36" s="59">
        <v>0</v>
      </c>
      <c r="M36" s="59"/>
      <c r="N36" s="59">
        <f t="shared" si="4"/>
        <v>0</v>
      </c>
      <c r="O36" s="59">
        <f t="shared" si="5"/>
        <v>0</v>
      </c>
      <c r="P36" s="59">
        <f t="shared" si="0"/>
        <v>0</v>
      </c>
    </row>
    <row r="37" spans="1:16" s="71" customFormat="1" ht="31.5" x14ac:dyDescent="0.25">
      <c r="A37" s="57">
        <v>9</v>
      </c>
      <c r="B37" s="113" t="s">
        <v>221</v>
      </c>
      <c r="C37" s="57">
        <v>1</v>
      </c>
      <c r="D37" s="57" t="s">
        <v>0</v>
      </c>
      <c r="E37" s="59">
        <v>25500</v>
      </c>
      <c r="F37" s="59">
        <v>8500</v>
      </c>
      <c r="G37" s="59">
        <f t="shared" si="1"/>
        <v>34000</v>
      </c>
      <c r="H37" s="59">
        <v>1</v>
      </c>
      <c r="I37" s="59"/>
      <c r="J37" s="59">
        <f t="shared" si="2"/>
        <v>1</v>
      </c>
      <c r="K37" s="59">
        <f t="shared" si="3"/>
        <v>25500</v>
      </c>
      <c r="L37" s="59">
        <v>1</v>
      </c>
      <c r="M37" s="59"/>
      <c r="N37" s="59">
        <f t="shared" si="4"/>
        <v>1</v>
      </c>
      <c r="O37" s="59">
        <f t="shared" si="5"/>
        <v>8500</v>
      </c>
      <c r="P37" s="59">
        <f t="shared" si="0"/>
        <v>34000</v>
      </c>
    </row>
    <row r="38" spans="1:16" s="71" customFormat="1" ht="15.75" x14ac:dyDescent="0.25">
      <c r="A38" s="57"/>
      <c r="B38" s="89"/>
      <c r="C38" s="90"/>
      <c r="D38" s="90"/>
      <c r="E38" s="98"/>
      <c r="F38" s="98"/>
      <c r="G38" s="59">
        <f t="shared" si="1"/>
        <v>0</v>
      </c>
      <c r="H38" s="59">
        <v>0</v>
      </c>
      <c r="I38" s="59"/>
      <c r="J38" s="59">
        <f t="shared" si="2"/>
        <v>0</v>
      </c>
      <c r="K38" s="59">
        <f t="shared" si="3"/>
        <v>0</v>
      </c>
      <c r="L38" s="59">
        <v>0</v>
      </c>
      <c r="M38" s="59"/>
      <c r="N38" s="59">
        <f t="shared" si="4"/>
        <v>0</v>
      </c>
      <c r="O38" s="59">
        <f t="shared" si="5"/>
        <v>0</v>
      </c>
      <c r="P38" s="59">
        <f t="shared" si="0"/>
        <v>0</v>
      </c>
    </row>
    <row r="39" spans="1:16" s="71" customFormat="1" ht="31.5" x14ac:dyDescent="0.25">
      <c r="A39" s="57"/>
      <c r="B39" s="65" t="s">
        <v>204</v>
      </c>
      <c r="C39" s="90"/>
      <c r="D39" s="90"/>
      <c r="E39" s="98"/>
      <c r="F39" s="98"/>
      <c r="G39" s="59">
        <f t="shared" si="1"/>
        <v>0</v>
      </c>
      <c r="H39" s="59">
        <v>0</v>
      </c>
      <c r="I39" s="59"/>
      <c r="J39" s="59">
        <f t="shared" si="2"/>
        <v>0</v>
      </c>
      <c r="K39" s="59">
        <f t="shared" si="3"/>
        <v>0</v>
      </c>
      <c r="L39" s="59">
        <v>0</v>
      </c>
      <c r="M39" s="59"/>
      <c r="N39" s="59">
        <f t="shared" si="4"/>
        <v>0</v>
      </c>
      <c r="O39" s="59">
        <f t="shared" si="5"/>
        <v>0</v>
      </c>
      <c r="P39" s="59">
        <f t="shared" si="0"/>
        <v>0</v>
      </c>
    </row>
    <row r="40" spans="1:16" s="71" customFormat="1" ht="47.25" x14ac:dyDescent="0.25">
      <c r="A40" s="67"/>
      <c r="B40" s="66" t="s">
        <v>52</v>
      </c>
      <c r="C40" s="112"/>
      <c r="D40" s="112"/>
      <c r="E40" s="119"/>
      <c r="F40" s="119"/>
      <c r="G40" s="59">
        <f t="shared" si="1"/>
        <v>0</v>
      </c>
      <c r="H40" s="59">
        <v>0</v>
      </c>
      <c r="I40" s="59"/>
      <c r="J40" s="59">
        <f t="shared" si="2"/>
        <v>0</v>
      </c>
      <c r="K40" s="59">
        <f t="shared" si="3"/>
        <v>0</v>
      </c>
      <c r="L40" s="59">
        <v>0</v>
      </c>
      <c r="M40" s="59"/>
      <c r="N40" s="59">
        <f t="shared" si="4"/>
        <v>0</v>
      </c>
      <c r="O40" s="59">
        <f t="shared" si="5"/>
        <v>0</v>
      </c>
      <c r="P40" s="59">
        <f t="shared" si="0"/>
        <v>0</v>
      </c>
    </row>
    <row r="41" spans="1:16" s="71" customFormat="1" ht="15.75" x14ac:dyDescent="0.25">
      <c r="A41" s="57"/>
      <c r="B41" s="118" t="s">
        <v>11</v>
      </c>
      <c r="C41" s="120"/>
      <c r="D41" s="120"/>
      <c r="E41" s="121"/>
      <c r="F41" s="121"/>
      <c r="G41" s="59">
        <f t="shared" si="1"/>
        <v>0</v>
      </c>
      <c r="H41" s="59">
        <v>0</v>
      </c>
      <c r="I41" s="59"/>
      <c r="J41" s="59">
        <f t="shared" si="2"/>
        <v>0</v>
      </c>
      <c r="K41" s="59">
        <f t="shared" si="3"/>
        <v>0</v>
      </c>
      <c r="L41" s="59">
        <v>0</v>
      </c>
      <c r="M41" s="59"/>
      <c r="N41" s="59">
        <f t="shared" si="4"/>
        <v>0</v>
      </c>
      <c r="O41" s="59">
        <f t="shared" si="5"/>
        <v>0</v>
      </c>
      <c r="P41" s="59">
        <f t="shared" si="0"/>
        <v>0</v>
      </c>
    </row>
    <row r="42" spans="1:16" s="71" customFormat="1" ht="78.75" x14ac:dyDescent="0.25">
      <c r="A42" s="57">
        <v>1</v>
      </c>
      <c r="B42" s="113" t="s">
        <v>38</v>
      </c>
      <c r="C42" s="90">
        <v>1</v>
      </c>
      <c r="D42" s="90" t="s">
        <v>0</v>
      </c>
      <c r="E42" s="59">
        <v>0</v>
      </c>
      <c r="F42" s="59">
        <v>34000</v>
      </c>
      <c r="G42" s="59">
        <f t="shared" si="1"/>
        <v>34000</v>
      </c>
      <c r="H42" s="59">
        <v>0</v>
      </c>
      <c r="I42" s="59"/>
      <c r="J42" s="59">
        <f t="shared" si="2"/>
        <v>0</v>
      </c>
      <c r="K42" s="59">
        <f t="shared" si="3"/>
        <v>0</v>
      </c>
      <c r="L42" s="59">
        <v>1</v>
      </c>
      <c r="M42" s="59"/>
      <c r="N42" s="59">
        <f t="shared" si="4"/>
        <v>1</v>
      </c>
      <c r="O42" s="59">
        <f t="shared" si="5"/>
        <v>34000</v>
      </c>
      <c r="P42" s="59">
        <f t="shared" ref="P42:P73" si="6">O42+K42</f>
        <v>34000</v>
      </c>
    </row>
    <row r="43" spans="1:16" s="71" customFormat="1" ht="15.75" x14ac:dyDescent="0.25">
      <c r="A43" s="57">
        <v>2</v>
      </c>
      <c r="B43" s="113" t="s">
        <v>33</v>
      </c>
      <c r="C43" s="90">
        <v>1</v>
      </c>
      <c r="D43" s="90" t="s">
        <v>0</v>
      </c>
      <c r="E43" s="59">
        <v>12750</v>
      </c>
      <c r="F43" s="59">
        <v>29750</v>
      </c>
      <c r="G43" s="59">
        <f t="shared" si="1"/>
        <v>42500</v>
      </c>
      <c r="H43" s="124">
        <v>1</v>
      </c>
      <c r="I43" s="124"/>
      <c r="J43" s="59">
        <f t="shared" si="2"/>
        <v>1</v>
      </c>
      <c r="K43" s="59">
        <f t="shared" si="3"/>
        <v>12750</v>
      </c>
      <c r="L43" s="124">
        <v>1</v>
      </c>
      <c r="M43" s="124"/>
      <c r="N43" s="59">
        <f t="shared" si="4"/>
        <v>1</v>
      </c>
      <c r="O43" s="59">
        <f t="shared" si="5"/>
        <v>29750</v>
      </c>
      <c r="P43" s="59">
        <f t="shared" si="6"/>
        <v>42500</v>
      </c>
    </row>
    <row r="44" spans="1:16" s="71" customFormat="1" ht="15.75" x14ac:dyDescent="0.25">
      <c r="A44" s="57">
        <v>3</v>
      </c>
      <c r="B44" s="113" t="s">
        <v>34</v>
      </c>
      <c r="C44" s="90">
        <v>1</v>
      </c>
      <c r="D44" s="90" t="s">
        <v>0</v>
      </c>
      <c r="E44" s="59">
        <v>0</v>
      </c>
      <c r="F44" s="59">
        <v>34000</v>
      </c>
      <c r="G44" s="59">
        <f t="shared" si="1"/>
        <v>34000</v>
      </c>
      <c r="H44" s="59">
        <v>0</v>
      </c>
      <c r="I44" s="59"/>
      <c r="J44" s="59">
        <f t="shared" si="2"/>
        <v>0</v>
      </c>
      <c r="K44" s="59">
        <f t="shared" si="3"/>
        <v>0</v>
      </c>
      <c r="L44" s="59">
        <v>0</v>
      </c>
      <c r="M44" s="59">
        <v>1</v>
      </c>
      <c r="N44" s="59">
        <f t="shared" si="4"/>
        <v>1</v>
      </c>
      <c r="O44" s="59">
        <f t="shared" si="5"/>
        <v>34000</v>
      </c>
      <c r="P44" s="59">
        <f t="shared" si="6"/>
        <v>34000</v>
      </c>
    </row>
    <row r="45" spans="1:16" s="71" customFormat="1" ht="15.75" x14ac:dyDescent="0.25">
      <c r="A45" s="57"/>
      <c r="B45" s="89"/>
      <c r="C45" s="90"/>
      <c r="D45" s="90"/>
      <c r="E45" s="98"/>
      <c r="F45" s="98"/>
      <c r="G45" s="59">
        <f t="shared" si="1"/>
        <v>0</v>
      </c>
      <c r="H45" s="59">
        <v>0</v>
      </c>
      <c r="I45" s="59"/>
      <c r="J45" s="59">
        <f t="shared" si="2"/>
        <v>0</v>
      </c>
      <c r="K45" s="59">
        <f t="shared" si="3"/>
        <v>0</v>
      </c>
      <c r="L45" s="59">
        <v>0</v>
      </c>
      <c r="M45" s="59"/>
      <c r="N45" s="59">
        <f t="shared" si="4"/>
        <v>0</v>
      </c>
      <c r="O45" s="59">
        <f t="shared" si="5"/>
        <v>0</v>
      </c>
      <c r="P45" s="59">
        <f t="shared" si="6"/>
        <v>0</v>
      </c>
    </row>
    <row r="46" spans="1:16" s="71" customFormat="1" ht="31.5" x14ac:dyDescent="0.25">
      <c r="A46" s="57"/>
      <c r="B46" s="65" t="s">
        <v>205</v>
      </c>
      <c r="C46" s="90"/>
      <c r="D46" s="90"/>
      <c r="E46" s="98"/>
      <c r="F46" s="98"/>
      <c r="G46" s="59">
        <f t="shared" si="1"/>
        <v>0</v>
      </c>
      <c r="H46" s="59">
        <v>0</v>
      </c>
      <c r="I46" s="59"/>
      <c r="J46" s="59">
        <f t="shared" si="2"/>
        <v>0</v>
      </c>
      <c r="K46" s="59">
        <f t="shared" si="3"/>
        <v>0</v>
      </c>
      <c r="L46" s="59">
        <v>0</v>
      </c>
      <c r="M46" s="59"/>
      <c r="N46" s="59">
        <f t="shared" si="4"/>
        <v>0</v>
      </c>
      <c r="O46" s="59">
        <f t="shared" si="5"/>
        <v>0</v>
      </c>
      <c r="P46" s="59">
        <f t="shared" si="6"/>
        <v>0</v>
      </c>
    </row>
    <row r="47" spans="1:16" s="71" customFormat="1" ht="31.5" x14ac:dyDescent="0.25">
      <c r="A47" s="57"/>
      <c r="B47" s="66" t="s">
        <v>53</v>
      </c>
      <c r="C47" s="90"/>
      <c r="D47" s="90"/>
      <c r="E47" s="98"/>
      <c r="F47" s="98"/>
      <c r="G47" s="59">
        <f t="shared" si="1"/>
        <v>0</v>
      </c>
      <c r="H47" s="59">
        <v>0</v>
      </c>
      <c r="I47" s="59"/>
      <c r="J47" s="59">
        <f t="shared" si="2"/>
        <v>0</v>
      </c>
      <c r="K47" s="59">
        <f t="shared" si="3"/>
        <v>0</v>
      </c>
      <c r="L47" s="59">
        <v>0</v>
      </c>
      <c r="M47" s="59"/>
      <c r="N47" s="59">
        <f t="shared" si="4"/>
        <v>0</v>
      </c>
      <c r="O47" s="59">
        <f t="shared" si="5"/>
        <v>0</v>
      </c>
      <c r="P47" s="59">
        <f t="shared" si="6"/>
        <v>0</v>
      </c>
    </row>
    <row r="48" spans="1:16" s="71" customFormat="1" ht="15.75" x14ac:dyDescent="0.25">
      <c r="A48" s="67"/>
      <c r="B48" s="87" t="s">
        <v>3</v>
      </c>
      <c r="C48" s="112"/>
      <c r="D48" s="112"/>
      <c r="E48" s="119"/>
      <c r="F48" s="119"/>
      <c r="G48" s="59">
        <f t="shared" si="1"/>
        <v>0</v>
      </c>
      <c r="H48" s="59">
        <v>0</v>
      </c>
      <c r="I48" s="59"/>
      <c r="J48" s="59">
        <f t="shared" si="2"/>
        <v>0</v>
      </c>
      <c r="K48" s="59">
        <f t="shared" si="3"/>
        <v>0</v>
      </c>
      <c r="L48" s="59">
        <v>0</v>
      </c>
      <c r="M48" s="59"/>
      <c r="N48" s="59">
        <f t="shared" si="4"/>
        <v>0</v>
      </c>
      <c r="O48" s="59">
        <f t="shared" si="5"/>
        <v>0</v>
      </c>
      <c r="P48" s="59">
        <f t="shared" si="6"/>
        <v>0</v>
      </c>
    </row>
    <row r="49" spans="1:16" s="71" customFormat="1" ht="78.75" x14ac:dyDescent="0.25">
      <c r="A49" s="57">
        <v>1</v>
      </c>
      <c r="B49" s="113" t="s">
        <v>39</v>
      </c>
      <c r="C49" s="108"/>
      <c r="D49" s="109"/>
      <c r="E49" s="116"/>
      <c r="F49" s="116"/>
      <c r="G49" s="59">
        <f t="shared" si="1"/>
        <v>0</v>
      </c>
      <c r="H49" s="59">
        <v>0</v>
      </c>
      <c r="I49" s="59"/>
      <c r="J49" s="59">
        <f t="shared" si="2"/>
        <v>0</v>
      </c>
      <c r="K49" s="59">
        <f t="shared" si="3"/>
        <v>0</v>
      </c>
      <c r="L49" s="59">
        <v>0</v>
      </c>
      <c r="M49" s="59"/>
      <c r="N49" s="59">
        <f t="shared" si="4"/>
        <v>0</v>
      </c>
      <c r="O49" s="59">
        <f t="shared" si="5"/>
        <v>0</v>
      </c>
      <c r="P49" s="59">
        <f t="shared" si="6"/>
        <v>0</v>
      </c>
    </row>
    <row r="50" spans="1:16" s="71" customFormat="1" ht="15.75" x14ac:dyDescent="0.25">
      <c r="A50" s="57" t="s">
        <v>57</v>
      </c>
      <c r="B50" s="113" t="s">
        <v>21</v>
      </c>
      <c r="C50" s="90">
        <v>1</v>
      </c>
      <c r="D50" s="90" t="s">
        <v>26</v>
      </c>
      <c r="E50" s="59">
        <v>193800</v>
      </c>
      <c r="F50" s="59">
        <v>8500</v>
      </c>
      <c r="G50" s="59">
        <f t="shared" si="1"/>
        <v>202300</v>
      </c>
      <c r="H50" s="59">
        <v>1</v>
      </c>
      <c r="I50" s="59"/>
      <c r="J50" s="59">
        <f t="shared" si="2"/>
        <v>1</v>
      </c>
      <c r="K50" s="59">
        <f t="shared" si="3"/>
        <v>193800</v>
      </c>
      <c r="L50" s="59">
        <v>1</v>
      </c>
      <c r="M50" s="59"/>
      <c r="N50" s="59">
        <f t="shared" si="4"/>
        <v>1</v>
      </c>
      <c r="O50" s="59">
        <f t="shared" si="5"/>
        <v>8500</v>
      </c>
      <c r="P50" s="59">
        <f t="shared" si="6"/>
        <v>202300</v>
      </c>
    </row>
    <row r="51" spans="1:16" s="71" customFormat="1" ht="15.75" x14ac:dyDescent="0.25">
      <c r="A51" s="57"/>
      <c r="B51" s="89"/>
      <c r="C51" s="90"/>
      <c r="D51" s="90"/>
      <c r="E51" s="98"/>
      <c r="F51" s="98"/>
      <c r="G51" s="59">
        <f t="shared" si="1"/>
        <v>0</v>
      </c>
      <c r="H51" s="59">
        <v>0</v>
      </c>
      <c r="I51" s="59"/>
      <c r="J51" s="59">
        <f t="shared" si="2"/>
        <v>0</v>
      </c>
      <c r="K51" s="59">
        <f t="shared" si="3"/>
        <v>0</v>
      </c>
      <c r="L51" s="59">
        <v>0</v>
      </c>
      <c r="M51" s="59"/>
      <c r="N51" s="59">
        <f t="shared" si="4"/>
        <v>0</v>
      </c>
      <c r="O51" s="59">
        <f t="shared" si="5"/>
        <v>0</v>
      </c>
      <c r="P51" s="59">
        <f t="shared" si="6"/>
        <v>0</v>
      </c>
    </row>
    <row r="52" spans="1:16" s="71" customFormat="1" ht="31.5" x14ac:dyDescent="0.25">
      <c r="A52" s="57"/>
      <c r="B52" s="65" t="s">
        <v>206</v>
      </c>
      <c r="C52" s="90"/>
      <c r="D52" s="90"/>
      <c r="E52" s="98"/>
      <c r="F52" s="98"/>
      <c r="G52" s="59">
        <f t="shared" si="1"/>
        <v>0</v>
      </c>
      <c r="H52" s="59">
        <v>0</v>
      </c>
      <c r="I52" s="59"/>
      <c r="J52" s="59">
        <f t="shared" si="2"/>
        <v>0</v>
      </c>
      <c r="K52" s="59">
        <f t="shared" si="3"/>
        <v>0</v>
      </c>
      <c r="L52" s="59">
        <v>0</v>
      </c>
      <c r="M52" s="59"/>
      <c r="N52" s="59">
        <f t="shared" si="4"/>
        <v>0</v>
      </c>
      <c r="O52" s="59">
        <f t="shared" si="5"/>
        <v>0</v>
      </c>
      <c r="P52" s="59">
        <f t="shared" si="6"/>
        <v>0</v>
      </c>
    </row>
    <row r="53" spans="1:16" s="71" customFormat="1" ht="31.5" x14ac:dyDescent="0.25">
      <c r="A53" s="57"/>
      <c r="B53" s="66" t="s">
        <v>54</v>
      </c>
      <c r="C53" s="90"/>
      <c r="D53" s="90"/>
      <c r="E53" s="98"/>
      <c r="F53" s="98"/>
      <c r="G53" s="59">
        <f t="shared" si="1"/>
        <v>0</v>
      </c>
      <c r="H53" s="59">
        <v>0</v>
      </c>
      <c r="I53" s="59"/>
      <c r="J53" s="59">
        <f t="shared" si="2"/>
        <v>0</v>
      </c>
      <c r="K53" s="59">
        <f t="shared" si="3"/>
        <v>0</v>
      </c>
      <c r="L53" s="59">
        <v>0</v>
      </c>
      <c r="M53" s="59"/>
      <c r="N53" s="59">
        <f t="shared" si="4"/>
        <v>0</v>
      </c>
      <c r="O53" s="59">
        <f t="shared" si="5"/>
        <v>0</v>
      </c>
      <c r="P53" s="59">
        <f t="shared" si="6"/>
        <v>0</v>
      </c>
    </row>
    <row r="54" spans="1:16" s="71" customFormat="1" ht="15.75" x14ac:dyDescent="0.25">
      <c r="A54" s="67"/>
      <c r="B54" s="113" t="s">
        <v>4</v>
      </c>
      <c r="C54" s="112"/>
      <c r="D54" s="112"/>
      <c r="E54" s="119"/>
      <c r="F54" s="119"/>
      <c r="G54" s="59">
        <f t="shared" si="1"/>
        <v>0</v>
      </c>
      <c r="H54" s="59">
        <v>0</v>
      </c>
      <c r="I54" s="59"/>
      <c r="J54" s="59">
        <f t="shared" si="2"/>
        <v>0</v>
      </c>
      <c r="K54" s="59">
        <f t="shared" si="3"/>
        <v>0</v>
      </c>
      <c r="L54" s="59">
        <v>0</v>
      </c>
      <c r="M54" s="59"/>
      <c r="N54" s="59">
        <f t="shared" si="4"/>
        <v>0</v>
      </c>
      <c r="O54" s="59">
        <f t="shared" si="5"/>
        <v>0</v>
      </c>
      <c r="P54" s="59">
        <f t="shared" si="6"/>
        <v>0</v>
      </c>
    </row>
    <row r="55" spans="1:16" s="71" customFormat="1" ht="15.75" x14ac:dyDescent="0.25">
      <c r="A55" s="57"/>
      <c r="B55" s="118" t="s">
        <v>12</v>
      </c>
      <c r="C55" s="108"/>
      <c r="D55" s="109"/>
      <c r="E55" s="98"/>
      <c r="F55" s="98"/>
      <c r="G55" s="59">
        <f t="shared" si="1"/>
        <v>0</v>
      </c>
      <c r="H55" s="59">
        <v>0</v>
      </c>
      <c r="I55" s="59"/>
      <c r="J55" s="59">
        <f t="shared" si="2"/>
        <v>0</v>
      </c>
      <c r="K55" s="59">
        <f t="shared" si="3"/>
        <v>0</v>
      </c>
      <c r="L55" s="59">
        <v>0</v>
      </c>
      <c r="M55" s="59"/>
      <c r="N55" s="59">
        <f t="shared" si="4"/>
        <v>0</v>
      </c>
      <c r="O55" s="59">
        <f t="shared" si="5"/>
        <v>0</v>
      </c>
      <c r="P55" s="59">
        <f t="shared" si="6"/>
        <v>0</v>
      </c>
    </row>
    <row r="56" spans="1:16" s="71" customFormat="1" ht="63" x14ac:dyDescent="0.25">
      <c r="A56" s="57">
        <v>1</v>
      </c>
      <c r="B56" s="113" t="s">
        <v>40</v>
      </c>
      <c r="C56" s="108"/>
      <c r="D56" s="109"/>
      <c r="E56" s="98"/>
      <c r="F56" s="98"/>
      <c r="G56" s="59">
        <f t="shared" si="1"/>
        <v>0</v>
      </c>
      <c r="H56" s="59">
        <v>0</v>
      </c>
      <c r="I56" s="59"/>
      <c r="J56" s="59">
        <f t="shared" si="2"/>
        <v>0</v>
      </c>
      <c r="K56" s="59">
        <f t="shared" si="3"/>
        <v>0</v>
      </c>
      <c r="L56" s="59">
        <v>0</v>
      </c>
      <c r="M56" s="59"/>
      <c r="N56" s="59">
        <f t="shared" si="4"/>
        <v>0</v>
      </c>
      <c r="O56" s="59">
        <f t="shared" si="5"/>
        <v>0</v>
      </c>
      <c r="P56" s="59">
        <f t="shared" si="6"/>
        <v>0</v>
      </c>
    </row>
    <row r="57" spans="1:16" s="71" customFormat="1" x14ac:dyDescent="0.25">
      <c r="A57" s="72" t="s">
        <v>57</v>
      </c>
      <c r="B57" s="113" t="s">
        <v>15</v>
      </c>
      <c r="C57" s="90">
        <v>700</v>
      </c>
      <c r="D57" s="90" t="s">
        <v>25</v>
      </c>
      <c r="E57" s="59">
        <v>510</v>
      </c>
      <c r="F57" s="59">
        <v>212.5</v>
      </c>
      <c r="G57" s="59">
        <f t="shared" si="1"/>
        <v>505750</v>
      </c>
      <c r="H57" s="140">
        <v>589</v>
      </c>
      <c r="I57" s="141"/>
      <c r="J57" s="59">
        <f t="shared" si="2"/>
        <v>589</v>
      </c>
      <c r="K57" s="59">
        <f t="shared" si="3"/>
        <v>300390</v>
      </c>
      <c r="L57" s="142">
        <v>589</v>
      </c>
      <c r="M57" s="141"/>
      <c r="N57" s="59">
        <f t="shared" si="4"/>
        <v>589</v>
      </c>
      <c r="O57" s="59">
        <f t="shared" si="5"/>
        <v>125162.5</v>
      </c>
      <c r="P57" s="59">
        <f t="shared" si="6"/>
        <v>425552.5</v>
      </c>
    </row>
    <row r="58" spans="1:16" s="71" customFormat="1" x14ac:dyDescent="0.25">
      <c r="A58" s="72" t="s">
        <v>58</v>
      </c>
      <c r="B58" s="113" t="s">
        <v>16</v>
      </c>
      <c r="C58" s="90">
        <v>60</v>
      </c>
      <c r="D58" s="90" t="s">
        <v>25</v>
      </c>
      <c r="E58" s="59">
        <v>637.5</v>
      </c>
      <c r="F58" s="59">
        <v>255</v>
      </c>
      <c r="G58" s="59">
        <f t="shared" si="1"/>
        <v>53550</v>
      </c>
      <c r="H58" s="140">
        <v>64.099999999999994</v>
      </c>
      <c r="I58" s="140">
        <v>70</v>
      </c>
      <c r="J58" s="59">
        <f t="shared" si="2"/>
        <v>134.1</v>
      </c>
      <c r="K58" s="59">
        <f t="shared" si="3"/>
        <v>85488.75</v>
      </c>
      <c r="L58" s="142">
        <v>64.099999999999994</v>
      </c>
      <c r="M58" s="140">
        <v>70</v>
      </c>
      <c r="N58" s="59">
        <f t="shared" si="4"/>
        <v>134.1</v>
      </c>
      <c r="O58" s="59">
        <f t="shared" si="5"/>
        <v>34195.5</v>
      </c>
      <c r="P58" s="59">
        <f t="shared" si="6"/>
        <v>119684.25</v>
      </c>
    </row>
    <row r="59" spans="1:16" s="71" customFormat="1" x14ac:dyDescent="0.25">
      <c r="A59" s="72" t="s">
        <v>59</v>
      </c>
      <c r="B59" s="113" t="s">
        <v>17</v>
      </c>
      <c r="C59" s="90">
        <v>100</v>
      </c>
      <c r="D59" s="90" t="s">
        <v>25</v>
      </c>
      <c r="E59" s="59">
        <v>841.5</v>
      </c>
      <c r="F59" s="59">
        <v>297.5</v>
      </c>
      <c r="G59" s="59">
        <f t="shared" si="1"/>
        <v>113900</v>
      </c>
      <c r="H59" s="140">
        <v>63</v>
      </c>
      <c r="I59" s="140"/>
      <c r="J59" s="59">
        <f t="shared" si="2"/>
        <v>63</v>
      </c>
      <c r="K59" s="59">
        <f t="shared" si="3"/>
        <v>53014.5</v>
      </c>
      <c r="L59" s="142">
        <v>63</v>
      </c>
      <c r="M59" s="140"/>
      <c r="N59" s="59">
        <f t="shared" si="4"/>
        <v>63</v>
      </c>
      <c r="O59" s="59">
        <f t="shared" si="5"/>
        <v>18742.5</v>
      </c>
      <c r="P59" s="59">
        <f t="shared" si="6"/>
        <v>71757</v>
      </c>
    </row>
    <row r="60" spans="1:16" s="71" customFormat="1" x14ac:dyDescent="0.25">
      <c r="A60" s="72" t="s">
        <v>60</v>
      </c>
      <c r="B60" s="113" t="s">
        <v>18</v>
      </c>
      <c r="C60" s="90">
        <v>120</v>
      </c>
      <c r="D60" s="90" t="s">
        <v>25</v>
      </c>
      <c r="E60" s="59">
        <v>985.15</v>
      </c>
      <c r="F60" s="59">
        <v>340</v>
      </c>
      <c r="G60" s="59">
        <f t="shared" si="1"/>
        <v>159018</v>
      </c>
      <c r="H60" s="140">
        <v>88</v>
      </c>
      <c r="I60" s="140"/>
      <c r="J60" s="59">
        <f t="shared" si="2"/>
        <v>88</v>
      </c>
      <c r="K60" s="59">
        <f t="shared" si="3"/>
        <v>86693.2</v>
      </c>
      <c r="L60" s="142">
        <v>88</v>
      </c>
      <c r="M60" s="140"/>
      <c r="N60" s="59">
        <f t="shared" si="4"/>
        <v>88</v>
      </c>
      <c r="O60" s="59">
        <f t="shared" si="5"/>
        <v>29920</v>
      </c>
      <c r="P60" s="59">
        <f t="shared" si="6"/>
        <v>116613.2</v>
      </c>
    </row>
    <row r="61" spans="1:16" s="71" customFormat="1" x14ac:dyDescent="0.25">
      <c r="A61" s="72" t="s">
        <v>61</v>
      </c>
      <c r="B61" s="113" t="s">
        <v>19</v>
      </c>
      <c r="C61" s="90">
        <v>260</v>
      </c>
      <c r="D61" s="90" t="s">
        <v>25</v>
      </c>
      <c r="E61" s="59">
        <v>1529.15</v>
      </c>
      <c r="F61" s="59">
        <v>382.5</v>
      </c>
      <c r="G61" s="59">
        <f t="shared" si="1"/>
        <v>497029</v>
      </c>
      <c r="H61" s="140">
        <v>186.5</v>
      </c>
      <c r="I61" s="140">
        <v>7</v>
      </c>
      <c r="J61" s="59">
        <f t="shared" si="2"/>
        <v>193.5</v>
      </c>
      <c r="K61" s="59">
        <f t="shared" si="3"/>
        <v>295890.52500000002</v>
      </c>
      <c r="L61" s="142">
        <v>186.5</v>
      </c>
      <c r="M61" s="140">
        <v>7</v>
      </c>
      <c r="N61" s="59">
        <f t="shared" si="4"/>
        <v>193.5</v>
      </c>
      <c r="O61" s="59">
        <f t="shared" si="5"/>
        <v>74013.75</v>
      </c>
      <c r="P61" s="59">
        <f t="shared" si="6"/>
        <v>369904.27500000002</v>
      </c>
    </row>
    <row r="62" spans="1:16" s="71" customFormat="1" x14ac:dyDescent="0.25">
      <c r="A62" s="72" t="s">
        <v>62</v>
      </c>
      <c r="B62" s="113" t="s">
        <v>20</v>
      </c>
      <c r="C62" s="90">
        <v>80</v>
      </c>
      <c r="D62" s="90" t="s">
        <v>25</v>
      </c>
      <c r="E62" s="59">
        <v>1963.5</v>
      </c>
      <c r="F62" s="59">
        <v>425</v>
      </c>
      <c r="G62" s="59">
        <f t="shared" si="1"/>
        <v>191080</v>
      </c>
      <c r="H62" s="140">
        <v>60</v>
      </c>
      <c r="I62" s="140"/>
      <c r="J62" s="59">
        <f t="shared" si="2"/>
        <v>60</v>
      </c>
      <c r="K62" s="59">
        <f t="shared" si="3"/>
        <v>117810</v>
      </c>
      <c r="L62" s="142">
        <v>60</v>
      </c>
      <c r="M62" s="140"/>
      <c r="N62" s="59">
        <f t="shared" si="4"/>
        <v>60</v>
      </c>
      <c r="O62" s="59">
        <f t="shared" si="5"/>
        <v>25500</v>
      </c>
      <c r="P62" s="59">
        <f t="shared" si="6"/>
        <v>143310</v>
      </c>
    </row>
    <row r="63" spans="1:16" s="71" customFormat="1" ht="15.75" x14ac:dyDescent="0.25">
      <c r="A63" s="57"/>
      <c r="B63" s="89"/>
      <c r="C63" s="61"/>
      <c r="D63" s="61"/>
      <c r="E63" s="98"/>
      <c r="F63" s="98"/>
      <c r="G63" s="59">
        <f t="shared" si="1"/>
        <v>0</v>
      </c>
      <c r="H63" s="59"/>
      <c r="I63" s="59"/>
      <c r="J63" s="59">
        <f t="shared" si="2"/>
        <v>0</v>
      </c>
      <c r="K63" s="59">
        <f t="shared" si="3"/>
        <v>0</v>
      </c>
      <c r="L63" s="124">
        <v>0</v>
      </c>
      <c r="M63" s="124"/>
      <c r="N63" s="59">
        <f t="shared" si="4"/>
        <v>0</v>
      </c>
      <c r="O63" s="59">
        <f t="shared" si="5"/>
        <v>0</v>
      </c>
      <c r="P63" s="59">
        <f t="shared" si="6"/>
        <v>0</v>
      </c>
    </row>
    <row r="64" spans="1:16" s="71" customFormat="1" ht="31.5" x14ac:dyDescent="0.25">
      <c r="A64" s="57"/>
      <c r="B64" s="65" t="s">
        <v>207</v>
      </c>
      <c r="C64" s="61"/>
      <c r="D64" s="61"/>
      <c r="E64" s="98"/>
      <c r="F64" s="98"/>
      <c r="G64" s="59">
        <f t="shared" si="1"/>
        <v>0</v>
      </c>
      <c r="H64" s="59">
        <v>0</v>
      </c>
      <c r="I64" s="59"/>
      <c r="J64" s="59">
        <f t="shared" si="2"/>
        <v>0</v>
      </c>
      <c r="K64" s="59">
        <f t="shared" si="3"/>
        <v>0</v>
      </c>
      <c r="L64" s="59">
        <v>0</v>
      </c>
      <c r="M64" s="59"/>
      <c r="N64" s="59">
        <f t="shared" si="4"/>
        <v>0</v>
      </c>
      <c r="O64" s="59">
        <f t="shared" si="5"/>
        <v>0</v>
      </c>
      <c r="P64" s="59">
        <f t="shared" si="6"/>
        <v>0</v>
      </c>
    </row>
    <row r="65" spans="1:16" s="71" customFormat="1" ht="31.5" x14ac:dyDescent="0.25">
      <c r="A65" s="57"/>
      <c r="B65" s="66" t="s">
        <v>55</v>
      </c>
      <c r="C65" s="61"/>
      <c r="D65" s="61"/>
      <c r="E65" s="98"/>
      <c r="F65" s="98"/>
      <c r="G65" s="59">
        <f t="shared" si="1"/>
        <v>0</v>
      </c>
      <c r="H65" s="59">
        <v>0</v>
      </c>
      <c r="I65" s="59"/>
      <c r="J65" s="59">
        <f t="shared" si="2"/>
        <v>0</v>
      </c>
      <c r="K65" s="59">
        <f t="shared" si="3"/>
        <v>0</v>
      </c>
      <c r="L65" s="59">
        <v>0</v>
      </c>
      <c r="M65" s="59"/>
      <c r="N65" s="59">
        <f t="shared" si="4"/>
        <v>0</v>
      </c>
      <c r="O65" s="59">
        <f t="shared" si="5"/>
        <v>0</v>
      </c>
      <c r="P65" s="59">
        <f t="shared" si="6"/>
        <v>0</v>
      </c>
    </row>
    <row r="66" spans="1:16" s="71" customFormat="1" ht="15.75" x14ac:dyDescent="0.25">
      <c r="A66" s="57"/>
      <c r="B66" s="87" t="s">
        <v>13</v>
      </c>
      <c r="C66" s="108"/>
      <c r="D66" s="109"/>
      <c r="E66" s="98"/>
      <c r="F66" s="98"/>
      <c r="G66" s="59">
        <f t="shared" si="1"/>
        <v>0</v>
      </c>
      <c r="H66" s="59">
        <v>0</v>
      </c>
      <c r="I66" s="59"/>
      <c r="J66" s="59">
        <f t="shared" si="2"/>
        <v>0</v>
      </c>
      <c r="K66" s="59">
        <f t="shared" si="3"/>
        <v>0</v>
      </c>
      <c r="L66" s="59">
        <v>0</v>
      </c>
      <c r="M66" s="59"/>
      <c r="N66" s="59">
        <f t="shared" si="4"/>
        <v>0</v>
      </c>
      <c r="O66" s="59">
        <f t="shared" si="5"/>
        <v>0</v>
      </c>
      <c r="P66" s="59">
        <f t="shared" si="6"/>
        <v>0</v>
      </c>
    </row>
    <row r="67" spans="1:16" s="71" customFormat="1" ht="31.5" x14ac:dyDescent="0.25">
      <c r="A67" s="57">
        <v>1</v>
      </c>
      <c r="B67" s="113" t="s">
        <v>41</v>
      </c>
      <c r="C67" s="108"/>
      <c r="D67" s="109"/>
      <c r="E67" s="98"/>
      <c r="F67" s="98"/>
      <c r="G67" s="59">
        <f t="shared" si="1"/>
        <v>0</v>
      </c>
      <c r="H67" s="59">
        <v>0</v>
      </c>
      <c r="I67" s="59"/>
      <c r="J67" s="59">
        <f t="shared" si="2"/>
        <v>0</v>
      </c>
      <c r="K67" s="59">
        <f t="shared" si="3"/>
        <v>0</v>
      </c>
      <c r="L67" s="59">
        <v>0</v>
      </c>
      <c r="M67" s="59"/>
      <c r="N67" s="59">
        <f t="shared" si="4"/>
        <v>0</v>
      </c>
      <c r="O67" s="59">
        <f t="shared" si="5"/>
        <v>0</v>
      </c>
      <c r="P67" s="59">
        <f t="shared" si="6"/>
        <v>0</v>
      </c>
    </row>
    <row r="68" spans="1:16" s="71" customFormat="1" ht="47.25" x14ac:dyDescent="0.25">
      <c r="A68" s="57" t="s">
        <v>57</v>
      </c>
      <c r="B68" s="113" t="s">
        <v>23</v>
      </c>
      <c r="C68" s="90">
        <v>90</v>
      </c>
      <c r="D68" s="90" t="s">
        <v>28</v>
      </c>
      <c r="E68" s="59">
        <v>6630</v>
      </c>
      <c r="F68" s="59">
        <v>637.5</v>
      </c>
      <c r="G68" s="59">
        <f t="shared" si="1"/>
        <v>654075</v>
      </c>
      <c r="H68" s="59">
        <v>88</v>
      </c>
      <c r="I68" s="139">
        <v>24</v>
      </c>
      <c r="J68" s="59">
        <f t="shared" si="2"/>
        <v>112</v>
      </c>
      <c r="K68" s="59">
        <f t="shared" si="3"/>
        <v>742560</v>
      </c>
      <c r="L68" s="59">
        <v>88</v>
      </c>
      <c r="M68" s="59">
        <v>24</v>
      </c>
      <c r="N68" s="59">
        <f t="shared" si="4"/>
        <v>112</v>
      </c>
      <c r="O68" s="59">
        <f t="shared" si="5"/>
        <v>71400</v>
      </c>
      <c r="P68" s="59">
        <f t="shared" si="6"/>
        <v>813960</v>
      </c>
    </row>
    <row r="69" spans="1:16" s="71" customFormat="1" ht="15.75" x14ac:dyDescent="0.25">
      <c r="A69" s="57"/>
      <c r="B69" s="89"/>
      <c r="C69" s="61"/>
      <c r="D69" s="61"/>
      <c r="E69" s="63"/>
      <c r="F69" s="98"/>
      <c r="G69" s="59">
        <f t="shared" si="1"/>
        <v>0</v>
      </c>
      <c r="H69" s="59">
        <v>0</v>
      </c>
      <c r="I69" s="59"/>
      <c r="J69" s="59">
        <f t="shared" si="2"/>
        <v>0</v>
      </c>
      <c r="K69" s="59">
        <f t="shared" si="3"/>
        <v>0</v>
      </c>
      <c r="L69" s="59">
        <v>0</v>
      </c>
      <c r="M69" s="59"/>
      <c r="N69" s="59">
        <f t="shared" si="4"/>
        <v>0</v>
      </c>
      <c r="O69" s="59">
        <f t="shared" si="5"/>
        <v>0</v>
      </c>
      <c r="P69" s="59">
        <f t="shared" si="6"/>
        <v>0</v>
      </c>
    </row>
    <row r="70" spans="1:16" s="71" customFormat="1" ht="31.5" x14ac:dyDescent="0.25">
      <c r="A70" s="57"/>
      <c r="B70" s="65" t="s">
        <v>208</v>
      </c>
      <c r="C70" s="61"/>
      <c r="D70" s="61"/>
      <c r="E70" s="63"/>
      <c r="F70" s="98"/>
      <c r="G70" s="59">
        <f t="shared" si="1"/>
        <v>0</v>
      </c>
      <c r="H70" s="59">
        <v>0</v>
      </c>
      <c r="I70" s="59"/>
      <c r="J70" s="59">
        <f t="shared" si="2"/>
        <v>0</v>
      </c>
      <c r="K70" s="59">
        <f t="shared" si="3"/>
        <v>0</v>
      </c>
      <c r="L70" s="59">
        <v>0</v>
      </c>
      <c r="M70" s="59"/>
      <c r="N70" s="59">
        <f t="shared" si="4"/>
        <v>0</v>
      </c>
      <c r="O70" s="59">
        <f t="shared" si="5"/>
        <v>0</v>
      </c>
      <c r="P70" s="59">
        <f t="shared" si="6"/>
        <v>0</v>
      </c>
    </row>
    <row r="71" spans="1:16" s="71" customFormat="1" ht="31.5" x14ac:dyDescent="0.25">
      <c r="A71" s="57"/>
      <c r="B71" s="66" t="s">
        <v>56</v>
      </c>
      <c r="C71" s="90"/>
      <c r="D71" s="90"/>
      <c r="E71" s="98"/>
      <c r="F71" s="98"/>
      <c r="G71" s="59">
        <f t="shared" si="1"/>
        <v>0</v>
      </c>
      <c r="H71" s="59">
        <v>0</v>
      </c>
      <c r="I71" s="59"/>
      <c r="J71" s="59">
        <f t="shared" si="2"/>
        <v>0</v>
      </c>
      <c r="K71" s="59">
        <f t="shared" si="3"/>
        <v>0</v>
      </c>
      <c r="L71" s="59">
        <v>0</v>
      </c>
      <c r="M71" s="59"/>
      <c r="N71" s="59">
        <f t="shared" si="4"/>
        <v>0</v>
      </c>
      <c r="O71" s="59">
        <f t="shared" si="5"/>
        <v>0</v>
      </c>
      <c r="P71" s="59">
        <f t="shared" si="6"/>
        <v>0</v>
      </c>
    </row>
    <row r="72" spans="1:16" s="71" customFormat="1" ht="15.75" x14ac:dyDescent="0.25">
      <c r="A72" s="67"/>
      <c r="B72" s="87" t="s">
        <v>36</v>
      </c>
      <c r="C72" s="112"/>
      <c r="D72" s="112"/>
      <c r="E72" s="119"/>
      <c r="F72" s="119"/>
      <c r="G72" s="59">
        <f t="shared" si="1"/>
        <v>0</v>
      </c>
      <c r="H72" s="59">
        <v>0</v>
      </c>
      <c r="I72" s="59"/>
      <c r="J72" s="59">
        <f t="shared" si="2"/>
        <v>0</v>
      </c>
      <c r="K72" s="59">
        <f t="shared" si="3"/>
        <v>0</v>
      </c>
      <c r="L72" s="59">
        <v>0</v>
      </c>
      <c r="M72" s="59"/>
      <c r="N72" s="59">
        <f t="shared" si="4"/>
        <v>0</v>
      </c>
      <c r="O72" s="59">
        <f t="shared" si="5"/>
        <v>0</v>
      </c>
      <c r="P72" s="59">
        <f t="shared" si="6"/>
        <v>0</v>
      </c>
    </row>
    <row r="73" spans="1:16" s="71" customFormat="1" ht="15.75" x14ac:dyDescent="0.25">
      <c r="A73" s="57"/>
      <c r="B73" s="118" t="s">
        <v>14</v>
      </c>
      <c r="C73" s="122"/>
      <c r="D73" s="122"/>
      <c r="E73" s="98"/>
      <c r="F73" s="98"/>
      <c r="G73" s="59">
        <f t="shared" si="1"/>
        <v>0</v>
      </c>
      <c r="H73" s="59">
        <v>0</v>
      </c>
      <c r="I73" s="59"/>
      <c r="J73" s="59">
        <f t="shared" si="2"/>
        <v>0</v>
      </c>
      <c r="K73" s="59">
        <f t="shared" si="3"/>
        <v>0</v>
      </c>
      <c r="L73" s="59">
        <v>0</v>
      </c>
      <c r="M73" s="59"/>
      <c r="N73" s="59">
        <f t="shared" si="4"/>
        <v>0</v>
      </c>
      <c r="O73" s="59">
        <f t="shared" si="5"/>
        <v>0</v>
      </c>
      <c r="P73" s="59">
        <f t="shared" si="6"/>
        <v>0</v>
      </c>
    </row>
    <row r="74" spans="1:16" s="71" customFormat="1" ht="31.5" x14ac:dyDescent="0.25">
      <c r="A74" s="57">
        <v>1</v>
      </c>
      <c r="B74" s="113" t="s">
        <v>42</v>
      </c>
      <c r="C74" s="90">
        <v>10</v>
      </c>
      <c r="D74" s="90" t="s">
        <v>28</v>
      </c>
      <c r="E74" s="59">
        <v>24650</v>
      </c>
      <c r="F74" s="59">
        <v>850</v>
      </c>
      <c r="G74" s="59">
        <f t="shared" si="1"/>
        <v>255000</v>
      </c>
      <c r="H74" s="59">
        <v>10</v>
      </c>
      <c r="I74" s="59"/>
      <c r="J74" s="59">
        <f t="shared" si="2"/>
        <v>10</v>
      </c>
      <c r="K74" s="59">
        <f t="shared" si="3"/>
        <v>246500</v>
      </c>
      <c r="L74" s="59">
        <v>10</v>
      </c>
      <c r="M74" s="59"/>
      <c r="N74" s="59">
        <f t="shared" si="4"/>
        <v>10</v>
      </c>
      <c r="O74" s="59">
        <f t="shared" si="5"/>
        <v>8500</v>
      </c>
      <c r="P74" s="59">
        <f t="shared" ref="P74:P80" si="7">O74+K74</f>
        <v>255000</v>
      </c>
    </row>
    <row r="75" spans="1:16" s="71" customFormat="1" ht="15.75" x14ac:dyDescent="0.25">
      <c r="A75" s="57"/>
      <c r="B75" s="118" t="s">
        <v>30</v>
      </c>
      <c r="C75" s="61"/>
      <c r="D75" s="57"/>
      <c r="E75" s="98"/>
      <c r="F75" s="98"/>
      <c r="G75" s="59">
        <f t="shared" ref="G75:G80" si="8">SUM(E75+F75)*C75</f>
        <v>0</v>
      </c>
      <c r="H75" s="59">
        <v>0</v>
      </c>
      <c r="I75" s="59"/>
      <c r="J75" s="59">
        <f t="shared" ref="J75:J80" si="9">I75+H75</f>
        <v>0</v>
      </c>
      <c r="K75" s="59">
        <f t="shared" ref="K75:K80" si="10">J75*E75</f>
        <v>0</v>
      </c>
      <c r="L75" s="59">
        <v>0</v>
      </c>
      <c r="M75" s="59"/>
      <c r="N75" s="59">
        <f t="shared" ref="N75:N80" si="11">M75+L75</f>
        <v>0</v>
      </c>
      <c r="O75" s="59">
        <f t="shared" ref="O75:O81" si="12">N75*F75</f>
        <v>0</v>
      </c>
      <c r="P75" s="59">
        <f t="shared" si="7"/>
        <v>0</v>
      </c>
    </row>
    <row r="76" spans="1:16" s="71" customFormat="1" ht="31.5" x14ac:dyDescent="0.25">
      <c r="A76" s="57">
        <v>2</v>
      </c>
      <c r="B76" s="113" t="s">
        <v>43</v>
      </c>
      <c r="C76" s="90">
        <v>10</v>
      </c>
      <c r="D76" s="90" t="s">
        <v>28</v>
      </c>
      <c r="E76" s="59">
        <v>12325</v>
      </c>
      <c r="F76" s="59">
        <v>850</v>
      </c>
      <c r="G76" s="59">
        <f t="shared" si="8"/>
        <v>131750</v>
      </c>
      <c r="H76" s="59">
        <v>10</v>
      </c>
      <c r="I76" s="59"/>
      <c r="J76" s="59">
        <f t="shared" si="9"/>
        <v>10</v>
      </c>
      <c r="K76" s="59">
        <f t="shared" si="10"/>
        <v>123250</v>
      </c>
      <c r="L76" s="59">
        <v>10</v>
      </c>
      <c r="M76" s="59"/>
      <c r="N76" s="59">
        <f t="shared" si="11"/>
        <v>10</v>
      </c>
      <c r="O76" s="59">
        <f t="shared" si="12"/>
        <v>8500</v>
      </c>
      <c r="P76" s="59">
        <f t="shared" si="7"/>
        <v>131750</v>
      </c>
    </row>
    <row r="77" spans="1:16" s="71" customFormat="1" ht="15.75" x14ac:dyDescent="0.25">
      <c r="A77" s="57"/>
      <c r="B77" s="118" t="s">
        <v>29</v>
      </c>
      <c r="C77" s="90"/>
      <c r="D77" s="90"/>
      <c r="E77" s="98"/>
      <c r="F77" s="98"/>
      <c r="G77" s="59">
        <f t="shared" si="8"/>
        <v>0</v>
      </c>
      <c r="H77" s="59">
        <v>0</v>
      </c>
      <c r="I77" s="59"/>
      <c r="J77" s="59">
        <f t="shared" si="9"/>
        <v>0</v>
      </c>
      <c r="K77" s="59">
        <f t="shared" si="10"/>
        <v>0</v>
      </c>
      <c r="L77" s="59">
        <v>0</v>
      </c>
      <c r="M77" s="59"/>
      <c r="N77" s="59">
        <f t="shared" si="11"/>
        <v>0</v>
      </c>
      <c r="O77" s="59">
        <f t="shared" si="12"/>
        <v>0</v>
      </c>
      <c r="P77" s="59">
        <f t="shared" si="7"/>
        <v>0</v>
      </c>
    </row>
    <row r="78" spans="1:16" s="71" customFormat="1" ht="31.5" x14ac:dyDescent="0.25">
      <c r="A78" s="57">
        <v>3</v>
      </c>
      <c r="B78" s="113" t="s">
        <v>44</v>
      </c>
      <c r="C78" s="90">
        <v>1</v>
      </c>
      <c r="D78" s="90" t="s">
        <v>26</v>
      </c>
      <c r="E78" s="59">
        <v>45262.5</v>
      </c>
      <c r="F78" s="59">
        <v>850</v>
      </c>
      <c r="G78" s="59">
        <f t="shared" si="8"/>
        <v>46112.5</v>
      </c>
      <c r="H78" s="59">
        <v>1</v>
      </c>
      <c r="I78" s="59"/>
      <c r="J78" s="59">
        <f t="shared" si="9"/>
        <v>1</v>
      </c>
      <c r="K78" s="59">
        <f t="shared" si="10"/>
        <v>45262.5</v>
      </c>
      <c r="L78" s="59">
        <v>1</v>
      </c>
      <c r="M78" s="59"/>
      <c r="N78" s="59">
        <f t="shared" si="11"/>
        <v>1</v>
      </c>
      <c r="O78" s="59">
        <f t="shared" si="12"/>
        <v>850</v>
      </c>
      <c r="P78" s="59">
        <f t="shared" si="7"/>
        <v>46112.5</v>
      </c>
    </row>
    <row r="79" spans="1:16" s="71" customFormat="1" ht="31.5" x14ac:dyDescent="0.25">
      <c r="A79" s="57"/>
      <c r="B79" s="118" t="s">
        <v>35</v>
      </c>
      <c r="C79" s="90"/>
      <c r="D79" s="90"/>
      <c r="E79" s="98"/>
      <c r="F79" s="98"/>
      <c r="G79" s="59">
        <f t="shared" si="8"/>
        <v>0</v>
      </c>
      <c r="H79" s="59">
        <v>0</v>
      </c>
      <c r="I79" s="59"/>
      <c r="J79" s="59">
        <f t="shared" si="9"/>
        <v>0</v>
      </c>
      <c r="K79" s="59">
        <f t="shared" si="10"/>
        <v>0</v>
      </c>
      <c r="L79" s="59">
        <v>0</v>
      </c>
      <c r="M79" s="59"/>
      <c r="N79" s="59">
        <f t="shared" si="11"/>
        <v>0</v>
      </c>
      <c r="O79" s="59">
        <f t="shared" si="12"/>
        <v>0</v>
      </c>
      <c r="P79" s="59">
        <f t="shared" si="7"/>
        <v>0</v>
      </c>
    </row>
    <row r="80" spans="1:16" s="71" customFormat="1" ht="47.25" x14ac:dyDescent="0.25">
      <c r="A80" s="57">
        <v>4</v>
      </c>
      <c r="B80" s="113" t="s">
        <v>45</v>
      </c>
      <c r="C80" s="90">
        <v>3</v>
      </c>
      <c r="D80" s="90" t="s">
        <v>28</v>
      </c>
      <c r="E80" s="59">
        <v>23375</v>
      </c>
      <c r="F80" s="59">
        <v>850</v>
      </c>
      <c r="G80" s="59">
        <f t="shared" si="8"/>
        <v>72675</v>
      </c>
      <c r="H80" s="59">
        <v>3</v>
      </c>
      <c r="I80" s="59"/>
      <c r="J80" s="59">
        <f t="shared" si="9"/>
        <v>3</v>
      </c>
      <c r="K80" s="59">
        <f t="shared" si="10"/>
        <v>70125</v>
      </c>
      <c r="L80" s="59">
        <v>3</v>
      </c>
      <c r="M80" s="59"/>
      <c r="N80" s="59">
        <f t="shared" si="11"/>
        <v>3</v>
      </c>
      <c r="O80" s="59">
        <f t="shared" si="12"/>
        <v>2550</v>
      </c>
      <c r="P80" s="59">
        <f t="shared" si="7"/>
        <v>72675</v>
      </c>
    </row>
    <row r="81" spans="1:16" s="71" customFormat="1" ht="15.75" x14ac:dyDescent="0.25">
      <c r="A81" s="57"/>
      <c r="B81" s="89"/>
      <c r="C81" s="90"/>
      <c r="D81" s="90"/>
      <c r="E81" s="98"/>
      <c r="F81" s="98"/>
      <c r="G81" s="98"/>
      <c r="H81" s="98"/>
      <c r="I81" s="98"/>
      <c r="J81" s="98"/>
      <c r="K81" s="98"/>
      <c r="L81" s="98"/>
      <c r="M81" s="98"/>
      <c r="N81" s="98"/>
      <c r="O81" s="59">
        <f t="shared" si="12"/>
        <v>0</v>
      </c>
      <c r="P81" s="98"/>
    </row>
    <row r="82" spans="1:16" s="71" customFormat="1" ht="31.5" x14ac:dyDescent="0.25">
      <c r="A82" s="57"/>
      <c r="B82" s="65" t="s">
        <v>209</v>
      </c>
      <c r="C82" s="90"/>
      <c r="D82" s="90"/>
      <c r="E82" s="98"/>
      <c r="F82" s="99"/>
      <c r="G82" s="100">
        <f>SUM(G10:G81)</f>
        <v>4180402</v>
      </c>
      <c r="H82" s="99"/>
      <c r="I82" s="99"/>
      <c r="J82" s="99"/>
      <c r="K82" s="100">
        <f>SUM(K10:K81)</f>
        <v>3179546.9750000001</v>
      </c>
      <c r="L82" s="100"/>
      <c r="M82" s="100"/>
      <c r="N82" s="100"/>
      <c r="O82" s="100">
        <f>SUM(O10:O81)</f>
        <v>877034.25</v>
      </c>
      <c r="P82" s="100">
        <f>SUM(P10:P81)</f>
        <v>4056581.2250000001</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A1:P1"/>
    <mergeCell ref="A2:P2"/>
    <mergeCell ref="A3:C3"/>
    <mergeCell ref="L7:L8"/>
    <mergeCell ref="O7:O8"/>
    <mergeCell ref="A5:G6"/>
    <mergeCell ref="H5:P5"/>
    <mergeCell ref="H6:K6"/>
    <mergeCell ref="L6:O6"/>
    <mergeCell ref="P6:P8"/>
    <mergeCell ref="F7:F8"/>
    <mergeCell ref="G7:G8"/>
    <mergeCell ref="A7:A8"/>
    <mergeCell ref="B7:B8"/>
    <mergeCell ref="C7:C8"/>
    <mergeCell ref="M7:M8"/>
    <mergeCell ref="N7:N8"/>
    <mergeCell ref="D7:D8"/>
    <mergeCell ref="E7:E8"/>
    <mergeCell ref="H7:H8"/>
    <mergeCell ref="I7:I8"/>
    <mergeCell ref="J7:J8"/>
    <mergeCell ref="K7:K8"/>
  </mergeCells>
  <printOptions horizontalCentered="1"/>
  <pageMargins left="0" right="0" top="0.55118110236220474" bottom="0.55118110236220474"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HVAC</vt:lpstr>
      <vt:lpstr>Fire</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2025-06-04T12:20:38Z</cp:lastPrinted>
  <dcterms:created xsi:type="dcterms:W3CDTF">2014-11-22T11:50:12Z</dcterms:created>
  <dcterms:modified xsi:type="dcterms:W3CDTF">2025-06-04T12:21:48Z</dcterms:modified>
</cp:coreProperties>
</file>