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22997B7-2F93-43B1-9912-2ED6EAA64D4F}"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Sheet1" sheetId="62" r:id="rId3"/>
    <sheet name="Nadeem bhai" sheetId="53" r:id="rId4"/>
    <sheet name="Bilal bhai" sheetId="54" r:id="rId5"/>
    <sheet name="Mohsin t" sheetId="64" r:id="rId6"/>
    <sheet name="DIB" sheetId="45" r:id="rId7"/>
    <sheet name="cb" sheetId="57" r:id="rId8"/>
    <sheet name="MCB" sheetId="47" r:id="rId9"/>
    <sheet name="PES MCB" sheetId="51" r:id="rId10"/>
    <sheet name="Absentees" sheetId="49" r:id="rId11"/>
    <sheet name="Petty cash (old)" sheetId="56" r:id="rId12"/>
    <sheet name="Mohsin" sheetId="61" r:id="rId13"/>
    <sheet name="Sheet2" sheetId="63" r:id="rId14"/>
  </sheets>
  <externalReferences>
    <externalReference r:id="rId15"/>
    <externalReference r:id="rId16"/>
    <externalReference r:id="rId17"/>
    <externalReference r:id="rId18"/>
  </externalReferences>
  <definedNames>
    <definedName name="_xlnm._FilterDatabase" localSheetId="4" hidden="1">'Bilal bhai'!$A$1:$K$7686</definedName>
    <definedName name="_xlnm._FilterDatabase" localSheetId="1" hidden="1">Cash!$A$1:$O$9545</definedName>
    <definedName name="_xlnm._FilterDatabase" localSheetId="12" hidden="1">Mohsin!$A$2:$H$373</definedName>
    <definedName name="_xlnm._FilterDatabase" localSheetId="11" hidden="1">'Petty cash (old)'!$A$1:$L$11593</definedName>
    <definedName name="_xlnm.Print_Area" localSheetId="10">Absentees!$A$1:$M$32</definedName>
    <definedName name="_xlnm.Print_Area" localSheetId="4">'Bilal bhai'!$A$848:$F$884</definedName>
    <definedName name="_xlnm.Print_Area" localSheetId="1">Cash!$A$5563:$G$5589</definedName>
    <definedName name="_xlnm.Print_Area" localSheetId="12">Mohsin!$A$2:$C$96</definedName>
    <definedName name="_xlnm.Print_Area" localSheetId="3">'Nadeem bhai'!$A$668:$F$768</definedName>
    <definedName name="_xlnm.Print_Area" localSheetId="11">'Petty cash (old)'!$A$9940:$F$10642</definedName>
    <definedName name="_xlnm.Print_Area" localSheetId="2">Sheet1!#REF!</definedName>
    <definedName name="_xlnm.Print_Area" localSheetId="0">staff!#REF!</definedName>
    <definedName name="_xlnm.Print_Titles" localSheetId="1">Cash!$1:$1</definedName>
    <definedName name="_xlnm.Print_Titles" localSheetId="12">Mohsin!$1:$2</definedName>
    <definedName name="_xlnm.Print_Titles" localSheetId="11">'Petty cash (old)'!$1:$1</definedName>
  </definedNames>
  <calcPr calcId="181029"/>
</workbook>
</file>

<file path=xl/calcChain.xml><?xml version="1.0" encoding="utf-8"?>
<calcChain xmlns="http://schemas.openxmlformats.org/spreadsheetml/2006/main">
  <c r="J13" i="57" l="1"/>
  <c r="K5" i="57"/>
  <c r="I9248" i="12" l="1"/>
  <c r="I9249" i="12" s="1"/>
  <c r="J5" i="57" l="1"/>
  <c r="K9261" i="12" l="1"/>
  <c r="K9262" i="12" s="1"/>
  <c r="J9260" i="12"/>
  <c r="J9262" i="12" s="1"/>
  <c r="L9259" i="12"/>
  <c r="L9260" i="12" l="1"/>
  <c r="L9261" i="12"/>
  <c r="Z34" i="62"/>
  <c r="Z35" i="62" s="1"/>
  <c r="M7" i="62"/>
  <c r="M8" i="62"/>
  <c r="M9" i="62"/>
  <c r="M10" i="62"/>
  <c r="M11" i="62"/>
  <c r="M6" i="62"/>
  <c r="K7" i="62"/>
  <c r="K8" i="62"/>
  <c r="K9" i="62"/>
  <c r="K10" i="62"/>
  <c r="K11" i="62"/>
  <c r="K6" i="62"/>
  <c r="J11" i="62"/>
  <c r="J10" i="62"/>
  <c r="J9" i="62"/>
  <c r="J8" i="62"/>
  <c r="J7" i="62"/>
  <c r="J6" i="62"/>
  <c r="I11" i="62"/>
  <c r="I10" i="62"/>
  <c r="I9" i="62"/>
  <c r="I8" i="62"/>
  <c r="I7" i="62"/>
  <c r="I6" i="6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84" i="47"/>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J9093" i="12"/>
  <c r="J9095" i="12" s="1"/>
  <c r="C21" i="64"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84"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H426" i="60" l="1"/>
  <c r="H422" i="60"/>
  <c r="E5373" i="12"/>
  <c r="E5372" i="12"/>
  <c r="H423" i="60" l="1"/>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85"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147" i="53"/>
  <c r="G2846" i="12"/>
  <c r="G2847" i="12" s="1"/>
  <c r="G2848" i="12" s="1"/>
  <c r="G2849" i="12" s="1"/>
  <c r="G2850" i="12" s="1"/>
  <c r="G2851" i="12" s="1"/>
  <c r="G2852" i="12" s="1"/>
  <c r="G2853" i="12" s="1"/>
  <c r="G2854" i="12" s="1"/>
  <c r="G2855" i="12" s="1"/>
  <c r="G2856" i="12" s="1"/>
  <c r="G2857" i="12" s="1"/>
  <c r="G2858" i="12" s="1"/>
  <c r="G2859" i="12" s="1"/>
  <c r="F1042" i="54" l="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D11" i="57" s="1"/>
  <c r="D16" i="57" s="1"/>
  <c r="D27" i="57" l="1"/>
  <c r="D28"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<sst xmlns="http://schemas.openxmlformats.org/spreadsheetml/2006/main" count="73253" uniqueCount="13810">
  <si>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</si>
  <si>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</si>
  <si>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</si>
  <si>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</si>
  <si>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</si>
  <si>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</si>
  <si>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</si>
  <si>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</si>
  <si>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</si>
  <si>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</si>
  <si>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</si>
  <si>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</si>
  <si>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</si>
  <si>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</si>
  <si>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</si>
  <si>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</si>
  <si>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</si>
  <si>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</si>
  <si>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</si>
  <si>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</si>
  <si>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</si>
  <si>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</si>
  <si>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</si>
  <si>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</si>
  <si>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</si>
  <si>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</si>
  <si>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</si>
  <si>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</si>
  <si>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</si>
  <si>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</si>
  <si>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</si>
  <si>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</si>
  <si>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</si>
  <si>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</si>
  <si>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</si>
  <si>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</si>
  <si>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</si>
  <si>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</si>
  <si>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</si>
  <si>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</si>
  <si>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</si>
  <si>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</si>
  <si>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</si>
  <si>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</si>
  <si>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</si>
  <si>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</si>
  <si>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</si>
  <si>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</si>
  <si>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</si>
  <si>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</si>
  <si>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</si>
  <si>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</si>
  <si>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</si>
  <si>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</si>
  <si>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</si>
  <si>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</si>
  <si>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</si>
  <si>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</si>
  <si>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</si>
  <si>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</si>
  <si>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</si>
  <si>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</si>
  <si>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</si>
  <si>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</si>
  <si>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</si>
  <si>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</si>
  <si>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</si>
  <si>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</si>
  <si>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</si>
  <si>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</si>
  <si>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</si>
  <si>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</si>
  <si>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</si>
  <si>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</si>
  <si>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</si>
  <si>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</si>
  <si>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</si>
  <si>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</si>
  <si>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</si>
  <si>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</si>
  <si>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</si>
  <si>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</si>
  <si>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</si>
  <si>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</si>
  <si>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</si>
  <si>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</si>
  <si>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</si>
  <si>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</si>
  <si>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</si>
  <si>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</si>
  <si>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</si>
  <si>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</si>
  <si>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</si>
  <si>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</si>
  <si>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</si>
  <si>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</si>
  <si>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</si>
  <si>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</si>
  <si>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</si>
  <si>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</si>
  <si>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</si>
  <si>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</si>
  <si>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</si>
  <si>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</si>
  <si>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</si>
  <si>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</si>
  <si>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</si>
  <si>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</si>
  <si>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</si>
  <si>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</si>
  <si>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</si>
  <si>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</si>
  <si>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</si>
  <si>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</si>
  <si>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</si>
  <si>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</si>
  <si>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</si>
  <si>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</si>
  <si>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</si>
  <si>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</si>
  <si>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</si>
  <si>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</si>
  <si>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</si>
  <si>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</si>
  <si>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</si>
  <si>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</si>
  <si>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</si>
  <si>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</si>
  <si>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</si>
  <si>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</si>
  <si>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</si>
  <si>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</si>
  <si>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</si>
  <si>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</si>
  <si>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</si>
  <si>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</si>
  <si>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</si>
  <si>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</si>
  <si>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</si>
  <si>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</si>
  <si>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</si>
  <si>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</si>
  <si>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</si>
  <si>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</si>
  <si>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</si>
  <si>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</si>
  <si>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</si>
  <si>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</si>
  <si>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</si>
  <si>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</si>
  <si>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</si>
  <si>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</si>
  <si>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</si>
  <si>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</si>
  <si>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</si>
  <si>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</si>
  <si>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</si>
  <si>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</si>
  <si>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</si>
  <si>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</si>
  <si>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</si>
  <si>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</si>
  <si>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</si>
  <si>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</si>
  <si>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</si>
  <si>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</si>
  <si>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</si>
  <si>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</si>
  <si>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</si>
  <si>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</si>
  <si>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</si>
  <si>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</si>
  <si>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</si>
  <si>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</si>
  <si>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</si>
  <si>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</si>
  <si>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</si>
  <si>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</si>
  <si>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</si>
  <si>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</si>
  <si>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</si>
  <si>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</si>
  <si>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</si>
  <si>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</si>
  <si>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</si>
  <si>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</si>
  <si>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</si>
  <si>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</si>
  <si>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</si>
  <si>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</si>
  <si>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</si>
  <si>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</si>
  <si>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</si>
  <si>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</si>
  <si>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</si>
  <si>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</si>
  <si>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</si>
  <si>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</si>
  <si>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</si>
  <si>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</si>
  <si>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</si>
  <si>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</si>
  <si>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</si>
  <si>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</si>
  <si>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</si>
  <si>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</si>
  <si>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</si>
  <si>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</si>
  <si>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</si>
  <si>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</si>
  <si>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</si>
  <si>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</si>
  <si>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</si>
  <si>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</si>
  <si>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</si>
  <si>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</si>
  <si>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</si>
  <si>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</si>
  <si>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</si>
  <si>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</si>
  <si>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</si>
  <si>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</si>
  <si>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</si>
  <si>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</si>
  <si>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</si>
  <si>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</si>
  <si>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</si>
  <si>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</si>
  <si>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</si>
  <si>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</si>
  <si>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</si>
  <si>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</si>
  <si>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</si>
  <si>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</si>
  <si>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</si>
  <si>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</si>
  <si>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</si>
  <si>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</si>
  <si>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</si>
  <si>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</si>
  <si>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</si>
  <si>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</si>
  <si>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</si>
  <si>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</si>
  <si>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</si>
  <si>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</si>
  <si>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</si>
  <si>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</si>
  <si>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</si>
  <si>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</si>
  <si>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</si>
  <si>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</si>
  <si>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</si>
  <si>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</si>
  <si>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</si>
  <si>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</si>
  <si>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</si>
  <si>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</si>
  <si>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</si>
  <si>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</si>
  <si>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</si>
  <si>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</si>
  <si>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</si>
  <si>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</si>
  <si>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</si>
  <si>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</si>
  <si>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</si>
  <si>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</si>
  <si>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</si>
  <si>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</si>
  <si>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</si>
  <si>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</si>
  <si>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</si>
  <si>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</si>
  <si>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</si>
  <si>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</si>
  <si>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</si>
  <si>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</si>
  <si>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</si>
  <si>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</si>
  <si>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</si>
  <si>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</si>
  <si>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</si>
  <si>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</si>
  <si>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</si>
  <si>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</si>
  <si>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</si>
  <si>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</si>
  <si>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</si>
  <si>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</si>
  <si>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</si>
  <si>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</si>
  <si>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</si>
  <si>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</si>
  <si>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</si>
  <si>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</si>
  <si>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</si>
  <si>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</si>
  <si>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</si>
  <si>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</si>
  <si>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</si>
  <si>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</si>
  <si>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</si>
  <si>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</si>
  <si>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</si>
  <si>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</si>
  <si>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</si>
  <si>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</si>
  <si>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</si>
  <si>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</si>
  <si>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</si>
  <si>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</si>
  <si>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</si>
  <si>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</si>
  <si>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</si>
  <si>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</si>
  <si>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</si>
  <si>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</si>
  <si>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</si>
  <si>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</si>
  <si>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</si>
  <si>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</si>
  <si>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</si>
  <si>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</si>
  <si>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</si>
  <si>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</si>
  <si>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</si>
  <si>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</si>
  <si>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</si>
  <si>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</si>
  <si>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</si>
  <si>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</si>
  <si>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</si>
  <si>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</si>
  <si>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</si>
  <si>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</si>
  <si>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</si>
  <si>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</si>
  <si>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</si>
  <si>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</si>
  <si>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</si>
  <si>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</si>
  <si>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</si>
  <si>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</si>
  <si>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</si>
  <si>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</si>
  <si>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</si>
  <si>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</si>
  <si>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</si>
  <si>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</si>
  <si>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</si>
  <si>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</si>
  <si>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</si>
  <si>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</si>
  <si>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</si>
  <si>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</si>
  <si>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</si>
  <si>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</si>
  <si>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</si>
  <si>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</si>
  <si>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</si>
  <si>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</si>
  <si>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</si>
  <si>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</si>
  <si>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</si>
  <si>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</si>
  <si>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</si>
  <si>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</si>
  <si>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</si>
  <si>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</si>
  <si>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</si>
  <si>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</si>
  <si>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</si>
  <si>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</si>
  <si>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</si>
  <si>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</si>
  <si>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</si>
  <si>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</si>
  <si>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</si>
  <si>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</si>
  <si>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</si>
  <si>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</si>
  <si>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</si>
  <si>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</si>
  <si>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</si>
  <si>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</si>
  <si>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</si>
  <si>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</si>
  <si>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</si>
  <si>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</si>
  <si>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</si>
  <si>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</si>
  <si>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</si>
  <si>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</si>
  <si>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</si>
  <si>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</si>
  <si>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</si>
  <si>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</si>
  <si>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</si>
  <si>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</si>
  <si>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</si>
  <si>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</si>
  <si>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</si>
  <si>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</si>
  <si>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</si>
  <si>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</si>
  <si>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</si>
  <si>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</si>
  <si>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</si>
  <si>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</si>
  <si>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</si>
  <si>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</si>
  <si>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</si>
  <si>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</si>
  <si>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</si>
  <si>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</si>
  <si>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</si>
  <si>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</si>
  <si>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</si>
  <si>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</si>
  <si>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</si>
  <si>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</si>
  <si>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</si>
  <si>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</si>
  <si>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</si>
  <si>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</si>
  <si>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</si>
  <si>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</si>
  <si>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</si>
  <si>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</si>
  <si>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</si>
  <si>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</si>
  <si>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</si>
  <si>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</si>
  <si>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</si>
  <si>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</si>
  <si>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</si>
  <si>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</si>
  <si>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</si>
  <si>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</si>
  <si>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</si>
  <si>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</si>
  <si>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</si>
  <si>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</si>
  <si>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</si>
  <si>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</si>
  <si>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</si>
  <si>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</si>
  <si>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</si>
  <si>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</si>
  <si>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</si>
  <si>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</si>
  <si>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</si>
  <si>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</si>
  <si>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</si>
  <si>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</si>
  <si>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</si>
  <si>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</si>
  <si>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</si>
  <si>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</si>
  <si>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</si>
  <si>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</si>
  <si>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</si>
  <si>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</si>
  <si>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</si>
  <si>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</si>
  <si>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</si>
  <si>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</si>
  <si>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</si>
  <si>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</si>
  <si>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</si>
  <si>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</si>
  <si>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</si>
  <si>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</si>
  <si>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</si>
  <si>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</si>
  <si>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</si>
  <si>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</si>
  <si>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</si>
  <si>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</si>
  <si>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</si>
  <si>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</si>
  <si>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</si>
  <si>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</si>
  <si>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</si>
  <si>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</si>
  <si>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</si>
  <si>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</si>
  <si>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</si>
  <si>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</si>
  <si>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</si>
  <si>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</si>
  <si>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</si>
  <si>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</si>
  <si>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</si>
  <si>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</si>
  <si>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</si>
  <si>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</si>
  <si>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</si>
  <si>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</si>
  <si>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</si>
  <si>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</si>
  <si>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</si>
  <si>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</si>
  <si>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</si>
  <si>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</si>
  <si>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</si>
  <si>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</si>
  <si>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</si>
  <si>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</si>
  <si>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</si>
  <si>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</si>
  <si>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</si>
  <si>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</si>
  <si>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</si>
  <si>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</si>
  <si>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</si>
  <si>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</si>
  <si>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</si>
  <si>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</si>
  <si>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</si>
  <si>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</si>
  <si>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</si>
  <si>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</si>
  <si>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</si>
  <si>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</si>
  <si>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</si>
  <si>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</si>
  <si>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</si>
  <si>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</si>
  <si>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</si>
  <si>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</si>
  <si>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</si>
  <si>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</si>
  <si>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</si>
  <si>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</si>
  <si>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</si>
  <si>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</si>
  <si>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</si>
  <si>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</si>
  <si>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</si>
  <si>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</si>
  <si>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</si>
  <si>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</si>
  <si>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</si>
  <si>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</si>
  <si>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</si>
  <si>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</si>
  <si>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</si>
  <si>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</si>
  <si>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</si>
  <si>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</si>
  <si>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</si>
  <si>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</si>
  <si>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</si>
  <si>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</si>
  <si>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</si>
  <si>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</si>
  <si>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</si>
  <si>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</si>
  <si>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</si>
  <si>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</si>
  <si>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</si>
  <si>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</si>
  <si>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</si>
  <si>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</si>
  <si>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</si>
  <si>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</si>
  <si>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</si>
  <si>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</si>
  <si>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</si>
  <si>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</si>
  <si>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</si>
  <si>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</si>
  <si>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</si>
  <si>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</si>
  <si>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</si>
  <si>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</si>
  <si>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</si>
  <si>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</si>
  <si>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</si>
  <si>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</si>
  <si>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</si>
  <si>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</si>
  <si>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</si>
  <si>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</si>
  <si>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</si>
  <si>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</si>
  <si>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</si>
  <si>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</si>
  <si>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</si>
  <si>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</si>
  <si>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</si>
  <si>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</si>
  <si>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</si>
  <si>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</si>
  <si>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</si>
  <si>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</si>
  <si>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</si>
  <si>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</si>
  <si>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</si>
  <si>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</si>
  <si>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</si>
  <si>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</si>
  <si>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</si>
  <si>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</si>
  <si>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</si>
  <si>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</si>
  <si>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</si>
  <si>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</si>
  <si>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</si>
  <si>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</si>
  <si>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</si>
  <si>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</si>
  <si>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</si>
  <si>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</si>
  <si>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</si>
  <si>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</si>
  <si>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</si>
  <si>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</si>
  <si>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</si>
  <si>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</si>
  <si>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</si>
  <si>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</si>
  <si>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</si>
  <si>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</si>
  <si>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</si>
  <si>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</si>
  <si>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</si>
  <si>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</si>
  <si>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</si>
  <si>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</si>
  <si>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</si>
  <si>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</si>
  <si>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</si>
  <si>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</si>
  <si>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</si>
  <si>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</si>
  <si>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</si>
  <si>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</si>
  <si>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</si>
  <si>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</si>
  <si>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</si>
  <si>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</si>
  <si>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</si>
  <si>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</si>
  <si>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</si>
  <si>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</si>
  <si>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</si>
  <si>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</si>
  <si>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</si>
  <si>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</si>
  <si>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</si>
  <si>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</si>
  <si>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</si>
  <si>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</si>
  <si>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</si>
  <si>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</si>
  <si>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</si>
  <si>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</si>
  <si>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</si>
  <si>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</si>
  <si>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</si>
  <si>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</si>
  <si>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</si>
  <si>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</si>
  <si>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</si>
  <si>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</si>
  <si>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</si>
  <si>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</si>
  <si>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</si>
  <si>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</si>
  <si>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</si>
  <si>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</si>
  <si>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</si>
  <si>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</si>
  <si>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</si>
  <si>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</si>
  <si>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</si>
  <si>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</si>
  <si>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</si>
  <si>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</si>
  <si>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</si>
  <si>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</si>
  <si>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</si>
  <si>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</si>
  <si>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</si>
  <si>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</si>
  <si>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</si>
  <si>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</si>
  <si>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</si>
  <si>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</si>
  <si>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</si>
  <si>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</si>
  <si>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</si>
  <si>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</si>
  <si>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</si>
  <si>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</si>
  <si>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</si>
  <si>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</si>
  <si>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</si>
  <si>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</si>
  <si>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</si>
  <si>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</si>
  <si>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</si>
  <si>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</si>
  <si>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</si>
  <si>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</si>
  <si>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</si>
  <si>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</si>
  <si>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</si>
  <si>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</si>
  <si>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</si>
  <si>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</si>
  <si>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</si>
  <si>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</si>
  <si>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</si>
  <si>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</si>
  <si>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</si>
  <si>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</si>
  <si>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</si>
  <si>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</si>
  <si>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</si>
  <si>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</si>
  <si>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</si>
  <si>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</si>
  <si>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</si>
  <si>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</si>
  <si>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</si>
  <si>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</si>
  <si>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</si>
  <si>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</si>
  <si>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</si>
  <si>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</si>
  <si>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</si>
  <si>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</si>
  <si>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</si>
  <si>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</si>
  <si>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</si>
  <si>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</si>
  <si>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</si>
  <si>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</si>
  <si>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</si>
  <si>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</si>
  <si>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</si>
  <si>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</si>
  <si>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</si>
  <si>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</si>
  <si>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</si>
  <si>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</si>
  <si>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</si>
  <si>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</si>
  <si>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</si>
  <si>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</si>
  <si>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</si>
  <si>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</si>
  <si>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</si>
  <si>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</si>
  <si>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</si>
  <si>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</si>
  <si>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</si>
  <si>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</si>
  <si>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</si>
  <si>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</si>
  <si>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</si>
  <si>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</si>
  <si>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</si>
  <si>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</si>
  <si>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</si>
  <si>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</si>
  <si>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</si>
  <si>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</si>
  <si>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</si>
  <si>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</si>
  <si>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</si>
  <si>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</si>
  <si>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</si>
  <si>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</si>
  <si>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</si>
  <si>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</si>
  <si>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</si>
  <si>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</si>
  <si>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</si>
  <si>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</si>
  <si>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</si>
  <si>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</si>
  <si>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</si>
  <si>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</si>
  <si>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</si>
  <si>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</si>
  <si>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</si>
  <si>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</si>
  <si>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</si>
  <si>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</si>
  <si>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</si>
  <si>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</si>
  <si>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</si>
  <si>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</si>
  <si>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</si>
  <si>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</si>
  <si>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</si>
  <si>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</si>
  <si>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</si>
  <si>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</si>
  <si>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</si>
  <si>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</si>
  <si>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</si>
  <si>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</si>
  <si>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</si>
  <si>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</si>
  <si>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</si>
  <si>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</si>
  <si>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</si>
  <si>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</si>
  <si>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</si>
  <si>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</si>
  <si>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</si>
  <si>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</si>
  <si>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</si>
  <si>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</si>
  <si>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</si>
  <si>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</si>
  <si>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</si>
  <si>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</si>
  <si>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</si>
  <si>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</si>
  <si>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</si>
  <si>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</si>
  <si>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</si>
  <si>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</si>
  <si>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</si>
  <si>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</si>
  <si>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</si>
  <si>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</si>
  <si>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</si>
  <si>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</si>
  <si>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</si>
  <si>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</si>
  <si>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</si>
  <si>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</si>
  <si>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</si>
  <si>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</si>
  <si>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</si>
  <si>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</si>
  <si>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</si>
  <si>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</si>
  <si>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</si>
  <si>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</si>
  <si>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</si>
  <si>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</si>
  <si>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</si>
  <si>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</si>
  <si>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</si>
  <si>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</si>
  <si>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</si>
  <si>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</si>
  <si>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</si>
  <si>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</si>
  <si>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</si>
  <si>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</si>
  <si>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</si>
  <si>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</si>
  <si>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</si>
  <si>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</si>
  <si>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</si>
  <si>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</si>
  <si>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</si>
  <si>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</si>
  <si>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</si>
  <si>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</si>
  <si>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</si>
  <si>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</si>
  <si>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</si>
  <si>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</si>
  <si>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</si>
  <si>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</si>
  <si>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</si>
  <si>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</si>
  <si>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</si>
  <si>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</si>
  <si>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</si>
  <si>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</si>
  <si>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</si>
  <si>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</si>
  <si>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</si>
  <si>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</si>
  <si>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</si>
  <si>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</si>
  <si>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</si>
  <si>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</si>
  <si>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</si>
  <si>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</si>
  <si>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</si>
  <si>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</si>
  <si>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</si>
  <si>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</si>
  <si>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</si>
  <si>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</si>
  <si>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</si>
  <si>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</si>
  <si>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</si>
  <si>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</si>
  <si>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</si>
  <si>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</si>
  <si>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</si>
  <si>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</si>
  <si>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</si>
  <si>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</si>
  <si>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</si>
  <si>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</si>
  <si>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</si>
  <si>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</si>
  <si>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</si>
  <si>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</si>
  <si>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</si>
  <si>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</si>
  <si>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</si>
  <si>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</si>
  <si>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</si>
  <si>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</si>
  <si>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</si>
  <si>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</si>
  <si>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</si>
  <si>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</si>
  <si>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</si>
  <si>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</si>
  <si>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</si>
  <si>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</si>
  <si>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</si>
  <si>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</si>
  <si>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</si>
  <si>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</si>
  <si>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</si>
  <si>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</si>
  <si>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</si>
  <si>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</si>
  <si>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</si>
  <si>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</si>
  <si>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</si>
  <si>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</si>
  <si>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</si>
  <si>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</si>
  <si>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</si>
  <si>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</si>
  <si>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</si>
  <si>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</si>
  <si>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</si>
  <si>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</si>
  <si>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</si>
  <si>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</si>
  <si>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</si>
  <si>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</si>
  <si>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</si>
  <si>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</si>
  <si>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</si>
  <si>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</si>
  <si>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</si>
  <si>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</si>
  <si>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</si>
  <si>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</si>
  <si>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</si>
  <si>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</si>
  <si>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</si>
  <si>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</si>
  <si>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</si>
  <si>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</si>
  <si>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</si>
  <si>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</si>
  <si>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</si>
  <si>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</si>
  <si>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</si>
  <si>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</si>
  <si>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</si>
  <si>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</si>
  <si>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</si>
  <si>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</si>
  <si>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</si>
  <si>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</si>
  <si>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</si>
  <si>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</si>
  <si>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</si>
  <si>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</si>
  <si>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</si>
  <si>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</si>
  <si>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</si>
  <si>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</si>
  <si>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</si>
  <si>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</si>
  <si>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</si>
  <si>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</si>
  <si>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</si>
  <si>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</si>
  <si>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</si>
  <si>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</si>
  <si>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</si>
  <si>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</si>
  <si>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</si>
  <si>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</si>
  <si>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</si>
  <si>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</si>
  <si>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</si>
  <si>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</si>
  <si>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</si>
  <si>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</si>
  <si>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</si>
  <si>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</si>
  <si>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</si>
  <si>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</si>
  <si>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</si>
  <si>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</si>
  <si>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</si>
  <si>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</si>
  <si>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</si>
  <si>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</si>
  <si>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</si>
  <si>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</si>
  <si>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</si>
  <si>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</si>
  <si>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</si>
  <si>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</si>
  <si>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</si>
  <si>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</si>
  <si>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</si>
  <si>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</si>
  <si>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</si>
  <si>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</si>
  <si>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</si>
  <si>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</si>
  <si>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</si>
  <si>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</si>
  <si>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</si>
  <si>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</si>
  <si>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</si>
  <si>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</si>
  <si>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</si>
  <si>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</si>
  <si>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</si>
  <si>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</si>
  <si>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</si>
  <si>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</si>
  <si>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</si>
  <si>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</si>
  <si>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</si>
  <si>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</si>
  <si>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</si>
  <si>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</si>
  <si>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</si>
  <si>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</si>
  <si>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</si>
  <si>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</si>
  <si>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</si>
  <si>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</si>
  <si>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</si>
  <si>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</si>
  <si>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</si>
  <si>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</si>
  <si>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</si>
  <si>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</si>
  <si>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</si>
  <si>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</si>
  <si>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</si>
  <si>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</si>
  <si>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</si>
  <si>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</si>
  <si>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</si>
  <si>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</si>
  <si>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</si>
  <si>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</si>
  <si>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</si>
  <si>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</si>
  <si>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</si>
  <si>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</si>
  <si>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</si>
  <si>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</si>
  <si>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</si>
  <si>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</si>
  <si>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</si>
  <si>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</si>
  <si>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</si>
  <si>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</si>
  <si>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</si>
  <si>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</si>
  <si>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</si>
  <si>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</si>
  <si>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</si>
  <si>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</si>
  <si>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</si>
  <si>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</si>
  <si>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</si>
  <si>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</si>
  <si>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</si>
  <si>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</si>
  <si>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</si>
  <si>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</si>
  <si>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</si>
  <si>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</si>
  <si>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</si>
  <si>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</si>
  <si>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</si>
  <si>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</si>
  <si>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</si>
  <si>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</si>
  <si>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</si>
  <si>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</si>
  <si>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</si>
  <si>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</si>
  <si>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</si>
  <si>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</si>
  <si>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</si>
  <si>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</si>
  <si>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</si>
  <si>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</si>
  <si>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</si>
  <si>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</si>
  <si>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</si>
  <si>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</si>
  <si>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</si>
  <si>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</si>
  <si>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</si>
  <si>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</si>
  <si>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</si>
  <si>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</si>
  <si>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</si>
  <si>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</si>
  <si>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</si>
  <si>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</si>
  <si>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</si>
  <si>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</si>
  <si>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</si>
  <si>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</si>
  <si>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</si>
  <si>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</si>
  <si>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</si>
  <si>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</si>
  <si>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</si>
  <si>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</si>
  <si>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</si>
  <si>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</si>
  <si>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</si>
  <si>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</si>
  <si>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</si>
  <si>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</si>
  <si>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</si>
  <si>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</si>
  <si>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</si>
  <si>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</si>
  <si>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</si>
  <si>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</si>
  <si>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</si>
  <si>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</si>
  <si>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</si>
  <si>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</si>
  <si>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</si>
  <si>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</si>
  <si>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</si>
  <si>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</si>
  <si>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</si>
  <si>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</si>
  <si>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</si>
  <si>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</si>
  <si>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</si>
  <si>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</si>
  <si>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</si>
  <si>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</si>
  <si>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</si>
  <si>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</si>
  <si>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</si>
  <si>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</si>
  <si>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</si>
  <si>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</si>
  <si>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</si>
  <si>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</si>
  <si>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</si>
  <si>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</si>
  <si>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</si>
  <si>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</si>
  <si>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</si>
  <si>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</si>
  <si>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</si>
  <si>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</si>
  <si>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</si>
  <si>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</si>
  <si>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</si>
  <si>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</si>
  <si>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</si>
  <si>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</si>
  <si>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</si>
  <si>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</si>
  <si>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</si>
  <si>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</si>
  <si>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</si>
  <si>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</si>
  <si>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</si>
  <si>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</si>
  <si>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</si>
  <si>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</si>
  <si>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</si>
  <si>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</si>
  <si>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</si>
  <si>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</si>
  <si>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</si>
  <si>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</si>
  <si>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</si>
  <si>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</si>
  <si>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</si>
  <si>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</si>
  <si>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</si>
  <si>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</si>
  <si>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</si>
  <si>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</si>
  <si>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</si>
  <si>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</si>
  <si>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</si>
  <si>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</si>
  <si>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</si>
  <si>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</si>
  <si>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</si>
  <si>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</si>
  <si>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</si>
  <si>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</si>
  <si>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</si>
  <si>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</si>
  <si>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</si>
  <si>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</si>
  <si>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</si>
  <si>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</si>
  <si>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</si>
  <si>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</si>
  <si>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</si>
  <si>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</si>
  <si>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</si>
  <si>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</si>
  <si>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</si>
  <si>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</si>
  <si>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</si>
  <si>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</si>
  <si>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</si>
  <si>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</si>
  <si>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</si>
  <si>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</si>
  <si>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</si>
  <si>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</si>
  <si>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</si>
  <si>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</si>
  <si>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</si>
  <si>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</si>
  <si>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</si>
  <si>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</si>
  <si>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</si>
  <si>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</si>
  <si>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</si>
  <si>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</si>
  <si>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</si>
  <si>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</si>
  <si>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</si>
  <si>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</si>
  <si>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</si>
  <si>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</si>
  <si>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</si>
  <si>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</si>
  <si>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</si>
  <si>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</si>
  <si>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</si>
  <si>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</si>
  <si>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</si>
  <si>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</si>
  <si>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</si>
  <si>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</si>
  <si>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</si>
  <si>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</si>
  <si>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</si>
  <si>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</si>
  <si>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</si>
  <si>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</si>
  <si>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</si>
  <si>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</si>
  <si>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</si>
  <si>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</si>
  <si>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</si>
  <si>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</si>
  <si>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</si>
  <si>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</si>
  <si>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</si>
  <si>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</si>
  <si>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</si>
  <si>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</si>
  <si>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</si>
  <si>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</si>
  <si>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</si>
  <si>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</si>
  <si>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</si>
  <si>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</si>
  <si>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</si>
  <si>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</si>
  <si>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</si>
  <si>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</si>
  <si>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</si>
  <si>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</si>
  <si>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</si>
  <si>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</si>
  <si>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</si>
  <si>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</si>
  <si>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</si>
  <si>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</si>
  <si>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</si>
  <si>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</si>
  <si>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</si>
  <si>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</si>
  <si>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</si>
  <si>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</si>
  <si>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</si>
  <si>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</si>
  <si>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</si>
  <si>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</si>
  <si>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</si>
  <si>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</si>
  <si>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</si>
  <si>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</si>
  <si>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</si>
  <si>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</si>
  <si>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</si>
  <si>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</si>
  <si>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</si>
  <si>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</si>
  <si>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</si>
  <si>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</si>
  <si>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</si>
  <si>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</si>
  <si>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</si>
  <si>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</si>
  <si>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</si>
  <si>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</si>
  <si>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</si>
  <si>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</si>
  <si>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</si>
  <si>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</si>
  <si>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</si>
  <si>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</si>
  <si>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</si>
  <si>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</si>
  <si>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</si>
  <si>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</si>
  <si>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</si>
  <si>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</si>
  <si>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</si>
  <si>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</si>
  <si>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</si>
  <si>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</si>
  <si>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</si>
  <si>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</si>
  <si>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</si>
  <si>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</si>
  <si>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</si>
  <si>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</si>
  <si>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</si>
  <si>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</si>
  <si>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</si>
  <si>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</si>
  <si>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</si>
  <si>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</si>
  <si>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</si>
  <si>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</si>
  <si>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</si>
  <si>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</si>
  <si>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</si>
  <si>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</si>
  <si>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</si>
  <si>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</si>
  <si>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</si>
  <si>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</si>
  <si>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</si>
  <si>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</si>
  <si>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</si>
  <si>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</si>
  <si>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</si>
  <si>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</si>
  <si>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</si>
  <si>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</si>
  <si>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</si>
  <si>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</si>
  <si>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</si>
  <si>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</si>
  <si>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</si>
  <si>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</si>
  <si>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</si>
  <si>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</si>
  <si>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</si>
  <si>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</si>
  <si>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</si>
  <si>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</si>
  <si>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</si>
  <si>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</si>
  <si>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</si>
  <si>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</si>
  <si>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</si>
  <si>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</si>
  <si>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</si>
  <si>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</si>
  <si>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</si>
  <si>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</si>
  <si>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</si>
  <si>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</si>
  <si>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</si>
  <si>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</si>
  <si>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</si>
  <si>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</si>
  <si>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</si>
  <si>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</si>
  <si>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</si>
  <si>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</si>
  <si>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</si>
  <si>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</si>
  <si>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</si>
  <si>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</si>
  <si>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</si>
  <si>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</si>
  <si>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</si>
  <si>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</si>
  <si>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</si>
  <si>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</si>
  <si>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</si>
  <si>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</si>
  <si>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</si>
  <si>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</si>
  <si>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</si>
  <si>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</si>
  <si>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</si>
  <si>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</si>
  <si>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</si>
  <si>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</si>
  <si>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</si>
  <si>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</si>
  <si>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</si>
  <si>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</si>
  <si>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</si>
  <si>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</si>
  <si>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</si>
  <si>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</si>
  <si>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</si>
  <si>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</si>
  <si>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</si>
  <si>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</si>
  <si>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</si>
  <si>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</si>
  <si>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</si>
  <si>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</si>
  <si>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</si>
  <si>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</si>
  <si>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</si>
  <si>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</si>
  <si>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</si>
  <si>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</si>
  <si>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</si>
  <si>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</si>
  <si>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</si>
  <si>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</si>
  <si>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</si>
  <si>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</si>
  <si>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</si>
  <si>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</si>
  <si>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</si>
  <si>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</si>
  <si>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</si>
  <si>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</si>
  <si>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</si>
  <si>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</si>
  <si>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</si>
  <si>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</si>
  <si>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</si>
  <si>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</si>
  <si>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</si>
  <si>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</si>
  <si>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</si>
  <si>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</si>
  <si>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</si>
  <si>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</si>
  <si>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</si>
  <si>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</si>
  <si>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</si>
  <si>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</si>
  <si>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</si>
  <si>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</si>
  <si>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</si>
  <si>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</si>
  <si>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</si>
  <si>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</si>
  <si>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</si>
  <si>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</si>
  <si>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</si>
  <si>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</si>
  <si>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</si>
  <si>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</si>
  <si>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</si>
  <si>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</si>
  <si>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</si>
  <si>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</si>
  <si>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</si>
  <si>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</si>
  <si>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</si>
  <si>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</si>
  <si>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</si>
  <si>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</si>
  <si>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</si>
  <si>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</si>
  <si>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</si>
  <si>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</si>
  <si>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</si>
  <si>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</si>
  <si>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</si>
  <si>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</si>
  <si>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</si>
  <si>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</si>
  <si>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</si>
  <si>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</si>
  <si>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</si>
  <si>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</si>
  <si>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</si>
  <si>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</si>
  <si>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</si>
  <si>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</si>
  <si>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</si>
  <si>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</si>
  <si>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</si>
  <si>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</si>
  <si>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</si>
  <si>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</si>
  <si>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</si>
  <si>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</si>
  <si>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</si>
  <si>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</si>
  <si>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</si>
  <si>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</si>
  <si>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</si>
  <si>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</si>
  <si>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</si>
  <si>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</si>
  <si>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</si>
  <si>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</si>
  <si>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</si>
  <si>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</si>
  <si>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</si>
  <si>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</si>
  <si>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</si>
  <si>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</si>
  <si>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</si>
  <si>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</si>
  <si>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</si>
  <si>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</si>
  <si>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</si>
  <si>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</si>
  <si>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</si>
  <si>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</si>
  <si>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</si>
  <si>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</si>
  <si>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</si>
  <si>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</si>
  <si>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</si>
  <si>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</si>
  <si>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</si>
  <si>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</si>
  <si>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</si>
  <si>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</si>
  <si>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</si>
  <si>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</si>
  <si>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</si>
  <si>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</si>
  <si>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</si>
  <si>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</si>
  <si>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</si>
  <si>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</si>
  <si>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</si>
  <si>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</si>
  <si>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</si>
  <si>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</si>
  <si>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</si>
  <si>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</si>
  <si>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</si>
  <si>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</si>
  <si>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</si>
  <si>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</si>
  <si>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</si>
  <si>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</si>
  <si>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</si>
  <si>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</si>
  <si>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</si>
  <si>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</si>
  <si>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</si>
  <si>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</si>
  <si>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</si>
  <si>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</si>
  <si>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</si>
  <si>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</si>
  <si>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</si>
  <si>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</si>
  <si>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</si>
  <si>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</si>
  <si>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</si>
  <si>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</si>
  <si>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</si>
  <si>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</si>
  <si>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</si>
  <si>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</si>
  <si>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</si>
  <si>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</si>
  <si>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</si>
  <si>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</si>
  <si>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</si>
  <si>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</si>
  <si>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</si>
  <si>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</si>
  <si>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</si>
  <si>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</si>
  <si>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</si>
  <si>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</si>
  <si>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</si>
  <si>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</si>
  <si>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</si>
  <si>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</si>
  <si>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</si>
  <si>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</si>
  <si>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</si>
  <si>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</si>
  <si>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</si>
  <si>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</si>
  <si>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</si>
  <si>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</si>
  <si>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</si>
  <si>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</si>
  <si>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</si>
  <si>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</si>
  <si>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</si>
  <si>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</si>
  <si>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</si>
  <si>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</si>
  <si>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</si>
  <si>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</si>
  <si>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</si>
  <si>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</si>
  <si>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</si>
  <si>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</si>
  <si>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</si>
  <si>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</si>
  <si>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</si>
  <si>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</si>
  <si>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</si>
  <si>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</si>
  <si>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</si>
  <si>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</si>
  <si>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</si>
  <si>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</si>
  <si>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</si>
  <si>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</si>
  <si>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</si>
  <si>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</si>
  <si>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</si>
  <si>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</si>
  <si>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</si>
  <si>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</si>
  <si>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</si>
  <si>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</si>
  <si>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</si>
  <si>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</si>
  <si>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</si>
  <si>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</si>
  <si>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</si>
  <si>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</si>
  <si>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</si>
  <si>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</si>
  <si>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</si>
  <si>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</si>
  <si>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</si>
  <si>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</si>
  <si>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</si>
  <si>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</si>
  <si>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</si>
  <si>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</si>
  <si>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</si>
  <si>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</si>
  <si>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</si>
  <si>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</si>
  <si>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</si>
  <si>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</si>
  <si>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</si>
  <si>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</si>
  <si>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</si>
  <si>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</si>
  <si>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</si>
  <si>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</si>
  <si>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</si>
  <si>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</si>
  <si>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</si>
  <si>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</si>
  <si>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</si>
  <si>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</si>
  <si>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</si>
  <si>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</si>
  <si>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</si>
  <si>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</si>
  <si>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</si>
  <si>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</si>
  <si>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</si>
  <si>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</si>
  <si>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</si>
  <si>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</si>
  <si>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</si>
  <si>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</si>
  <si>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</si>
  <si>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</si>
  <si>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</si>
  <si>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</si>
  <si>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</si>
  <si>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</si>
  <si>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</si>
  <si>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</si>
  <si>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</si>
  <si>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</si>
  <si>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</si>
  <si>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</si>
  <si>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</si>
  <si>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</si>
  <si>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</si>
  <si>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</si>
  <si>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</si>
  <si>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</si>
  <si>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</si>
  <si>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</si>
  <si>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</si>
  <si>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</si>
  <si>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</si>
  <si>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</si>
  <si>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</si>
  <si>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</si>
  <si>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</si>
  <si>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</si>
  <si>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</si>
  <si>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</si>
  <si>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</si>
  <si>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</si>
  <si>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</si>
  <si>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</si>
  <si>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</si>
  <si>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</si>
  <si>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</si>
  <si>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</si>
  <si>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</si>
  <si>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</si>
  <si>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</si>
  <si>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</si>
  <si>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</si>
  <si>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</si>
  <si>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</si>
  <si>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</si>
  <si>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</si>
  <si>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</si>
  <si>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</si>
  <si>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</si>
  <si>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</si>
  <si>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</si>
  <si>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</si>
  <si>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</si>
  <si>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</si>
  <si>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</si>
  <si>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</si>
  <si>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</si>
  <si>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</si>
  <si>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</si>
  <si>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</si>
  <si>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</si>
  <si>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</si>
  <si>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</si>
  <si>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</si>
  <si>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</si>
  <si>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</si>
  <si>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</si>
  <si>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</si>
  <si>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</si>
  <si>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</si>
  <si>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</si>
  <si>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</si>
  <si>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</si>
  <si>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</si>
  <si>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</si>
  <si>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</si>
  <si>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</si>
  <si>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</si>
  <si>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</si>
  <si>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</si>
  <si>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</si>
  <si>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</si>
  <si>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</si>
  <si>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</si>
  <si>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</si>
  <si>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</si>
  <si>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</si>
  <si>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</si>
  <si>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</si>
  <si>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</si>
  <si>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</si>
  <si>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</si>
  <si>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</si>
  <si>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</si>
  <si>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</si>
  <si>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</si>
  <si>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</si>
  <si>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</si>
  <si>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</si>
  <si>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</si>
  <si>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</si>
  <si>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</si>
  <si>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</si>
  <si>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</si>
  <si>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</si>
  <si>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</si>
  <si>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</si>
  <si>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</si>
  <si>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</si>
  <si>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</si>
  <si>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</si>
  <si>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</si>
  <si>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</si>
  <si>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</si>
  <si>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</si>
  <si>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</si>
  <si>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</si>
  <si>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</si>
  <si>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</si>
  <si>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</si>
  <si>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</si>
  <si>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</si>
  <si>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</si>
  <si>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</si>
  <si>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</si>
  <si>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</si>
  <si>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</si>
  <si>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</si>
  <si>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</si>
  <si>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</si>
  <si>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</si>
  <si>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</si>
  <si>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</si>
  <si>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</si>
  <si>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</si>
  <si>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</si>
  <si>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</si>
  <si>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</si>
  <si>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</si>
  <si>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</si>
  <si>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</si>
  <si>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</si>
  <si>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</si>
  <si>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</si>
  <si>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</si>
  <si>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</si>
  <si>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</si>
  <si>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</si>
  <si>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</si>
  <si>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</si>
  <si>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</si>
  <si>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</si>
  <si>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</si>
  <si>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</si>
  <si>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</si>
  <si>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</si>
  <si>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</si>
  <si>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</si>
  <si>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</si>
  <si>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</si>
  <si>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</si>
  <si>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</si>
  <si>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</si>
  <si>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</si>
  <si>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</si>
  <si>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</si>
  <si>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</si>
  <si>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</si>
  <si>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</si>
  <si>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</si>
  <si>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</si>
  <si>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</si>
  <si>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</si>
  <si>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</si>
  <si>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</si>
  <si>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</si>
  <si>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</si>
  <si>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</si>
  <si>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</si>
  <si>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</si>
  <si>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</si>
  <si>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</si>
  <si>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</si>
  <si>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</si>
  <si>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</si>
  <si>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</si>
  <si>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</si>
  <si>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</si>
  <si>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</si>
  <si>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</si>
  <si>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</si>
  <si>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</si>
  <si>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</si>
  <si>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</si>
  <si>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</si>
  <si>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</si>
  <si>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</si>
  <si>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</si>
  <si>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</si>
  <si>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</si>
  <si>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</si>
  <si>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</si>
  <si>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</si>
  <si>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</si>
  <si>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</si>
  <si>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</si>
  <si>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</si>
  <si>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</si>
  <si>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</si>
  <si>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</si>
  <si>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</si>
  <si>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</si>
  <si>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</si>
  <si>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</si>
  <si>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</si>
  <si>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</si>
  <si>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</si>
  <si>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</si>
  <si>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</si>
  <si>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</si>
  <si>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</si>
  <si>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</si>
  <si>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</si>
  <si>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</si>
  <si>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</si>
  <si>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</si>
  <si>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</si>
  <si>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</si>
  <si>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</si>
  <si>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</si>
  <si>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</si>
  <si>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</si>
  <si>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</si>
  <si>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</si>
  <si>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</si>
  <si>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</si>
  <si>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</si>
  <si>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</si>
  <si>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</si>
  <si>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</si>
  <si>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</si>
  <si>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</si>
  <si>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</si>
  <si>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</si>
  <si>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</si>
  <si>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</si>
  <si>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</si>
  <si>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</si>
  <si>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</si>
  <si>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</si>
  <si>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</si>
  <si>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</si>
  <si>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</si>
  <si>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</si>
  <si>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</si>
  <si>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</si>
  <si>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</si>
  <si>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</si>
  <si>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</si>
  <si>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</si>
  <si>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</si>
  <si>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</si>
  <si>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</si>
  <si>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</si>
  <si>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</si>
  <si>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</si>
  <si>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</si>
  <si>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</si>
  <si>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</si>
  <si>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</si>
  <si>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</si>
  <si>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</si>
  <si>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</si>
  <si>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</si>
  <si>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</si>
  <si>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</si>
  <si>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</si>
  <si>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</si>
  <si>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</si>
  <si>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</si>
  <si>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</si>
  <si>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</si>
  <si>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</si>
  <si>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</si>
  <si>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</si>
  <si>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</si>
  <si>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</si>
  <si>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</si>
  <si>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</si>
  <si>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</si>
  <si>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</si>
  <si>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</si>
  <si>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</si>
  <si>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</si>
  <si>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</si>
  <si>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</si>
  <si>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</si>
  <si>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</si>
  <si>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</si>
  <si>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</si>
  <si>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</si>
  <si>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</si>
  <si>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</si>
  <si>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</si>
  <si>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</si>
  <si>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</si>
  <si>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</si>
  <si>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</si>
  <si>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</si>
  <si>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</si>
  <si>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</si>
  <si>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</si>
  <si>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</si>
  <si>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</si>
  <si>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</si>
  <si>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</si>
  <si>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</si>
  <si>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</si>
  <si>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</si>
  <si>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</si>
  <si>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</si>
  <si>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</si>
  <si>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</si>
  <si>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</si>
  <si>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</si>
  <si>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</si>
  <si>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</si>
  <si>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</si>
  <si>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</si>
  <si>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</si>
  <si>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</si>
  <si>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</si>
  <si>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</si>
  <si>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</si>
  <si>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</si>
  <si>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</si>
  <si>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</si>
  <si>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</si>
  <si>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</si>
  <si>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</si>
  <si>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</si>
  <si>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</si>
  <si>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</si>
  <si>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</si>
  <si>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</si>
  <si>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</si>
  <si>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</si>
  <si>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</si>
  <si>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</si>
  <si>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</si>
  <si>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</si>
  <si>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</si>
  <si>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</si>
  <si>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</si>
  <si>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</si>
  <si>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</si>
  <si>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</si>
  <si>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</si>
  <si>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</si>
  <si>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</si>
  <si>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</si>
  <si>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</si>
  <si>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</si>
  <si>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</si>
  <si>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</si>
  <si>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</si>
  <si>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</si>
  <si>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</si>
  <si>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</si>
  <si>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</si>
  <si>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</si>
  <si>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</si>
  <si>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</si>
  <si>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</si>
  <si>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</si>
  <si>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</si>
  <si>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</si>
  <si>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</si>
  <si>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</si>
  <si>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</si>
  <si>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</si>
  <si>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</si>
  <si>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</si>
  <si>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</si>
  <si>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</si>
  <si>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</si>
  <si>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</si>
  <si>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</si>
  <si>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</si>
  <si>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</si>
  <si>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</si>
  <si>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</si>
  <si>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</si>
  <si>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</si>
  <si>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</si>
  <si>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</si>
  <si>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</si>
  <si>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</si>
  <si>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</si>
  <si>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</si>
  <si>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</si>
  <si>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</si>
  <si>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</si>
  <si>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</si>
  <si>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</si>
  <si>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</si>
  <si>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</si>
  <si>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</si>
  <si>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</si>
  <si>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</si>
  <si>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</si>
  <si>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</si>
  <si>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</si>
  <si>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</si>
  <si>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</si>
  <si>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</si>
  <si>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</si>
  <si>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</si>
  <si>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</si>
  <si>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</si>
  <si>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</si>
  <si>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</si>
  <si>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</si>
  <si>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</si>
  <si>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</si>
  <si>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</si>
  <si>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</si>
  <si>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</si>
  <si>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</si>
  <si>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</si>
  <si>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</si>
  <si>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</si>
  <si>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</si>
  <si>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</si>
  <si>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</si>
  <si>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</si>
  <si>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</si>
  <si>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</si>
  <si>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</si>
  <si>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</si>
  <si>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</si>
  <si>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</si>
  <si>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</si>
  <si>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</si>
  <si>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</si>
  <si>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</si>
  <si>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</si>
  <si>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</si>
  <si>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</si>
  <si>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</si>
  <si>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</si>
  <si>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</si>
  <si>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</si>
  <si>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</si>
  <si>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</si>
  <si>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</si>
  <si>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</si>
  <si>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</si>
  <si>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</si>
  <si>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</si>
  <si>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</si>
  <si>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</si>
  <si>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</si>
  <si>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</si>
  <si>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</si>
  <si>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</si>
  <si>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</si>
  <si>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</si>
  <si>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</si>
  <si>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</si>
  <si>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</si>
  <si>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</si>
  <si>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</si>
  <si>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</si>
  <si>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</si>
  <si>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</si>
  <si>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</si>
  <si>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</si>
  <si>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</si>
  <si>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</si>
  <si>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</si>
  <si>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</si>
  <si>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</si>
  <si>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</si>
  <si>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</si>
  <si>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</si>
  <si>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</si>
  <si>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</si>
  <si>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</si>
  <si>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</si>
  <si>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</si>
  <si>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</si>
  <si>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</si>
  <si>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</si>
  <si>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</si>
  <si>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</si>
  <si>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</si>
  <si>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</si>
  <si>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</si>
  <si>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</si>
  <si>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</si>
  <si>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</si>
  <si>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</si>
  <si>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</si>
  <si>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</si>
  <si>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</si>
  <si>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</si>
  <si>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</si>
  <si>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</si>
  <si>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</si>
  <si>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</si>
  <si>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</si>
  <si>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</si>
  <si>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</si>
  <si>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</si>
  <si>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</si>
  <si>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</si>
  <si>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</si>
  <si>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</si>
  <si>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</si>
  <si>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</si>
  <si>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</si>
  <si>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</si>
  <si>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</si>
  <si>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</si>
  <si>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</si>
  <si>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</si>
  <si>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</si>
  <si>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</si>
  <si>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</si>
  <si>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</si>
  <si>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</si>
  <si>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</si>
  <si>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</si>
  <si>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</si>
  <si>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</si>
  <si>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</si>
  <si>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</si>
  <si>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</si>
  <si>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</si>
  <si>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</si>
  <si>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</si>
  <si>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</si>
  <si>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</si>
  <si>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</si>
  <si>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</si>
  <si>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</si>
  <si>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</si>
  <si>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</si>
  <si>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</si>
  <si>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</si>
  <si>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</si>
  <si>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</si>
  <si>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</si>
  <si>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</si>
  <si>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</si>
  <si>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</si>
  <si>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</si>
  <si>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</si>
  <si>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</si>
  <si>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</si>
  <si>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</si>
  <si>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</si>
  <si>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</si>
  <si>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</si>
  <si>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</si>
  <si>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</si>
  <si>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</si>
  <si>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</si>
  <si>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</si>
  <si>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</si>
  <si>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</si>
  <si>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</si>
  <si>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</si>
  <si>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</si>
  <si>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</si>
  <si>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</si>
  <si>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</si>
  <si>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</si>
  <si>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</si>
  <si>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</si>
  <si>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</si>
  <si>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</si>
  <si>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</si>
  <si>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</si>
  <si>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</si>
  <si>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</si>
  <si>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</si>
  <si>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</si>
  <si>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</si>
  <si>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</si>
  <si>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</si>
  <si>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</si>
  <si>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</si>
  <si>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</si>
  <si>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</si>
  <si>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</si>
  <si>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</si>
  <si>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</si>
  <si>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</si>
  <si>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</si>
  <si>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</si>
  <si>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</si>
  <si>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</si>
  <si>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</si>
  <si>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</si>
  <si>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</si>
  <si>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</si>
  <si>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</si>
  <si>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</si>
  <si>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</si>
  <si>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</si>
  <si>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</si>
  <si>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</si>
  <si>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</si>
  <si>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</si>
  <si>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</si>
  <si>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</si>
  <si>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</si>
  <si>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</si>
  <si>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</si>
  <si>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</si>
  <si>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</si>
  <si>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</si>
  <si>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</si>
  <si>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</si>
  <si>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</si>
  <si>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</si>
  <si>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</si>
  <si>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</si>
  <si>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</si>
  <si>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</si>
  <si>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</si>
  <si>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</si>
  <si>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</si>
  <si>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</si>
  <si>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</si>
  <si>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</si>
  <si>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</si>
  <si>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</si>
  <si>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</si>
  <si>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</si>
  <si>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</si>
  <si>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</si>
  <si>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</si>
  <si>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</si>
  <si>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</si>
  <si>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</si>
  <si>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</si>
  <si>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</si>
  <si>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</si>
  <si>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</si>
  <si>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</si>
  <si>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</si>
  <si>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</si>
  <si>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</si>
  <si>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</si>
  <si>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</si>
  <si>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</si>
  <si>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</si>
  <si>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</si>
  <si>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</si>
  <si>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</si>
  <si>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</si>
  <si>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</si>
  <si>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</si>
  <si>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</si>
  <si>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</si>
  <si>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</si>
  <si>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</si>
  <si>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</si>
  <si>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</si>
  <si>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</si>
  <si>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</si>
  <si>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</si>
  <si>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</si>
  <si>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</si>
  <si>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</si>
  <si>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</si>
  <si>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</si>
  <si>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</si>
  <si>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</si>
  <si>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</si>
  <si>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</si>
  <si>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</si>
  <si>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</si>
  <si>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</si>
  <si>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</si>
  <si>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</si>
  <si>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</si>
  <si>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</si>
  <si>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</si>
  <si>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</si>
  <si>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</si>
  <si>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</si>
  <si>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</si>
  <si>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</si>
  <si>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</si>
  <si>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</si>
  <si>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</si>
  <si>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</si>
  <si>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</si>
  <si>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</si>
  <si>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</si>
  <si>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</si>
  <si>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</si>
  <si>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</si>
  <si>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</si>
  <si>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</si>
  <si>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</si>
  <si>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</si>
  <si>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</si>
  <si>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</si>
  <si>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</si>
  <si>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</si>
  <si>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</si>
  <si>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</si>
  <si>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</si>
  <si>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</si>
  <si>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</si>
  <si>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</si>
  <si>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</si>
  <si>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</si>
  <si>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</si>
  <si>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</si>
  <si>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</si>
  <si>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</si>
  <si>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</si>
  <si>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</si>
  <si>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</si>
  <si>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</si>
  <si>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</si>
  <si>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</si>
  <si>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</si>
  <si>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</si>
  <si>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</si>
  <si>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</si>
  <si>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</si>
  <si>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</si>
  <si>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</si>
  <si>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</si>
  <si>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</si>
  <si>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</si>
  <si>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</si>
  <si>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</si>
  <si>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</si>
  <si>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</si>
  <si>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</si>
  <si>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</si>
  <si>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</si>
  <si>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</si>
  <si>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</si>
  <si>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</si>
  <si>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</si>
  <si>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</si>
  <si>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</si>
  <si>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</si>
  <si>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</si>
  <si>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</si>
  <si>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</si>
  <si>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</si>
  <si>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</si>
  <si>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</si>
  <si>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</si>
  <si>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</si>
  <si>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</si>
  <si>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</si>
  <si>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</si>
  <si>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</si>
  <si>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</si>
  <si>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</si>
  <si>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</si>
  <si>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</si>
  <si>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</si>
  <si>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</si>
  <si>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</si>
  <si>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</si>
  <si>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</si>
  <si>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</si>
  <si>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</si>
  <si>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</si>
  <si>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</si>
  <si>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</si>
  <si>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</si>
  <si>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</si>
  <si>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</si>
  <si>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</si>
  <si>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</si>
  <si>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</si>
  <si>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</si>
  <si>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</si>
  <si>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</si>
  <si>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</si>
  <si>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</si>
  <si>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</si>
  <si>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</si>
  <si>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</si>
  <si>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</si>
  <si>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</si>
  <si>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</si>
  <si>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</si>
  <si>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</si>
  <si>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</si>
  <si>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</si>
  <si>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</si>
  <si>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</si>
  <si>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</si>
  <si>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</si>
  <si>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</si>
  <si>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</si>
  <si>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</si>
  <si>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</si>
  <si>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</si>
  <si>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</si>
  <si>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</si>
  <si>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</si>
  <si>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</si>
  <si>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</si>
  <si>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</si>
  <si>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</si>
  <si>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</si>
  <si>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</si>
  <si>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</si>
  <si>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</si>
  <si>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</si>
  <si>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</si>
  <si>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</si>
  <si>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</si>
  <si>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</si>
  <si>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</si>
  <si>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</si>
  <si>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</si>
  <si>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</si>
  <si>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</si>
  <si>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</si>
  <si>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</si>
  <si>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</si>
  <si>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</si>
  <si>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</si>
  <si>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</si>
  <si>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</si>
  <si>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</si>
  <si>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</si>
  <si>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</si>
  <si>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</si>
  <si>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</si>
  <si>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</si>
  <si>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</si>
  <si>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</si>
  <si>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</si>
  <si>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</si>
  <si>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</si>
  <si>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</si>
  <si>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</si>
  <si>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</si>
  <si>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</si>
  <si>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</si>
  <si>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</si>
  <si>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</si>
  <si>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</si>
  <si>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</si>
  <si>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</si>
  <si>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</si>
  <si>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</si>
  <si>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</si>
  <si>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</si>
  <si>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</si>
  <si>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</si>
  <si>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</si>
  <si>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</si>
  <si>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</si>
  <si>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</si>
  <si>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</si>
  <si>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</si>
  <si>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</si>
  <si>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</si>
  <si>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</si>
  <si>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</si>
  <si>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</si>
  <si>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</si>
  <si>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</si>
  <si>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</si>
  <si>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</si>
  <si>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</si>
  <si>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</si>
  <si>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</si>
  <si>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</si>
  <si>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</si>
  <si>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</si>
  <si>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</si>
  <si>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</si>
  <si>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</si>
  <si>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</si>
  <si>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</si>
  <si>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</si>
  <si>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</si>
  <si>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</si>
  <si>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</si>
  <si>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</si>
  <si>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</si>
  <si>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</si>
  <si>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</si>
  <si>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</si>
  <si>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</si>
  <si>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</si>
  <si>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</si>
  <si>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</si>
  <si>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</si>
  <si>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</si>
  <si>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</si>
  <si>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</si>
  <si>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</si>
  <si>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</si>
  <si>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</si>
  <si>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</si>
  <si>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</si>
  <si>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</si>
  <si>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</si>
  <si>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</si>
  <si>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</si>
  <si>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</si>
  <si>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</si>
  <si>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</si>
  <si>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</si>
  <si>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</si>
  <si>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</si>
  <si>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</si>
  <si>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</si>
  <si>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</si>
  <si>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</si>
  <si>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</si>
  <si>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</si>
  <si>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</si>
  <si>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</si>
  <si>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</si>
  <si>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</si>
  <si>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</si>
  <si>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</si>
  <si>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</si>
  <si>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</si>
  <si>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</si>
  <si>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</si>
  <si>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</si>
  <si>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</si>
  <si>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</si>
  <si>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</si>
  <si>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</si>
  <si>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</si>
  <si>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</si>
  <si>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</si>
  <si>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</si>
  <si>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</si>
  <si>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</si>
  <si>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</si>
  <si>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</si>
  <si>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</si>
  <si>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</si>
  <si>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</si>
  <si>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</si>
  <si>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</si>
  <si>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</si>
  <si>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</si>
  <si>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</si>
  <si>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</si>
  <si>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</si>
  <si>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</si>
  <si>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</si>
  <si>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</si>
  <si>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</si>
  <si>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</si>
  <si>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</si>
  <si>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</si>
  <si>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</si>
  <si>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</si>
  <si>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</si>
  <si>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</si>
  <si>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</si>
  <si>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</si>
  <si>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</si>
  <si>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</si>
  <si>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</si>
  <si>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</si>
  <si>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</si>
  <si>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</si>
  <si>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</si>
  <si>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</si>
  <si>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</si>
  <si>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</si>
  <si>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</si>
  <si>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</si>
  <si>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</si>
  <si>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</si>
  <si>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</si>
  <si>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</si>
  <si>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</si>
  <si>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</si>
  <si>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</si>
  <si>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</si>
  <si>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</si>
  <si>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</si>
  <si>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</si>
  <si>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</si>
  <si>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</si>
  <si>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</si>
  <si>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</si>
  <si>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</si>
  <si>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</si>
  <si>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</si>
  <si>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</si>
  <si>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</si>
  <si>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</si>
  <si>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</si>
  <si>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</si>
  <si>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</si>
  <si>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</si>
  <si>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</si>
  <si>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</si>
  <si>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</si>
  <si>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</si>
  <si>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</si>
  <si>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</si>
  <si>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</si>
  <si>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</si>
  <si>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</si>
  <si>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</si>
  <si>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</si>
  <si>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</si>
  <si>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</si>
  <si>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</si>
  <si>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</si>
  <si>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</si>
  <si>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</si>
  <si>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</si>
  <si>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</si>
  <si>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</si>
  <si>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</si>
  <si>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</si>
  <si>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</si>
  <si>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</si>
  <si>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</si>
  <si>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</si>
  <si>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</si>
  <si>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</si>
  <si>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</si>
  <si>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</si>
  <si>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</si>
  <si>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</si>
  <si>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</si>
  <si>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</si>
  <si>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</si>
  <si>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</si>
  <si>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</si>
  <si>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</si>
  <si>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</si>
  <si>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</si>
  <si>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</si>
  <si>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</si>
  <si>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</si>
  <si>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</si>
  <si>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</si>
  <si>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</si>
  <si>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</si>
  <si>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</si>
  <si>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</si>
  <si>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</si>
  <si>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</si>
  <si>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</si>
  <si>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</si>
  <si>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</si>
  <si>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</si>
  <si>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</si>
  <si>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</si>
  <si>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</si>
  <si>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</si>
  <si>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</si>
  <si>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</si>
  <si>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</si>
  <si>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</si>
  <si>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</si>
  <si>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</si>
  <si>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</si>
  <si>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</si>
  <si>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</si>
  <si>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</si>
  <si>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</si>
  <si>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</si>
  <si>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</si>
  <si>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</si>
  <si>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</si>
  <si>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</si>
  <si>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</si>
  <si>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</si>
  <si>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</si>
  <si>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</si>
  <si>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</si>
  <si>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</si>
  <si>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</si>
  <si>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</si>
  <si>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</si>
  <si>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</si>
  <si>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</si>
  <si>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</si>
  <si>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</si>
  <si>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</si>
  <si>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</si>
  <si>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</si>
  <si>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</si>
  <si>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</si>
  <si>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</si>
  <si>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</si>
  <si>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</si>
  <si>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</si>
  <si>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</si>
  <si>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</si>
  <si>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</si>
  <si>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</si>
  <si>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</si>
  <si>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</si>
  <si>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</si>
  <si>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</si>
  <si>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</si>
  <si>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</si>
  <si>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</si>
  <si>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</si>
  <si>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</si>
  <si>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</si>
  <si>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</si>
  <si>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</si>
  <si>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</si>
  <si>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</si>
  <si>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</si>
  <si>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</si>
  <si>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</si>
  <si>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</si>
  <si>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</si>
  <si>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</si>
  <si>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</si>
  <si>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</si>
  <si>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</si>
  <si>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</si>
  <si>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</si>
  <si>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</si>
  <si>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</si>
  <si>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</si>
  <si>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</si>
  <si>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</si>
  <si>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</si>
  <si>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</si>
  <si>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</si>
  <si>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</si>
  <si>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</si>
  <si>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</si>
  <si>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</si>
  <si>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</si>
  <si>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</si>
  <si>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</si>
  <si>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</si>
  <si>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</si>
  <si>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</si>
  <si>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</si>
  <si>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</si>
  <si>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</si>
  <si>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</si>
  <si>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</si>
  <si>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</si>
  <si>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</si>
  <si>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</si>
  <si>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</si>
  <si>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</si>
  <si>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</si>
  <si>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</si>
  <si>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</si>
  <si>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</si>
  <si>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</si>
  <si>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</si>
  <si>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</si>
  <si>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</si>
  <si>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</si>
  <si>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</si>
  <si>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</si>
  <si>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</si>
  <si>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</si>
  <si>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</si>
  <si>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</si>
  <si>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</si>
  <si>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</si>
  <si>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</si>
  <si>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</si>
  <si>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</si>
  <si>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</si>
  <si>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</si>
  <si>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</si>
  <si>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</si>
  <si>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</si>
  <si>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</si>
  <si>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</si>
  <si>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</si>
  <si>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</si>
  <si>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</si>
  <si>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</si>
  <si>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</si>
  <si>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</si>
  <si>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</si>
  <si>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</si>
  <si>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</si>
  <si>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</si>
  <si>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</si>
  <si>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</si>
  <si>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</si>
  <si>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</si>
  <si>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</si>
  <si>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</si>
  <si>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</si>
  <si>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</si>
  <si>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</si>
  <si>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</si>
  <si>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</si>
  <si>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</si>
  <si>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</si>
  <si>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</si>
  <si>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</si>
  <si>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</si>
  <si>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</si>
  <si>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</si>
  <si>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</si>
  <si>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</si>
  <si>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</si>
  <si>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</si>
  <si>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</si>
  <si>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</si>
  <si>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</si>
  <si>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</si>
  <si>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</si>
  <si>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</si>
  <si>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</si>
  <si>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</si>
  <si>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</si>
  <si>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</si>
  <si>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</si>
  <si>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</si>
  <si>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</si>
  <si>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</si>
  <si>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</si>
  <si>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</si>
  <si>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</si>
  <si>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</si>
  <si>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</si>
  <si>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</si>
  <si>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</si>
  <si>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</si>
  <si>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</si>
  <si>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</si>
  <si>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</si>
  <si>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</si>
  <si>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</si>
  <si>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</si>
  <si>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</si>
  <si>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</si>
  <si>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</si>
  <si>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</si>
  <si>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</si>
  <si>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</si>
  <si>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</si>
  <si>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</si>
  <si>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</si>
  <si>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</si>
  <si>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</si>
  <si>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</si>
  <si>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</si>
  <si>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</si>
  <si>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</si>
  <si>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</si>
  <si>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</si>
  <si>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</si>
  <si>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</si>
  <si>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</si>
  <si>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</si>
  <si>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</si>
  <si>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</si>
  <si>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</si>
  <si>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</si>
  <si>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</si>
  <si>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</si>
  <si>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</si>
  <si>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</si>
  <si>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</si>
  <si>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</si>
  <si>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</si>
  <si>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</si>
  <si>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</si>
  <si>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</si>
  <si>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</si>
  <si>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</si>
  <si>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</si>
  <si>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</si>
  <si>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</si>
  <si>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</si>
  <si>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</si>
  <si>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</si>
  <si>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</si>
  <si>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</si>
  <si>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</si>
  <si>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</si>
  <si>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</si>
  <si>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</si>
  <si>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</si>
  <si>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</si>
  <si>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</si>
  <si>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</si>
  <si>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</si>
  <si>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</si>
  <si>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</si>
  <si>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</si>
  <si>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</si>
  <si>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</si>
  <si>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</si>
  <si>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</si>
  <si>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</si>
  <si>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</si>
  <si>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</si>
  <si>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</si>
  <si>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</si>
  <si>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</si>
  <si>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</si>
  <si>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</si>
  <si>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</si>
  <si>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</si>
  <si>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</si>
  <si>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</si>
  <si>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</si>
  <si>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</si>
  <si>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</si>
  <si>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</si>
  <si>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</si>
  <si>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</si>
  <si>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</si>
  <si>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</si>
  <si>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</si>
  <si>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</si>
  <si>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</si>
  <si>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</si>
  <si>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</si>
  <si>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</si>
  <si>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</si>
  <si>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</si>
  <si>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</si>
  <si>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</si>
  <si>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</si>
  <si>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</si>
  <si>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</si>
  <si>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</si>
  <si>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</si>
  <si>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</si>
  <si>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</si>
  <si>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</si>
  <si>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</si>
  <si>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</si>
  <si>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</si>
  <si>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</si>
  <si>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</si>
  <si>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</si>
  <si>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</si>
  <si>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</si>
  <si>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</si>
  <si>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</si>
  <si>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</si>
  <si>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</si>
  <si>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</si>
  <si>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</si>
  <si>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</si>
  <si>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</si>
  <si>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</si>
  <si>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</si>
  <si>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</si>
  <si>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</si>
  <si>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</si>
  <si>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</si>
  <si>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</si>
  <si>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</si>
  <si>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</si>
  <si>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</si>
  <si>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</si>
  <si>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</si>
  <si>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</si>
  <si>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</si>
  <si>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</si>
  <si>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</si>
  <si>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</si>
  <si>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</si>
  <si>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</si>
  <si>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</si>
  <si>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</si>
  <si>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</si>
  <si>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</si>
  <si>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</si>
  <si>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</si>
  <si>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</si>
  <si>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</si>
  <si>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</si>
  <si>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</si>
  <si>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</si>
  <si>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</si>
  <si>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</si>
  <si>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</si>
  <si>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</si>
  <si>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</si>
  <si>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</si>
  <si>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</si>
  <si>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</si>
  <si>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</si>
  <si>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</si>
  <si>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</si>
  <si>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</si>
  <si>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</si>
  <si>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</si>
  <si>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</si>
  <si>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</si>
  <si>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</si>
  <si>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</si>
  <si>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</si>
  <si>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</si>
  <si>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</si>
  <si>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</si>
  <si>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</si>
  <si>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</si>
  <si>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</si>
  <si>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</si>
  <si>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</si>
  <si>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</si>
  <si>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</si>
  <si>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</si>
  <si>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</si>
  <si>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</si>
  <si>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</si>
  <si>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</si>
  <si>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</si>
  <si>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</si>
  <si>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</si>
  <si>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</si>
  <si>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</si>
  <si>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</si>
  <si>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</si>
  <si>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</si>
  <si>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</si>
  <si>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</si>
  <si>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</si>
  <si>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</si>
  <si>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</si>
  <si>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</si>
  <si>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</si>
  <si>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</si>
  <si>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</si>
  <si>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</si>
  <si>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</si>
  <si>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</si>
  <si>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</si>
  <si>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</si>
  <si>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</si>
  <si>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</si>
  <si>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</si>
  <si>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</si>
  <si>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</si>
  <si>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</si>
  <si>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</si>
  <si>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</si>
  <si>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</si>
  <si>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</si>
  <si>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</si>
  <si>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</si>
  <si>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</si>
  <si>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</si>
  <si>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</si>
  <si>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</si>
  <si>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</si>
  <si>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</si>
  <si>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</si>
  <si>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</si>
  <si>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</si>
  <si>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</si>
  <si>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</si>
  <si>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</si>
  <si>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</si>
  <si>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</si>
  <si>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</si>
  <si>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</si>
  <si>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</si>
  <si>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</si>
  <si>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</si>
  <si>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</si>
  <si>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</si>
  <si>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</si>
  <si>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</si>
  <si>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</si>
  <si>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</si>
  <si>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</si>
  <si>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</si>
  <si>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</si>
  <si>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</si>
  <si>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</si>
  <si>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</si>
  <si>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</si>
  <si>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</si>
  <si>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</si>
  <si>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</si>
  <si>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</si>
  <si>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</si>
  <si>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</si>
  <si>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</si>
  <si>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</si>
  <si>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</si>
  <si>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</si>
  <si>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</si>
  <si>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</si>
  <si>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</si>
  <si>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</si>
  <si>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</si>
  <si>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</si>
  <si>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</si>
  <si>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</si>
  <si>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</si>
  <si>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</si>
  <si>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</si>
  <si>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</si>
  <si>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</si>
  <si>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</si>
  <si>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</si>
  <si>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</si>
  <si>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</si>
  <si>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</si>
  <si>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</si>
  <si>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</si>
  <si>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</si>
  <si>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</si>
  <si>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</si>
  <si>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</si>
  <si>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</si>
  <si>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</si>
  <si>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</si>
  <si>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</si>
  <si>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</si>
  <si>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</si>
  <si>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</si>
  <si>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</si>
  <si>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</si>
  <si>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</si>
  <si>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</si>
  <si>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</si>
  <si>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</si>
  <si>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</si>
  <si>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</si>
  <si>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</si>
  <si>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</si>
  <si>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</si>
  <si>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</si>
  <si>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</si>
  <si>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</si>
  <si>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</si>
  <si>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</si>
  <si>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</si>
  <si>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</si>
  <si>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</si>
  <si>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</si>
  <si>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</si>
  <si>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</si>
  <si>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</si>
  <si>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</si>
  <si>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</si>
  <si>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</si>
  <si>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</si>
  <si>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</si>
  <si>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</si>
  <si>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</si>
  <si>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</si>
  <si>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</si>
  <si>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</si>
  <si>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</si>
  <si>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</si>
  <si>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</si>
  <si>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</si>
  <si>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</si>
  <si>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</si>
  <si>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</si>
  <si>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</si>
  <si>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</si>
  <si>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</si>
  <si>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</si>
  <si>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</si>
  <si>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</si>
  <si>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</si>
  <si>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</si>
  <si>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</si>
  <si>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</si>
  <si>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</si>
  <si>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</si>
  <si>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</si>
  <si>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</si>
  <si>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</si>
  <si>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</si>
  <si>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</si>
  <si>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</si>
  <si>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</si>
  <si>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</si>
  <si>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</si>
  <si>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</si>
  <si>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</si>
  <si>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</si>
  <si>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</si>
  <si>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</si>
  <si>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</si>
  <si>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</si>
  <si>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</si>
  <si>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</si>
  <si>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</si>
  <si>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</si>
  <si>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</si>
  <si>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</si>
  <si>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</si>
  <si>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</si>
  <si>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</si>
  <si>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</si>
  <si>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</si>
  <si>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</si>
  <si>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</si>
  <si>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</si>
  <si>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</si>
  <si>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</si>
  <si>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</si>
  <si>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</si>
  <si>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</si>
  <si>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</si>
  <si>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</si>
  <si>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</si>
  <si>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</si>
  <si>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</si>
  <si>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</si>
  <si>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</si>
  <si>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</si>
  <si>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</si>
  <si>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</si>
  <si>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</si>
  <si>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</si>
  <si>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</si>
  <si>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</si>
  <si>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</si>
  <si>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</si>
  <si>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</si>
  <si>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</si>
  <si>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</si>
  <si>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</si>
  <si>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</si>
  <si>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</si>
  <si>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</si>
  <si>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</si>
  <si>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</si>
  <si>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</si>
  <si>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</si>
  <si>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</si>
  <si>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</si>
  <si>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</si>
  <si>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</si>
  <si>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</si>
  <si>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</si>
  <si>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</si>
  <si>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</si>
  <si>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</si>
  <si>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</si>
  <si>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</si>
  <si>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</si>
  <si>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</si>
  <si>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</si>
  <si>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</si>
  <si>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</si>
  <si>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</si>
  <si>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</si>
  <si>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</si>
  <si>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</si>
  <si>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</si>
  <si>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</si>
  <si>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</si>
  <si>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</si>
  <si>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</si>
  <si>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</si>
  <si>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</si>
  <si>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</si>
  <si>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</si>
  <si>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</si>
  <si>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</si>
  <si>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</si>
  <si>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</si>
  <si>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</si>
  <si>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</si>
  <si>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</si>
  <si>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</si>
  <si>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</si>
  <si>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</si>
  <si>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</si>
  <si>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</si>
  <si>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</si>
  <si>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</si>
  <si>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</si>
  <si>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</si>
  <si>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</si>
  <si>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</si>
  <si>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</si>
  <si>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</si>
  <si>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</si>
  <si>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</si>
  <si>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</si>
  <si>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</si>
  <si>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</si>
  <si>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</si>
  <si>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</si>
  <si>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</si>
  <si>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</si>
  <si>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</si>
  <si>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</si>
  <si>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</si>
  <si>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</si>
  <si>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</si>
  <si>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</si>
  <si>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</si>
  <si>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</si>
  <si>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</si>
  <si>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</si>
  <si>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</si>
  <si>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</si>
  <si>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</si>
  <si>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</si>
  <si>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</si>
  <si>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</si>
  <si>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</si>
  <si>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</si>
  <si>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</si>
  <si>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</si>
  <si>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</si>
  <si>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</si>
  <si>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</si>
  <si>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</si>
  <si>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</si>
  <si>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</si>
  <si>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</si>
  <si>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</si>
  <si>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</si>
  <si>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</si>
  <si>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</si>
  <si>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</si>
  <si>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</si>
  <si>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</si>
  <si>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</si>
  <si>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</si>
  <si>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</si>
  <si>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</si>
  <si>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</si>
  <si>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</si>
  <si>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</si>
  <si>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</si>
  <si>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</si>
  <si>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</si>
  <si>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</si>
  <si>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</si>
  <si>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</si>
  <si>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</si>
  <si>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</si>
  <si>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</si>
  <si>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</si>
  <si>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</si>
  <si>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</si>
  <si>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</si>
  <si>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</si>
  <si>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</si>
  <si>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</si>
  <si>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</si>
  <si>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</si>
  <si>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</si>
  <si>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</si>
  <si>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</si>
  <si>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</si>
  <si>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</si>
  <si>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</si>
  <si>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</si>
  <si>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</si>
  <si>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</si>
  <si>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</si>
  <si>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</si>
  <si>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</si>
  <si>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</si>
  <si>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</si>
  <si>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</si>
  <si>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</si>
  <si>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</si>
  <si>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</si>
  <si>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</si>
  <si>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</si>
  <si>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</si>
  <si>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</si>
  <si>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</si>
  <si>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</si>
  <si>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</si>
  <si>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</si>
  <si>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</si>
  <si>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</si>
  <si>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</si>
  <si>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</si>
  <si>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</si>
  <si>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</si>
  <si>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</si>
  <si>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</si>
  <si>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</si>
  <si>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</si>
  <si>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</si>
  <si>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</si>
  <si>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</si>
  <si>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</si>
  <si>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</si>
  <si>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</si>
  <si>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</si>
  <si>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</si>
  <si>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</si>
  <si>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</si>
  <si>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</si>
  <si>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</si>
  <si>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</si>
  <si>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</si>
  <si>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</si>
  <si>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</si>
  <si>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</si>
  <si>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</si>
  <si>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</si>
  <si>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</si>
  <si>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</si>
  <si>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</si>
  <si>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</si>
  <si>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</si>
  <si>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</si>
  <si>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</si>
  <si>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</si>
  <si>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</si>
  <si>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</si>
  <si>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</si>
  <si>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</si>
  <si>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</si>
  <si>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</si>
  <si>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</si>
  <si>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</si>
  <si>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</si>
  <si>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</si>
  <si>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</si>
  <si>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</si>
  <si>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</si>
  <si>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</si>
  <si>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</si>
  <si>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</si>
  <si>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</si>
  <si>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</si>
  <si>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</si>
  <si>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</si>
  <si>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</si>
  <si>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</si>
  <si>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</si>
  <si>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</si>
  <si>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</si>
  <si>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</si>
  <si>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</si>
  <si>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</si>
  <si>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</si>
  <si>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</si>
  <si>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</si>
  <si>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</si>
  <si>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</si>
  <si>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</si>
  <si>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</si>
  <si>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</si>
  <si>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</si>
  <si>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</si>
  <si>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</si>
  <si>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</si>
  <si>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</si>
  <si>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</si>
  <si>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</si>
  <si>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</si>
  <si>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</si>
  <si>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</si>
  <si>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</si>
  <si>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</si>
  <si>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</si>
  <si>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</si>
  <si>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</si>
  <si>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</si>
  <si>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</si>
  <si>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</si>
  <si>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</si>
  <si>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</si>
  <si>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</si>
  <si>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</si>
  <si>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</si>
  <si>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</si>
  <si>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</si>
  <si>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</si>
  <si>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</si>
  <si>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</si>
  <si>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</si>
  <si>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</si>
  <si>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</si>
  <si>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</si>
  <si>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</si>
  <si>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</si>
  <si>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</si>
  <si>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</si>
  <si>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</si>
  <si>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</si>
  <si>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</si>
  <si>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</si>
  <si>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</si>
  <si>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</si>
  <si>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</si>
  <si>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</si>
  <si>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</si>
  <si>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</si>
  <si>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</si>
  <si>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</si>
  <si>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</si>
  <si>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</si>
  <si>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</si>
  <si>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</si>
  <si>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</si>
  <si>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</si>
  <si>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</si>
  <si>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</si>
  <si>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</si>
  <si>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</si>
  <si>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</si>
  <si>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</si>
  <si>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</si>
  <si>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</si>
  <si>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</si>
  <si>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</si>
  <si>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</si>
  <si>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</si>
  <si>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</si>
  <si>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</si>
  <si>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</si>
  <si>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</si>
  <si>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</si>
  <si>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</si>
  <si>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</si>
  <si>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</si>
  <si>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</si>
  <si>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</si>
  <si>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</si>
  <si>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</si>
  <si>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</si>
  <si>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</si>
  <si>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</si>
  <si>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</si>
  <si>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</si>
  <si>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</si>
  <si>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</si>
  <si>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</si>
  <si>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</si>
  <si>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</si>
  <si>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</si>
  <si>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</si>
  <si>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</si>
  <si>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</si>
  <si>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</si>
  <si>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</si>
  <si>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</si>
  <si>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</si>
  <si>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</si>
  <si>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</si>
  <si>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</si>
  <si>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</si>
  <si>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</si>
  <si>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</si>
  <si>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</si>
  <si>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</si>
  <si>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</si>
  <si>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</si>
  <si>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</si>
  <si>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</si>
  <si>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</si>
  <si>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</si>
  <si>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</si>
  <si>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</si>
  <si>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</si>
  <si>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</si>
  <si>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</si>
  <si>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</si>
  <si>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</si>
  <si>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</si>
  <si>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</si>
  <si>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</si>
  <si>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</si>
  <si>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</si>
  <si>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</si>
  <si>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</si>
  <si>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</si>
  <si>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</si>
  <si>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</si>
  <si>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</si>
  <si>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</si>
  <si>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</si>
  <si>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</si>
  <si>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</si>
  <si>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</si>
  <si>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</si>
  <si>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</si>
  <si>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</si>
  <si>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</si>
  <si>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</si>
  <si>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</si>
  <si>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</si>
  <si>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</si>
  <si>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</si>
  <si>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</si>
  <si>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</si>
  <si>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</si>
  <si>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</si>
  <si>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</si>
  <si>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</si>
  <si>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</si>
  <si>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</si>
  <si>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</si>
  <si>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</si>
  <si>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</si>
  <si>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</si>
  <si>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</si>
  <si>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</si>
  <si>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</si>
  <si>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</si>
  <si>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</si>
  <si>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</si>
  <si>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</si>
  <si>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</si>
  <si>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</si>
  <si>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</si>
  <si>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</si>
  <si>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</si>
  <si>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</si>
  <si>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</si>
  <si>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</si>
  <si>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</si>
  <si>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</si>
  <si>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</si>
  <si>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</si>
  <si>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</si>
  <si>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</si>
  <si>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</si>
  <si>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</si>
  <si>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</si>
  <si>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</si>
  <si>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</si>
  <si>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</si>
  <si>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</si>
  <si>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</si>
  <si>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</si>
  <si>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</si>
  <si>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</si>
  <si>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</si>
  <si>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</si>
  <si>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</si>
  <si>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</si>
  <si>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</si>
  <si>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</si>
  <si>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</si>
  <si>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</si>
  <si>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</si>
  <si>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</si>
  <si>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</si>
  <si>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</si>
  <si>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</si>
  <si>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</si>
  <si>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</si>
  <si>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</si>
  <si>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</si>
  <si>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</si>
  <si>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</si>
  <si>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</si>
  <si>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</si>
  <si>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</si>
  <si>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</si>
  <si>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</si>
  <si>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</si>
  <si>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</si>
  <si>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</si>
  <si>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</si>
  <si>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</si>
  <si>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</si>
  <si>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</si>
  <si>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</si>
  <si>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</si>
  <si>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</si>
  <si>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</si>
  <si>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</si>
  <si>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</si>
  <si>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</si>
  <si>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</si>
  <si>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</si>
  <si>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</si>
  <si>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</si>
  <si>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</si>
  <si>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</si>
  <si>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</si>
  <si>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</si>
  <si>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</si>
  <si>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</si>
  <si>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</si>
  <si>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</si>
  <si>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</si>
  <si>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</si>
  <si>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</si>
  <si>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</si>
  <si>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</si>
  <si>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</si>
  <si>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</si>
  <si>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</si>
  <si>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</si>
  <si>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</si>
  <si>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</si>
  <si>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</si>
  <si>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</si>
  <si>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</si>
  <si>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</si>
  <si>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</si>
  <si>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</si>
  <si>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</si>
  <si>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</si>
  <si>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</si>
  <si>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</si>
  <si>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</si>
  <si>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</si>
  <si>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</si>
  <si>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</si>
  <si>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</si>
  <si>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</si>
  <si>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</si>
  <si>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</si>
  <si>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</si>
  <si>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</si>
  <si>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</si>
  <si>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</si>
  <si>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</si>
  <si>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</si>
  <si>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</si>
  <si>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</si>
  <si>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</si>
  <si>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</si>
  <si>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</si>
  <si>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</si>
  <si>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</si>
  <si>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</si>
  <si>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</si>
  <si>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</si>
  <si>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</si>
  <si>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</si>
  <si>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</si>
  <si>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</si>
  <si>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</si>
  <si>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</si>
  <si>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</si>
  <si>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</si>
  <si>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</si>
  <si>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</si>
  <si>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</si>
  <si>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</si>
  <si>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</si>
  <si>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</si>
  <si>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</si>
  <si>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</si>
  <si>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</si>
  <si>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</si>
  <si>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</si>
  <si>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</si>
  <si>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</si>
  <si>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</si>
  <si>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</si>
  <si>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</si>
  <si>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</si>
  <si>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</si>
  <si>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</si>
  <si>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</si>
  <si>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</si>
  <si>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</si>
  <si>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</si>
  <si>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</si>
  <si>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</si>
  <si>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</si>
  <si>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</si>
  <si>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</si>
  <si>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</si>
  <si>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</si>
  <si>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</si>
  <si>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</si>
  <si>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</si>
  <si>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</si>
  <si>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</si>
  <si>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</si>
  <si>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</si>
  <si>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</si>
  <si>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</si>
  <si>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</si>
  <si>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</si>
  <si>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</si>
  <si>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</si>
  <si>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</si>
  <si>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</si>
  <si>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</si>
  <si>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</si>
  <si>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</si>
  <si>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</si>
  <si>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</si>
  <si>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</si>
  <si>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</si>
  <si>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</si>
  <si>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</si>
  <si>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</si>
  <si>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</si>
  <si>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</si>
  <si>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</si>
  <si>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</si>
  <si>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</si>
  <si>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</si>
  <si>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</si>
  <si>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</si>
  <si>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</si>
  <si>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</si>
  <si>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</si>
  <si>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</si>
  <si>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</si>
  <si>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</si>
  <si>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</si>
  <si>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</si>
  <si>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</si>
  <si>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</si>
  <si>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</si>
  <si>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</si>
  <si>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</si>
  <si>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</si>
  <si>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</si>
  <si>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</si>
  <si>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</si>
  <si>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</si>
  <si>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</si>
  <si>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</si>
  <si>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</si>
  <si>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</si>
  <si>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</si>
  <si>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</si>
  <si>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</si>
  <si>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</si>
  <si>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</si>
  <si>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</si>
  <si>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</si>
  <si>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</si>
  <si>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</si>
  <si>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</si>
  <si>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</si>
  <si>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</si>
  <si>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</si>
  <si>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</si>
  <si>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</si>
  <si>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</si>
  <si>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</si>
  <si>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</si>
  <si>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</si>
  <si>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</si>
  <si>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</si>
  <si>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</si>
  <si>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</si>
  <si>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</si>
  <si>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</si>
  <si>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</si>
  <si>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</si>
  <si>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</si>
  <si>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</si>
  <si>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</si>
  <si>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</si>
  <si>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</si>
  <si>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</si>
  <si>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</si>
  <si>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</si>
  <si>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</si>
  <si>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</si>
  <si>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</si>
  <si>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</si>
  <si>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</si>
  <si>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</si>
  <si>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</si>
  <si>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</si>
  <si>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</si>
  <si>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</si>
  <si>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</si>
  <si>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</si>
  <si>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</si>
  <si>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</si>
  <si>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</si>
  <si>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</si>
  <si>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</si>
  <si>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</si>
  <si>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</si>
  <si>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</si>
  <si>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</si>
  <si>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</si>
  <si>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</si>
  <si>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</si>
  <si>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</si>
  <si>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</si>
  <si>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</si>
  <si>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</si>
  <si>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</si>
  <si>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</si>
  <si>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</si>
  <si>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</si>
  <si>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</si>
  <si>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</si>
  <si>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</si>
  <si>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</si>
  <si>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</si>
  <si>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</si>
  <si>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</si>
  <si>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</si>
  <si>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</si>
  <si>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</si>
  <si>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</si>
  <si>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</si>
  <si>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</si>
  <si>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</si>
  <si>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</si>
  <si>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</si>
  <si>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</si>
  <si>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</si>
  <si>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</si>
  <si>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</si>
  <si>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</si>
  <si>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</si>
  <si>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</si>
  <si>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</si>
  <si>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</si>
  <si>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</si>
  <si>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</si>
  <si>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</si>
  <si>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</si>
  <si>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</si>
  <si>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</si>
  <si>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</si>
  <si>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</si>
  <si>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</si>
  <si>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</si>
  <si>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</si>
  <si>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</si>
  <si>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</si>
  <si>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</si>
  <si>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</si>
  <si>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</si>
  <si>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</si>
  <si>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</si>
  <si>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</si>
  <si>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</si>
  <si>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</si>
  <si>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</si>
  <si>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</si>
  <si>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</si>
  <si>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</si>
  <si>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</si>
  <si>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</si>
  <si>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</si>
  <si>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</si>
  <si>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</si>
  <si>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</si>
  <si>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</si>
  <si>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</si>
  <si>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</si>
  <si>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</si>
  <si>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</si>
  <si>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</si>
  <si>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</si>
  <si>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</si>
  <si>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</si>
  <si>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</si>
  <si>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</si>
  <si>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</si>
  <si>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</si>
  <si>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</si>
  <si>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</si>
  <si>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</si>
  <si>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</si>
  <si>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</si>
  <si>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</si>
  <si>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</si>
  <si>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</si>
  <si>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</si>
  <si>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</si>
  <si>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</si>
  <si>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</si>
  <si>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</si>
  <si>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</si>
  <si>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</si>
  <si>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</si>
  <si>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</si>
  <si>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</si>
  <si>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</si>
  <si>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</si>
  <si>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</si>
  <si>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</si>
  <si>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</si>
  <si>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</si>
  <si>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</si>
  <si>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</si>
  <si>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</si>
  <si>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</si>
  <si>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</si>
  <si>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</si>
  <si>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</si>
  <si>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</si>
  <si>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</si>
  <si>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</si>
  <si>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</si>
  <si>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</si>
  <si>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</si>
  <si>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</si>
  <si>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</si>
  <si>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</si>
  <si>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</si>
  <si>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</si>
  <si>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</si>
  <si>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</si>
  <si>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</si>
  <si>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</si>
  <si>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</si>
  <si>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</si>
  <si>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</si>
  <si>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</si>
  <si>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</si>
  <si>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</si>
  <si>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</si>
  <si>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</si>
  <si>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</si>
  <si>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</si>
  <si>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</si>
  <si>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</si>
  <si>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</si>
  <si>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</si>
  <si>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</si>
  <si>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</si>
  <si>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</si>
  <si>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</si>
  <si>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</si>
  <si>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</si>
  <si>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</si>
  <si>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</si>
  <si>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</si>
  <si>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</si>
  <si>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</si>
  <si>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</si>
  <si>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</si>
  <si>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</si>
  <si>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</si>
  <si>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</si>
  <si>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</si>
  <si>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</si>
  <si>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</si>
  <si>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</si>
  <si>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</si>
  <si>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</si>
  <si>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</si>
  <si>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</si>
  <si>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</si>
  <si>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</si>
  <si>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</si>
  <si>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</si>
  <si>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</si>
  <si>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</si>
  <si>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</si>
  <si>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</si>
  <si>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</si>
  <si>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</si>
  <si>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</si>
  <si>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</si>
  <si>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</si>
  <si>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</si>
  <si>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</si>
  <si>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</si>
  <si>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</si>
  <si>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</si>
  <si>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</si>
  <si>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</si>
  <si>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</si>
  <si>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</si>
  <si>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</si>
  <si>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</si>
  <si>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</si>
  <si>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</si>
  <si>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</si>
  <si>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</si>
  <si>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</si>
  <si>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</si>
  <si>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</si>
  <si>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</si>
  <si>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</si>
  <si>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</si>
  <si>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</si>
  <si>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</si>
  <si>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</si>
  <si>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</si>
  <si>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</si>
  <si>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</si>
  <si>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</si>
  <si>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</si>
  <si>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</si>
  <si>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</si>
  <si>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</si>
  <si>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</si>
  <si>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</si>
  <si>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</si>
  <si>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</si>
  <si>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</si>
  <si>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</si>
  <si>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</si>
  <si>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</si>
  <si>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</si>
  <si>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</si>
  <si>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</si>
  <si>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</si>
  <si>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</si>
  <si>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</si>
  <si>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</si>
  <si>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</si>
  <si>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</si>
  <si>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</si>
  <si>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</si>
  <si>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</si>
  <si>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</si>
  <si>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</si>
  <si>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</si>
  <si>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</si>
  <si>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</si>
  <si>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</si>
  <si>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</si>
  <si>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</si>
  <si>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</si>
  <si>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</si>
  <si>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</si>
  <si>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</si>
  <si>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</si>
  <si>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</si>
  <si>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</si>
  <si>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</si>
  <si>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</si>
  <si>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</si>
  <si>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</si>
  <si>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</si>
  <si>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</si>
  <si>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</si>
  <si>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</si>
  <si>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</si>
  <si>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</si>
  <si>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</si>
  <si>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</si>
  <si>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</si>
  <si>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</si>
  <si>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</si>
  <si>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</si>
  <si>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</si>
  <si>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</si>
  <si>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</si>
  <si>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</si>
  <si>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</si>
  <si>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</si>
  <si>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</si>
  <si>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</si>
  <si>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</si>
  <si>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</si>
  <si>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</si>
  <si>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</si>
  <si>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</si>
  <si>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</si>
  <si>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</si>
  <si>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</si>
  <si>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</si>
  <si>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</si>
  <si>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</si>
  <si>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</si>
  <si>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</si>
  <si>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</si>
  <si>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</si>
  <si>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</si>
  <si>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</si>
  <si>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</si>
  <si>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</si>
  <si>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</si>
  <si>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</si>
  <si>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</si>
  <si>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</si>
  <si>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</si>
  <si>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</si>
  <si>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</si>
  <si>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</si>
  <si>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</si>
  <si>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</si>
  <si>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</si>
  <si>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</si>
  <si>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</si>
  <si>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</si>
  <si>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</si>
  <si>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</si>
  <si>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</si>
  <si>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</si>
  <si>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</si>
  <si>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</si>
  <si>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</si>
  <si>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</si>
  <si>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</si>
  <si>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</si>
  <si>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</si>
  <si>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</si>
  <si>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</si>
  <si>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</si>
  <si>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</si>
  <si>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</si>
  <si>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</si>
  <si>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</si>
  <si>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</si>
  <si>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</si>
  <si>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</si>
  <si>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</si>
  <si>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</si>
  <si>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</si>
  <si>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</si>
  <si>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</si>
  <si>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</si>
  <si>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</si>
  <si>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</si>
  <si>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</si>
  <si>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</si>
  <si>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</si>
  <si>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</si>
  <si>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</si>
  <si>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</si>
  <si>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</si>
  <si>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</si>
  <si>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</si>
  <si>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</si>
  <si>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</si>
  <si>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</si>
  <si>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</si>
  <si>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</si>
  <si>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</si>
  <si>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</si>
  <si>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</si>
  <si>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</si>
  <si>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</si>
  <si>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</si>
  <si>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</si>
  <si>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</si>
  <si>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</si>
  <si>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</si>
  <si>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</si>
  <si>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</si>
  <si>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</si>
  <si>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</si>
  <si>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</si>
  <si>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</si>
  <si>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</si>
  <si>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</si>
  <si>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</si>
  <si>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</si>
  <si>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</si>
  <si>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</si>
  <si>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</si>
  <si>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</si>
  <si>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</si>
  <si>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</si>
  <si>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</si>
  <si>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</si>
  <si>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</si>
  <si>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</si>
  <si>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</si>
  <si>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</si>
  <si>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</si>
  <si>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</si>
  <si>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</si>
  <si>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</si>
  <si>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</si>
  <si>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</si>
  <si>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</si>
  <si>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</si>
  <si>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</si>
  <si>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</si>
  <si>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</si>
  <si>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</si>
  <si>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</si>
  <si>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</si>
  <si>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</si>
  <si>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</si>
  <si>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</si>
  <si>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</si>
  <si>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</si>
  <si>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</si>
  <si>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</si>
  <si>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</si>
  <si>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</si>
  <si>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</si>
  <si>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</si>
  <si>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</si>
  <si>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</si>
  <si>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</si>
  <si>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</si>
  <si>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</si>
  <si>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</si>
  <si>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</si>
  <si>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</si>
  <si>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</si>
  <si>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</si>
  <si>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</si>
  <si>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</si>
  <si>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</si>
  <si>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</si>
  <si>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</si>
  <si>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</si>
  <si>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</si>
  <si>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</si>
  <si>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</si>
  <si>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</si>
  <si>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</si>
  <si>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</si>
  <si>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</si>
  <si>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</si>
  <si>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</si>
  <si>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</si>
  <si>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</si>
  <si>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</si>
  <si>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</si>
  <si>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</si>
  <si>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</si>
  <si>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</si>
  <si>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</si>
  <si>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</si>
  <si>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</si>
  <si>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</si>
  <si>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</si>
  <si>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</si>
  <si>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</si>
  <si>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</si>
  <si>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</si>
  <si>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</si>
  <si>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</si>
  <si>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</si>
  <si>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</si>
  <si>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</si>
  <si>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</si>
  <si>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</si>
  <si>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</si>
  <si>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</si>
  <si>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</si>
  <si>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</si>
  <si>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</si>
  <si>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</si>
  <si>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</si>
  <si>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</si>
  <si>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</si>
  <si>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</si>
  <si>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</si>
  <si>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</si>
  <si>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</si>
  <si>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</si>
  <si>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</si>
  <si>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</si>
  <si>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</si>
  <si>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</si>
  <si>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</si>
  <si>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</si>
  <si>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</si>
  <si>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</si>
  <si>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</si>
  <si>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</si>
  <si>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</si>
  <si>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</si>
  <si>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</si>
  <si>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</si>
  <si>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</si>
  <si>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</si>
  <si>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</si>
  <si>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</si>
  <si>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</si>
  <si>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</si>
  <si>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</si>
  <si>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</si>
  <si>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</si>
  <si>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</si>
  <si>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</si>
  <si>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</si>
  <si>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</si>
  <si>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</si>
  <si>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</si>
  <si>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</si>
  <si>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</si>
  <si>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</si>
  <si>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</si>
  <si>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</si>
  <si>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</si>
  <si>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</si>
  <si>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</si>
  <si>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</si>
  <si>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</si>
  <si>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</si>
  <si>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</si>
  <si>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</si>
  <si>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</si>
  <si>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</si>
  <si>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</si>
  <si>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</si>
  <si>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</si>
  <si>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</si>
  <si>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</si>
  <si>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</si>
  <si>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</si>
  <si>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</si>
  <si>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</si>
  <si>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</si>
  <si>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</si>
  <si>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</si>
  <si>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</si>
  <si>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</si>
  <si>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</si>
  <si>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</si>
  <si>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</si>
  <si>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</si>
  <si>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</si>
  <si>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</si>
  <si>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</si>
  <si>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</si>
  <si>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</si>
  <si>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</si>
  <si>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</si>
  <si>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</si>
  <si>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</si>
  <si>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</si>
  <si>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</si>
  <si>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</si>
  <si>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</si>
  <si>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</si>
  <si>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</si>
  <si>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</si>
  <si>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</si>
  <si>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</si>
  <si>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</si>
  <si>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</si>
  <si>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</si>
  <si>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</si>
  <si>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</si>
  <si>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</si>
  <si>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</si>
  <si>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</si>
  <si>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</si>
  <si>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</si>
  <si>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</si>
  <si>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</si>
  <si>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</si>
  <si>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</si>
  <si>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</si>
  <si>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</si>
  <si>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</si>
  <si>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</si>
  <si>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</si>
  <si>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</si>
  <si>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</si>
  <si>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</si>
  <si>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</si>
  <si>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</si>
  <si>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</si>
  <si>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</si>
  <si>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</si>
  <si>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</si>
  <si>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</si>
  <si>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</si>
  <si>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</si>
  <si>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</si>
  <si>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</si>
  <si>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</si>
  <si>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</si>
  <si>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</si>
  <si>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</si>
  <si>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</si>
  <si>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</si>
  <si>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</si>
  <si>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</si>
  <si>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</si>
  <si>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</si>
  <si>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</si>
  <si>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</si>
  <si>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</si>
  <si>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</si>
  <si>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</si>
  <si>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</si>
  <si>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</si>
  <si>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</si>
  <si>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</si>
  <si>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</si>
  <si>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</si>
  <si>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</si>
  <si>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</si>
  <si>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</si>
  <si>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</si>
  <si>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</si>
  <si>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</si>
  <si>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</si>
  <si>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</si>
  <si>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</si>
  <si>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</si>
  <si>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</si>
  <si>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</si>
  <si>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</si>
  <si>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</si>
  <si>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</si>
  <si>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</si>
  <si>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</si>
  <si>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</si>
  <si>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</si>
  <si>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</si>
  <si>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</si>
  <si>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</si>
  <si>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</si>
  <si>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</si>
  <si>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</si>
  <si>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</si>
  <si>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</si>
  <si>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</si>
  <si>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</si>
  <si>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</si>
  <si>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</si>
  <si>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</si>
  <si>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</si>
  <si>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</si>
  <si>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</si>
  <si>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</si>
  <si>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</si>
  <si>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</si>
  <si>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</si>
  <si>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</si>
  <si>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</si>
  <si>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</si>
  <si>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</si>
  <si>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</si>
  <si>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</si>
  <si>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</si>
  <si>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</si>
  <si>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</si>
  <si>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</si>
  <si>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</si>
  <si>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</si>
  <si>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</si>
  <si>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</si>
  <si>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</si>
  <si>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</si>
  <si>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</si>
  <si>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</si>
  <si>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</si>
  <si>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</si>
  <si>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</si>
  <si>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</si>
  <si>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</si>
  <si>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</si>
  <si>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</si>
  <si>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</si>
  <si>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</si>
  <si>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</si>
  <si>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</si>
  <si>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</si>
  <si>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</si>
  <si>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</si>
  <si>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</si>
  <si>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</si>
  <si>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</si>
  <si>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</si>
  <si>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</si>
  <si>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</si>
  <si>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</si>
  <si>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</si>
  <si>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</si>
  <si>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</si>
  <si>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</si>
  <si>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</si>
  <si>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</si>
  <si>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</si>
  <si>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</si>
  <si>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</si>
  <si>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</si>
  <si>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</si>
  <si>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</si>
  <si>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</si>
  <si>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</si>
  <si>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</si>
  <si>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</si>
  <si>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</si>
  <si>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</si>
  <si>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</si>
  <si>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</si>
  <si>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</si>
  <si>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</si>
  <si>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</si>
  <si>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</si>
  <si>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</si>
  <si>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</si>
  <si>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</si>
  <si>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</si>
  <si>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</si>
  <si>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</si>
  <si>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</si>
  <si>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</si>
  <si>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</si>
  <si>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</si>
  <si>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</si>
  <si>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</si>
  <si>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</si>
  <si>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</si>
  <si>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</si>
  <si>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</si>
  <si>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</si>
  <si>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</si>
  <si>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</si>
  <si>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</si>
  <si>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</si>
  <si>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</si>
  <si>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</si>
  <si>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</si>
  <si>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</si>
  <si>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</si>
  <si>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</si>
  <si>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</si>
  <si>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</si>
  <si>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</si>
  <si>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</si>
  <si>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</si>
  <si>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</si>
  <si>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</si>
  <si>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</si>
  <si>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</si>
  <si>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</si>
  <si>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</si>
  <si>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</si>
  <si>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</si>
  <si>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</si>
  <si>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</si>
  <si>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</si>
  <si>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</si>
  <si>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</si>
  <si>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</si>
  <si>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</si>
  <si>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</si>
  <si>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</si>
  <si>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</si>
  <si>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</si>
  <si>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</si>
  <si>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</si>
  <si>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</si>
  <si>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</si>
  <si>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</si>
  <si>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</si>
  <si>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</si>
  <si>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</si>
  <si>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</si>
  <si>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</si>
  <si>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</si>
  <si>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</si>
  <si>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</si>
  <si>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</si>
  <si>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</si>
  <si>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</si>
  <si>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</si>
  <si>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</si>
  <si>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</si>
  <si>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</si>
  <si>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</si>
  <si>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</si>
  <si>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</si>
  <si>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</si>
  <si>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</si>
  <si>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</si>
  <si>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</si>
  <si>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</si>
  <si>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</si>
  <si>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</si>
  <si>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</si>
  <si>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</si>
  <si>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</si>
  <si>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</si>
  <si>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</si>
  <si>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</si>
  <si>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</si>
  <si>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</si>
  <si>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</si>
  <si>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</si>
  <si>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</si>
  <si>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</si>
  <si>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</si>
  <si>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</si>
  <si>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</si>
  <si>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</si>
  <si>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</si>
  <si>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</si>
  <si>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</si>
  <si>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</si>
  <si>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</si>
  <si>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</si>
  <si>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</si>
  <si>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</si>
  <si>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</si>
  <si>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</si>
  <si>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</si>
  <si>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</si>
  <si>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</si>
  <si>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</si>
  <si>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</si>
  <si>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</si>
  <si>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</si>
  <si>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</si>
  <si>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</si>
  <si>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</si>
  <si>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</si>
  <si>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</si>
  <si>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</si>
  <si>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</si>
  <si>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</si>
  <si>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</si>
  <si>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</si>
  <si>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</si>
  <si>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</si>
  <si>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</si>
  <si>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</si>
  <si>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</si>
  <si>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</si>
  <si>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</si>
  <si>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</si>
  <si>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</si>
  <si>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</si>
  <si>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</si>
  <si>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</si>
  <si>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</si>
  <si>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</si>
  <si>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</si>
  <si>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</si>
  <si>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</si>
  <si>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</si>
  <si>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</si>
  <si>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</si>
  <si>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</si>
  <si>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</si>
  <si>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</si>
  <si>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</si>
  <si>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</si>
  <si>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</si>
  <si>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</si>
  <si>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</si>
  <si>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</si>
  <si>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</si>
  <si>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</si>
  <si>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</si>
  <si>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</si>
  <si>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</si>
  <si>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</si>
  <si>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</si>
  <si>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</si>
  <si>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</si>
  <si>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</si>
  <si>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</si>
  <si>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</si>
  <si>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</si>
  <si>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</si>
  <si>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</si>
  <si>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</si>
  <si>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</si>
  <si>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</si>
  <si>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</si>
  <si>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</si>
  <si>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</si>
  <si>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</si>
  <si>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</si>
  <si>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</si>
  <si>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</si>
  <si>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</si>
  <si>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</si>
  <si>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</si>
  <si>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</si>
  <si>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</si>
  <si>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</si>
  <si>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</si>
  <si>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</si>
  <si>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</si>
  <si>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</si>
  <si>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</si>
  <si>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</si>
  <si>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</si>
  <si>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</si>
  <si>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</si>
  <si>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</si>
  <si>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</si>
  <si>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</si>
  <si>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</si>
  <si>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</si>
  <si>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</si>
  <si>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</si>
  <si>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</si>
  <si>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</si>
  <si>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</si>
  <si>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</si>
  <si>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</si>
  <si>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</si>
  <si>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</si>
  <si>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</si>
  <si>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</si>
  <si>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</si>
  <si>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</si>
  <si>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</si>
  <si>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</si>
  <si>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</si>
  <si>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</si>
  <si>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</si>
  <si>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</si>
  <si>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</si>
  <si>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</si>
  <si>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</si>
  <si>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</si>
  <si>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</si>
  <si>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</si>
  <si>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</si>
  <si>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</si>
  <si>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</si>
  <si>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</si>
  <si>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</si>
  <si>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</si>
  <si>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</si>
  <si>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</si>
  <si>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</si>
  <si>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</si>
  <si>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</si>
  <si>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</si>
  <si>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</si>
  <si>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</si>
  <si>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</si>
  <si>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</si>
  <si>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</si>
  <si>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</si>
  <si>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</si>
  <si>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</si>
  <si>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</si>
  <si>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</si>
  <si>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</si>
  <si>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</si>
  <si>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</si>
  <si>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</si>
  <si>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</si>
  <si>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</si>
  <si>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</si>
  <si>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</si>
  <si>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</si>
  <si>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</si>
  <si>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</si>
  <si>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</si>
  <si>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</si>
  <si>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</si>
  <si>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</si>
  <si>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</si>
  <si>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</si>
  <si>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</si>
  <si>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</si>
  <si>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</si>
  <si>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</si>
  <si>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</si>
  <si>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</si>
  <si>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</si>
  <si>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</si>
  <si>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</si>
  <si>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</si>
  <si>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</si>
  <si>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</si>
  <si>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</si>
  <si>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</si>
  <si>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</si>
  <si>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</si>
  <si>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</si>
  <si>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</si>
  <si>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</si>
  <si>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</si>
  <si>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</si>
  <si>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</si>
  <si>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</si>
  <si>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</si>
  <si>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</si>
  <si>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</si>
  <si>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</si>
  <si>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</si>
  <si>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</si>
  <si>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</si>
  <si>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</si>
  <si>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</si>
  <si>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</si>
  <si>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</si>
  <si>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</si>
  <si>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</si>
  <si>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</si>
  <si>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</si>
  <si>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</si>
  <si>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</si>
  <si>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</si>
  <si>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</si>
  <si>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</si>
  <si>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</si>
  <si>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</si>
  <si>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</si>
  <si>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</si>
  <si>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</si>
  <si>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</si>
  <si>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</si>
  <si>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</si>
  <si>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</si>
  <si>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</si>
  <si>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</si>
  <si>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</si>
  <si>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</si>
  <si>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</si>
  <si>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</si>
  <si>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</si>
  <si>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</si>
  <si>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</si>
  <si>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</si>
  <si>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</si>
  <si>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</si>
  <si>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</si>
  <si>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</si>
  <si>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</si>
  <si>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</si>
  <si>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</si>
  <si>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</si>
  <si>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</si>
  <si>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</si>
  <si>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</si>
  <si>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</si>
  <si>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</si>
  <si>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</si>
  <si>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</si>
  <si>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</si>
  <si>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</si>
  <si>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</si>
  <si>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</si>
  <si>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</si>
  <si>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</si>
  <si>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</si>
  <si>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</si>
  <si>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</si>
  <si>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</si>
  <si>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</si>
  <si>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</si>
  <si>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</si>
  <si>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</si>
  <si>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</si>
  <si>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</si>
  <si>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</si>
  <si>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</si>
  <si>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</si>
  <si>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</si>
  <si>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</si>
  <si>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</si>
  <si>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</si>
  <si>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</si>
  <si>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</si>
  <si>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</si>
  <si>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</si>
  <si>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</si>
  <si>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</si>
  <si>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</si>
  <si>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</si>
  <si>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</si>
  <si>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</si>
  <si>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</si>
  <si>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</si>
  <si>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</si>
  <si>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</si>
  <si>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</si>
  <si>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</si>
  <si>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</si>
  <si>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</si>
  <si>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</si>
  <si>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</si>
  <si>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</si>
  <si>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</si>
  <si>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</si>
  <si>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</si>
  <si>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</si>
  <si>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</si>
  <si>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</si>
  <si>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</si>
  <si>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</si>
  <si>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</si>
  <si>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</si>
  <si>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</si>
  <si>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</si>
  <si>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</si>
  <si>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</si>
  <si>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</si>
  <si>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</si>
  <si>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</si>
  <si>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</si>
  <si>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</si>
  <si>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</si>
  <si>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</si>
  <si>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</si>
  <si>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</si>
  <si>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</si>
  <si>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</si>
  <si>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</si>
  <si>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</si>
  <si>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</si>
  <si>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</si>
  <si>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</si>
  <si>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</si>
  <si>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</si>
  <si>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</si>
  <si>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</si>
  <si>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</si>
  <si>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</si>
  <si>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</si>
  <si>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</si>
  <si>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</si>
  <si>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</si>
  <si>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</si>
  <si>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</si>
  <si>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</si>
  <si>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</si>
  <si>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</si>
  <si>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</si>
  <si>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</si>
  <si>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</si>
  <si>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</si>
  <si>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</si>
  <si>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</si>
  <si>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</si>
  <si>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</si>
  <si>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</si>
  <si>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</si>
  <si>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</si>
  <si>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</si>
  <si>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</si>
  <si>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</si>
  <si>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</si>
  <si>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</si>
  <si>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</si>
  <si>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</si>
  <si>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</si>
  <si>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</si>
  <si>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</si>
  <si>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</si>
  <si>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</si>
  <si>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</si>
  <si>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</si>
  <si>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</si>
  <si>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</si>
  <si>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</si>
  <si>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</si>
  <si>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</si>
  <si>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</si>
  <si>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</si>
  <si>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</si>
  <si>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</si>
  <si>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</si>
  <si>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</si>
  <si>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</si>
  <si>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</si>
  <si>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</si>
  <si>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</si>
  <si>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</si>
  <si>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</si>
  <si>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</si>
  <si>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</si>
  <si>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</si>
  <si>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</si>
  <si>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</si>
  <si>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</si>
  <si>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</si>
  <si>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</si>
  <si>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</si>
  <si>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</si>
  <si>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</si>
  <si>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</si>
  <si>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</si>
  <si>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</si>
  <si>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</si>
  <si>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</si>
  <si>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</si>
  <si>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</si>
  <si>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</si>
  <si>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</si>
  <si>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</si>
  <si>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</si>
  <si>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</si>
  <si>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</si>
  <si>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</si>
  <si>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</si>
  <si>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</si>
  <si>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</si>
  <si>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</si>
  <si>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</si>
  <si>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</si>
  <si>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</si>
  <si>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</si>
  <si>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</si>
  <si>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</si>
  <si>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</si>
  <si>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</si>
  <si>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</si>
  <si>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</si>
  <si>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</si>
  <si>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</si>
  <si>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</si>
  <si>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</si>
  <si>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</si>
  <si>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</si>
  <si>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</si>
  <si>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</si>
  <si>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</si>
  <si>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</si>
  <si>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</si>
  <si>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</si>
  <si>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</si>
  <si>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</si>
  <si>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</si>
  <si>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</si>
  <si>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</si>
  <si>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</si>
  <si>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</si>
  <si>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</si>
  <si>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</si>
  <si>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</si>
  <si>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</si>
  <si>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</si>
  <si>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</si>
  <si>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</si>
  <si>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</si>
  <si>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</si>
  <si>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</si>
  <si>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</si>
  <si>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</si>
  <si>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</si>
  <si>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</si>
  <si>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</si>
  <si>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</si>
  <si>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</si>
  <si>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</si>
  <si>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</si>
  <si>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</si>
  <si>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</si>
  <si>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</si>
  <si>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</si>
  <si>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</si>
  <si>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</si>
  <si>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</si>
  <si>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</si>
  <si>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</si>
  <si>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</si>
  <si>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</si>
  <si>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</si>
  <si>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</si>
  <si>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</si>
  <si>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</si>
  <si>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</si>
  <si>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</si>
  <si>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</si>
  <si>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</si>
  <si>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</si>
  <si>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</si>
  <si>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</si>
  <si>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</si>
  <si>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</si>
  <si>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</si>
  <si>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</si>
  <si>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</si>
  <si>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</si>
  <si>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</si>
  <si>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</si>
  <si>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</si>
  <si>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</si>
  <si>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</si>
  <si>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</si>
  <si>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</si>
  <si>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</si>
  <si>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</si>
  <si>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</si>
  <si>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</si>
  <si>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</si>
  <si>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</si>
  <si>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</si>
  <si>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</si>
  <si>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</si>
  <si>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</si>
  <si>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</si>
  <si>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</si>
  <si>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</si>
  <si>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</si>
  <si>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</si>
  <si>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</si>
  <si>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</si>
  <si>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</si>
  <si>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</si>
  <si>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</si>
  <si>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</si>
  <si>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</si>
  <si>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</si>
  <si>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</si>
  <si>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</si>
  <si>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</si>
  <si>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</si>
  <si>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</si>
  <si>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</si>
  <si>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</si>
  <si>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</si>
  <si>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</si>
  <si>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</si>
  <si>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</si>
  <si>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</si>
  <si>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</si>
  <si>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</si>
  <si>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</si>
  <si>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</si>
  <si>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</si>
  <si>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</si>
  <si>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</si>
  <si>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</si>
  <si>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</si>
  <si>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</si>
  <si>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</si>
  <si>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</si>
  <si>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</si>
  <si>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</si>
  <si>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</si>
  <si>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</si>
  <si>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</si>
  <si>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</si>
  <si>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</si>
  <si>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</si>
  <si>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</si>
  <si>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</si>
  <si>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</si>
  <si>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</si>
  <si>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</si>
  <si>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</si>
  <si>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</si>
  <si>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</si>
  <si>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</si>
  <si>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</si>
  <si>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</si>
  <si>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</si>
  <si>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</si>
  <si>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</si>
  <si>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</si>
  <si>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</si>
  <si>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</si>
  <si>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</si>
  <si>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</si>
  <si>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</si>
  <si>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</si>
  <si>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</si>
  <si>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</si>
  <si>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</si>
  <si>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</si>
  <si>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</si>
  <si>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</si>
  <si>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</si>
  <si>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</si>
  <si>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</si>
  <si>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</si>
  <si>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</si>
  <si>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</si>
  <si>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</si>
  <si>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</si>
  <si>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</si>
  <si>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</si>
  <si>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</si>
  <si>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</si>
  <si>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</si>
  <si>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</si>
  <si>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</si>
  <si>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</si>
  <si>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</si>
  <si>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</si>
  <si>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</si>
  <si>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</si>
  <si>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</si>
  <si>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</si>
  <si>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</si>
  <si>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</si>
  <si>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</si>
  <si>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</si>
  <si>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</si>
  <si>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</si>
  <si>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</si>
  <si>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</si>
  <si>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</si>
  <si>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</si>
  <si>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</si>
  <si>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</si>
  <si>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</si>
  <si>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</si>
  <si>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</si>
  <si>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</si>
  <si>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</si>
  <si>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</si>
  <si>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</si>
  <si>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</si>
  <si>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</si>
  <si>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</si>
  <si>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</si>
  <si>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</si>
  <si>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</si>
  <si>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</si>
  <si>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</si>
  <si>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</si>
  <si>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</si>
  <si>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</si>
  <si>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</si>
  <si>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</si>
  <si>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</si>
  <si>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</si>
  <si>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</si>
  <si>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</si>
  <si>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</si>
  <si>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</si>
  <si>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</si>
  <si>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</si>
  <si>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</si>
  <si>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</si>
  <si>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</si>
  <si>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</si>
  <si>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</si>
  <si>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</si>
  <si>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</si>
  <si>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</si>
  <si>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</si>
  <si>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</si>
  <si>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</si>
  <si>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</si>
  <si>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</si>
  <si>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</si>
  <si>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</si>
  <si>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</si>
  <si>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</si>
  <si>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</si>
  <si>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</si>
  <si>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</si>
  <si>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</si>
  <si>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</si>
  <si>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</si>
  <si>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</si>
  <si>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</si>
  <si>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</si>
  <si>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</si>
  <si>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</si>
  <si>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</si>
  <si>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</si>
  <si>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</si>
  <si>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</si>
  <si>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</si>
  <si>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</si>
  <si>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</si>
  <si>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</si>
  <si>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</si>
  <si>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</si>
  <si>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</si>
  <si>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</si>
  <si>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</si>
  <si>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</si>
  <si>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</si>
  <si>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</si>
  <si>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</si>
  <si>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</si>
  <si>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</si>
  <si>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</si>
  <si>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</si>
  <si>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</si>
  <si>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</si>
  <si>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</si>
  <si>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</si>
  <si>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</si>
  <si>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</si>
  <si>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</si>
  <si>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</si>
  <si>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</si>
  <si>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</si>
  <si>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</si>
  <si>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</si>
  <si>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</si>
  <si>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</si>
  <si>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</si>
  <si>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</si>
  <si>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</si>
  <si>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</si>
  <si>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</si>
  <si>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</si>
  <si>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</si>
  <si>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</si>
  <si>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</si>
  <si>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</si>
  <si>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</si>
  <si>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</si>
  <si>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</si>
  <si>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</si>
  <si>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</si>
  <si>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</si>
  <si>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</si>
  <si>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</si>
  <si>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</si>
  <si>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</si>
  <si>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</si>
  <si>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</si>
  <si>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</si>
  <si>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</si>
  <si>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</si>
  <si>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</si>
  <si>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</si>
  <si>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</si>
  <si>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</si>
  <si>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</si>
  <si>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</si>
  <si>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</si>
  <si>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</si>
  <si>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</si>
  <si>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</si>
  <si>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</si>
  <si>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</si>
  <si>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</si>
  <si>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</si>
  <si>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</si>
  <si>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</si>
  <si>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</si>
  <si>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</si>
  <si>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</si>
  <si>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</si>
  <si>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</si>
  <si>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</si>
  <si>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</si>
  <si>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</si>
  <si>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</si>
  <si>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</si>
  <si>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</si>
  <si>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</si>
  <si>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</si>
  <si>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</si>
  <si>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</si>
  <si>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</si>
  <si>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</si>
  <si>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</si>
  <si>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</si>
  <si>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</si>
  <si>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</si>
  <si>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</si>
  <si>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</si>
  <si>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</si>
  <si>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</si>
  <si>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</si>
  <si>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</si>
  <si>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</si>
  <si>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</si>
  <si>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</si>
  <si>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</si>
  <si>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</si>
  <si>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</si>
  <si>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</si>
  <si>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</si>
  <si>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</si>
  <si>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</si>
  <si>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</si>
  <si>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</si>
  <si>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</si>
  <si>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</si>
  <si>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</si>
  <si>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</si>
  <si>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</si>
  <si>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</si>
  <si>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</si>
  <si>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</si>
  <si>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</si>
  <si>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</si>
  <si>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</si>
  <si>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</si>
  <si>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</si>
  <si>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</si>
  <si>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</si>
  <si>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</si>
  <si>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</si>
  <si>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</si>
  <si>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</si>
  <si>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</si>
  <si>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</si>
  <si>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</si>
  <si>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</si>
  <si>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</si>
  <si>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</si>
  <si>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</si>
  <si>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</si>
  <si>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</si>
  <si>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</si>
  <si>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</si>
  <si>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</si>
  <si>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</si>
  <si>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</si>
  <si>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</si>
  <si>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</si>
  <si>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</si>
  <si>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</si>
  <si>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</si>
  <si>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</si>
  <si>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</si>
  <si>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</si>
  <si>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</si>
  <si>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</si>
  <si>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</si>
  <si>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</si>
  <si>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</si>
  <si>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</si>
  <si>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</si>
  <si>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</si>
  <si>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</si>
  <si>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</si>
  <si>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</si>
  <si>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</si>
  <si>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</si>
  <si>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</si>
  <si>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</si>
  <si>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</si>
  <si>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</si>
  <si>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</si>
  <si>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</si>
  <si>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</si>
  <si>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</si>
  <si>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</si>
  <si>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</si>
  <si>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</si>
  <si>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</si>
  <si>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</si>
  <si>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</si>
  <si>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</si>
  <si>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</si>
  <si>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</si>
  <si>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</si>
  <si>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</si>
  <si>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</si>
  <si>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</si>
  <si>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</si>
  <si>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</si>
  <si>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</si>
  <si>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</si>
  <si>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</si>
  <si>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</si>
  <si>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</si>
  <si>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</si>
  <si>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</si>
  <si>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</si>
  <si>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</si>
  <si>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</si>
  <si>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</si>
  <si>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</si>
  <si>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</si>
  <si>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</si>
  <si>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</si>
  <si>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</si>
  <si>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</si>
  <si>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</si>
  <si>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</si>
  <si>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</si>
  <si>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</si>
  <si>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</si>
  <si>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</si>
  <si>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</si>
  <si>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</si>
  <si>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</si>
  <si>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</si>
  <si>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</si>
  <si>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</si>
  <si>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</si>
  <si>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</si>
  <si>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</si>
  <si>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</si>
  <si>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</si>
  <si>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</si>
  <si>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</si>
  <si>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</si>
  <si>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</si>
  <si>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</si>
  <si>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</si>
  <si>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</si>
  <si>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</si>
  <si>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</si>
  <si>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</si>
  <si>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</si>
  <si>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</si>
  <si>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</si>
  <si>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</si>
  <si>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</si>
  <si>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</si>
  <si>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</si>
  <si>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</si>
  <si>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</si>
  <si>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</si>
  <si>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</si>
  <si>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</si>
  <si>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</si>
  <si>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</si>
  <si>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</si>
  <si>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</si>
  <si>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</si>
  <si>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</si>
  <si>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</si>
  <si>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</si>
  <si>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</si>
  <si>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</si>
  <si>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</si>
  <si>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</si>
  <si>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</si>
  <si>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</si>
  <si>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</si>
  <si>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</si>
  <si>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</si>
  <si>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</si>
  <si>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</si>
  <si>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</si>
  <si>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</si>
  <si>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</si>
  <si>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</si>
  <si>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</si>
  <si>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</si>
  <si>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</si>
  <si>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</si>
  <si>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</si>
  <si>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</si>
  <si>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</si>
  <si>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</si>
  <si>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</si>
  <si>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</si>
  <si>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</si>
  <si>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</si>
  <si>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</si>
  <si>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</si>
  <si>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</si>
  <si>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</si>
  <si>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</si>
  <si>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</si>
  <si>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</si>
  <si>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</si>
  <si>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</si>
  <si>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</si>
  <si>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</si>
  <si>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</si>
  <si>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</si>
  <si>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</si>
  <si>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</si>
  <si>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</si>
  <si>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</si>
  <si>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</si>
  <si>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</si>
  <si>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</si>
  <si>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</si>
  <si>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</si>
  <si>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</si>
  <si>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</si>
  <si>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</si>
  <si>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</si>
  <si>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</si>
  <si>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</si>
  <si>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</si>
  <si>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</si>
  <si>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</si>
  <si>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</si>
  <si>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</si>
  <si>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</si>
  <si>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</si>
  <si>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</si>
  <si>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</si>
  <si>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</si>
  <si>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</si>
  <si>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</si>
  <si>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</si>
  <si>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</si>
  <si>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</si>
  <si>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</si>
  <si>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</si>
  <si>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</si>
  <si>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</si>
  <si>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</si>
  <si>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</si>
  <si>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</si>
  <si>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</si>
  <si>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</si>
  <si>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</si>
  <si>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</si>
  <si>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</si>
  <si>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</si>
  <si>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</si>
  <si>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</si>
  <si>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</si>
  <si>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</si>
  <si>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</si>
  <si>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</si>
  <si>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</si>
  <si>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</si>
  <si>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</si>
  <si>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</si>
  <si>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</si>
  <si>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</si>
  <si>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</si>
  <si>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</si>
  <si>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</si>
  <si>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</si>
  <si>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</si>
  <si>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</si>
  <si>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</si>
  <si>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</si>
  <si>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</si>
  <si>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</si>
  <si>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</si>
  <si>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</si>
  <si>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</si>
  <si>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</si>
  <si>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</si>
  <si>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</si>
  <si>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</si>
  <si>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</si>
  <si>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</si>
  <si>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</si>
  <si>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</si>
  <si>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</si>
  <si>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</si>
  <si>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</si>
  <si>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</si>
  <si>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</si>
  <si>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</si>
  <si>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</si>
  <si>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</si>
  <si>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</si>
  <si>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</si>
  <si>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</si>
  <si>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</si>
  <si>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</si>
  <si>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</si>
  <si>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</si>
  <si>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</si>
  <si>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</si>
  <si>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</si>
  <si>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</si>
  <si>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</si>
  <si>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</si>
  <si>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</si>
  <si>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</si>
  <si>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</si>
  <si>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</si>
  <si>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</si>
  <si>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</si>
  <si>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</si>
  <si>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</si>
  <si>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</si>
  <si>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</si>
  <si>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</si>
  <si>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</si>
  <si>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</si>
  <si>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</si>
  <si>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</si>
  <si>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</si>
  <si>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</si>
  <si>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</si>
  <si>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</si>
  <si>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</si>
  <si>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</si>
  <si>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</si>
  <si>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</si>
  <si>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</si>
  <si>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</si>
  <si>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</si>
  <si>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</si>
  <si>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</si>
  <si>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</si>
  <si>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</si>
  <si>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</si>
  <si>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</si>
  <si>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</si>
  <si>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</si>
  <si>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</si>
  <si>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</si>
  <si>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</si>
  <si>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</si>
  <si>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</si>
  <si>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</si>
  <si>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</si>
  <si>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</si>
  <si>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</si>
  <si>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</si>
  <si>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</si>
  <si>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</si>
  <si>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</si>
  <si>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</si>
  <si>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</si>
  <si>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</si>
  <si>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</si>
  <si>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</si>
  <si>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</si>
  <si>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</si>
  <si>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</si>
  <si>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</si>
  <si>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</si>
  <si>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</si>
  <si>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</si>
  <si>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</si>
  <si>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</si>
  <si>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</si>
  <si>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</si>
  <si>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</si>
  <si>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</si>
  <si>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</si>
  <si>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</si>
  <si>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</si>
  <si>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</si>
  <si>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</si>
  <si>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</si>
  <si>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</si>
  <si>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</si>
  <si>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</si>
  <si>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</si>
  <si>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</si>
  <si>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</si>
  <si>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</si>
  <si>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</si>
  <si>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</si>
  <si>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</si>
  <si>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</si>
  <si>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</si>
  <si>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</si>
  <si>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</si>
  <si>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</si>
  <si>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</si>
  <si>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</si>
  <si>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</si>
  <si>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</si>
  <si>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</si>
  <si>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</si>
  <si>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</si>
  <si>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</si>
  <si>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</si>
  <si>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</si>
  <si>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</si>
  <si>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</si>
  <si>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</si>
  <si>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</si>
  <si>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</si>
  <si>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</si>
  <si>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</si>
  <si>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</si>
  <si>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</si>
  <si>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</si>
  <si>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</si>
  <si>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</si>
  <si>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</si>
  <si>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</si>
  <si>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</si>
  <si>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</si>
  <si>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</si>
  <si>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</si>
  <si>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</si>
  <si>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</si>
  <si>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</si>
  <si>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</si>
  <si>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</si>
  <si>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</si>
  <si>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</si>
  <si>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</si>
  <si>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</si>
  <si>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</si>
  <si>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</si>
  <si>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</si>
  <si>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</si>
  <si>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</si>
  <si>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</si>
  <si>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</si>
  <si>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</si>
  <si>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</si>
  <si>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</si>
  <si>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</si>
  <si>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</si>
  <si>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</si>
  <si>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</si>
  <si>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</si>
  <si>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</si>
  <si>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</si>
  <si>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</si>
  <si>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</si>
  <si>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</si>
  <si>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</si>
  <si>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</si>
  <si>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</si>
  <si>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</si>
  <si>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</si>
  <si>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</si>
  <si>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</si>
  <si>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</si>
  <si>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</si>
  <si>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</si>
  <si>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</si>
  <si>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</si>
  <si>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</si>
  <si>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</si>
  <si>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</si>
  <si>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</si>
  <si>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</si>
  <si>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</si>
  <si>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</si>
  <si>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</si>
  <si>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</si>
  <si>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</si>
  <si>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</si>
  <si>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</si>
  <si>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</si>
  <si>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</si>
  <si>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</si>
  <si>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</si>
  <si>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</si>
  <si>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</si>
  <si>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</si>
  <si>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</si>
  <si>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</si>
  <si>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</si>
  <si>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</si>
  <si>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</si>
  <si>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</si>
  <si>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</si>
  <si>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</si>
  <si>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</si>
  <si>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</si>
  <si>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</si>
  <si>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</si>
  <si>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</si>
  <si>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</si>
  <si>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</si>
  <si>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</si>
  <si>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</si>
  <si>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</si>
  <si>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</si>
  <si>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</si>
  <si>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</si>
  <si>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</si>
  <si>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</si>
  <si>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</si>
  <si>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</si>
  <si>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</si>
  <si>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</si>
  <si>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</si>
  <si>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</si>
  <si>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</si>
  <si>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</si>
  <si>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</si>
  <si>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</si>
  <si>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</si>
  <si>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</si>
  <si>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</si>
  <si>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</si>
  <si>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</si>
  <si>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</si>
  <si>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</si>
  <si>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</si>
  <si>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</si>
  <si>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</si>
  <si>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</si>
  <si>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</si>
  <si>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</si>
  <si>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</si>
  <si>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</si>
  <si>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</si>
  <si>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</si>
  <si>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</si>
  <si>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</si>
  <si>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</si>
  <si>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</si>
  <si>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</si>
  <si>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</si>
  <si>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</si>
  <si>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</si>
  <si>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</si>
  <si>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</si>
  <si>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</si>
  <si>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</si>
  <si>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</si>
  <si>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</si>
  <si>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</si>
  <si>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</si>
  <si>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</si>
  <si>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</si>
  <si>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</si>
  <si>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</si>
  <si>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</si>
  <si>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</si>
  <si>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</si>
  <si>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</si>
  <si>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</si>
  <si>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</si>
  <si>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</si>
  <si>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</si>
  <si>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</si>
  <si>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</si>
  <si>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</si>
  <si>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</si>
  <si>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</si>
  <si>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</si>
  <si>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</si>
  <si>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</si>
  <si>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</si>
  <si>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</si>
  <si>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</si>
  <si>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</si>
  <si>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</si>
  <si>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</si>
  <si>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</si>
  <si>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</si>
  <si>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</si>
  <si>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</si>
  <si>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</si>
  <si>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</si>
  <si>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</si>
  <si>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</si>
  <si>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</si>
  <si>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</si>
  <si>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</si>
  <si>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</si>
  <si>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</si>
  <si>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</si>
  <si>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</si>
  <si>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</si>
  <si>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</si>
  <si>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</si>
  <si>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</si>
  <si>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</si>
  <si>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</si>
  <si>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</si>
  <si>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</si>
  <si>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</si>
  <si>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</si>
  <si>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</si>
  <si>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</si>
  <si>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</si>
  <si>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</si>
  <si>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</si>
  <si>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</si>
  <si>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</si>
  <si>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</si>
  <si>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</si>
  <si>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</si>
  <si>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</si>
  <si>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</si>
  <si>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</si>
  <si>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</si>
  <si>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</si>
  <si>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</si>
  <si>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</si>
  <si>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</si>
  <si>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</si>
  <si>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</si>
  <si>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</si>
  <si>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</si>
  <si>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</si>
  <si>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</si>
  <si>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</si>
  <si>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</si>
  <si>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</si>
  <si>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</si>
  <si>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</si>
  <si>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</si>
  <si>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</si>
  <si>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</si>
  <si>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</si>
  <si>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</si>
  <si>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</si>
  <si>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</si>
  <si>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</si>
  <si>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</si>
  <si>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</si>
  <si>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</si>
  <si>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</si>
  <si>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</si>
  <si>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</si>
  <si>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</si>
  <si>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</si>
  <si>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</si>
  <si>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</si>
  <si>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</si>
  <si>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</si>
  <si>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</si>
  <si>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</si>
  <si>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</si>
  <si>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</si>
  <si>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</si>
  <si>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</si>
  <si>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</si>
  <si>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</si>
  <si>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</si>
  <si>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</si>
  <si>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</si>
  <si>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</si>
  <si>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</si>
  <si>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</si>
  <si>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</si>
  <si>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</si>
  <si>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</si>
  <si>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</si>
  <si>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</si>
  <si>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</si>
  <si>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</si>
  <si>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</si>
  <si>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</si>
  <si>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</si>
  <si>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</si>
  <si>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</si>
  <si>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</si>
  <si>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</si>
  <si>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</si>
  <si>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</si>
  <si>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</si>
  <si>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</si>
  <si>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</si>
  <si>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</si>
  <si>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</si>
  <si>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</si>
  <si>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</si>
  <si>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</si>
  <si>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</si>
  <si>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</si>
  <si>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</si>
  <si>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</si>
  <si>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</si>
  <si>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</si>
  <si>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</si>
  <si>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</si>
  <si>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</si>
  <si>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</si>
  <si>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</si>
  <si>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</si>
  <si>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</si>
  <si>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</si>
  <si>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</si>
  <si>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</si>
  <si>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</si>
  <si>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</si>
  <si>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</si>
  <si>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</si>
  <si>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</si>
  <si>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</si>
  <si>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</si>
  <si>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</si>
  <si>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</si>
  <si>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</si>
  <si>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</si>
  <si>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</si>
  <si>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</si>
  <si>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</si>
  <si>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</si>
  <si>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</si>
  <si>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</si>
  <si>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</si>
  <si>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</si>
  <si>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</si>
  <si>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</si>
  <si>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</si>
  <si>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</si>
  <si>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</si>
  <si>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</si>
  <si>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</si>
  <si>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</si>
  <si>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</si>
  <si>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</si>
  <si>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</si>
  <si>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</si>
  <si>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</si>
  <si>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</si>
  <si>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</si>
  <si>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</si>
  <si>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</si>
  <si>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</si>
  <si>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</si>
  <si>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</si>
  <si>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</si>
  <si>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</si>
  <si>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</si>
  <si>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</si>
  <si>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</si>
  <si>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</si>
  <si>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</si>
  <si>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</si>
  <si>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</si>
  <si>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</si>
  <si>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</si>
  <si>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</si>
  <si>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</si>
  <si>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</si>
  <si>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</si>
  <si>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</si>
  <si>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</si>
  <si>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</si>
  <si>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</si>
  <si>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</si>
  <si>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</si>
  <si>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</si>
  <si>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</si>
  <si>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</si>
  <si>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</si>
  <si>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</si>
  <si>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</si>
  <si>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</si>
  <si>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</si>
  <si>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</si>
  <si>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</si>
  <si>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</si>
  <si>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</si>
  <si>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</si>
  <si>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</si>
  <si>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</si>
  <si>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</si>
  <si>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</si>
  <si>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</si>
  <si>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</si>
  <si>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</si>
  <si>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</si>
  <si>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</si>
  <si>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</si>
  <si>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</si>
  <si>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</si>
  <si>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</si>
  <si>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</si>
  <si>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</si>
  <si>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</si>
  <si>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</si>
  <si>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</si>
  <si>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</si>
  <si>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</si>
  <si>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</si>
  <si>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</si>
  <si>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</si>
  <si>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</si>
  <si>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</si>
  <si>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</si>
  <si>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</si>
  <si>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</si>
  <si>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</si>
  <si>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</si>
  <si>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</si>
  <si>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</si>
  <si>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</si>
  <si>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</si>
  <si>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</si>
  <si>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</si>
  <si>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</si>
  <si>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</si>
  <si>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</si>
  <si>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</si>
  <si>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</si>
  <si>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</si>
  <si>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</si>
  <si>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</si>
  <si>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</si>
  <si>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</si>
  <si>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</si>
  <si>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</si>
  <si>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</si>
  <si>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</si>
  <si>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</si>
  <si>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</si>
  <si>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</si>
  <si>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</si>
  <si>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</si>
  <si>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</si>
  <si>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</si>
  <si>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</si>
  <si>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</si>
  <si>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</si>
  <si>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</si>
  <si>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</si>
  <si>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</si>
  <si>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</si>
  <si>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</si>
  <si>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</si>
  <si>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</si>
  <si>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</si>
  <si>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</si>
  <si>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</si>
  <si>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</si>
  <si>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</si>
  <si>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</si>
  <si>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</si>
  <si>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</si>
  <si>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</si>
  <si>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</si>
  <si>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</si>
  <si>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</si>
  <si>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</si>
  <si>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</si>
  <si>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</si>
  <si>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</si>
  <si>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</si>
  <si>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</si>
  <si>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</si>
  <si>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</si>
  <si>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</si>
  <si>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</si>
  <si>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</si>
  <si>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</si>
  <si>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</si>
  <si>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</si>
  <si>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</si>
  <si>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</si>
  <si>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</si>
  <si>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</si>
  <si>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</si>
  <si>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</si>
  <si>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</si>
  <si>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</si>
  <si>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</si>
  <si>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</si>
  <si>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</si>
  <si>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</si>
  <si>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</si>
  <si>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</si>
  <si>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</si>
  <si>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</si>
  <si>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</si>
  <si>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</si>
  <si>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</si>
  <si>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</si>
  <si>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</si>
  <si>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</si>
  <si>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</si>
  <si>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</si>
  <si>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</si>
  <si>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</si>
  <si>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</si>
  <si>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</si>
  <si>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</si>
  <si>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</si>
  <si>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</si>
  <si>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</si>
  <si>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</si>
  <si>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</si>
  <si>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</si>
  <si>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</si>
  <si>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</si>
  <si>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</si>
  <si>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</si>
  <si>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</si>
  <si>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</si>
  <si>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</si>
  <si>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</si>
  <si>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</si>
  <si>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</si>
  <si>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</si>
  <si>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</si>
  <si>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</si>
  <si>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</si>
  <si>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</si>
  <si>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</si>
  <si>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</si>
  <si>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</si>
  <si>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</si>
  <si>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</si>
  <si>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</si>
  <si>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</si>
  <si>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</si>
  <si>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</si>
  <si>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</si>
  <si>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</si>
  <si>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</si>
  <si>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</si>
  <si>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</si>
  <si>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</si>
  <si>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</si>
  <si>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</si>
  <si>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</si>
  <si>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</si>
  <si>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</si>
  <si>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</si>
  <si>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</si>
  <si>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</si>
  <si>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</si>
  <si>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</si>
  <si>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</si>
  <si>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</si>
  <si>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</si>
  <si>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</si>
  <si>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</si>
  <si>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</si>
  <si>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</si>
  <si>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</si>
  <si>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</si>
  <si>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</si>
  <si>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</si>
  <si>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</si>
  <si>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</si>
  <si>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</si>
  <si>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</si>
  <si>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</si>
  <si>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</si>
  <si>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</si>
  <si>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</si>
  <si>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</si>
  <si>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</si>
  <si>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</si>
  <si>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</si>
  <si>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</si>
  <si>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</si>
  <si>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</si>
  <si>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</si>
  <si>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</si>
  <si>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</si>
  <si>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</si>
  <si>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</si>
  <si>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</si>
  <si>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</si>
  <si>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</si>
  <si>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</si>
  <si>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</si>
  <si>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</si>
  <si>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</si>
  <si>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</si>
  <si>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</si>
  <si>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</si>
  <si>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</si>
  <si>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</si>
  <si>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</si>
  <si>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</si>
  <si>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</si>
  <si>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</si>
  <si>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</si>
  <si>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</si>
  <si>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</si>
  <si>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</si>
  <si>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</si>
  <si>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</si>
  <si>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</si>
  <si>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</si>
  <si>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</si>
  <si>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</si>
  <si>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</si>
  <si>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</si>
  <si>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</si>
  <si>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</si>
  <si>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</si>
  <si>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</si>
  <si>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</si>
  <si>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</si>
  <si>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</si>
  <si>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</si>
  <si>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</si>
  <si>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</si>
  <si>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</si>
  <si>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</si>
  <si>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</si>
  <si>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</si>
  <si>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</si>
  <si>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</si>
  <si>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</si>
  <si>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</si>
  <si>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</si>
  <si>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</si>
  <si>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</si>
  <si>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</si>
  <si>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</si>
  <si>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</si>
  <si>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</si>
  <si>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</si>
  <si>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</si>
  <si>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</si>
  <si>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</si>
  <si>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</si>
  <si>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</si>
  <si>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</si>
  <si>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</si>
  <si>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</si>
  <si>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</si>
  <si>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</si>
  <si>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</si>
  <si>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</si>
  <si>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</si>
  <si>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</si>
  <si>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</si>
  <si>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</si>
  <si>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</si>
  <si>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</si>
  <si>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</si>
  <si>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</si>
  <si>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</si>
  <si>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</si>
  <si>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</si>
  <si>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</si>
  <si>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</si>
  <si>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</si>
  <si>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</si>
  <si>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</si>
  <si>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</si>
  <si>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</si>
  <si>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</si>
  <si>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</si>
  <si>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</si>
  <si>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</si>
  <si>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</si>
  <si>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</si>
  <si>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</si>
  <si>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</si>
  <si>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</si>
  <si>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</si>
  <si>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</si>
  <si>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</si>
  <si>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</si>
  <si>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</si>
  <si>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</si>
  <si>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</si>
  <si>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</si>
  <si>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</si>
  <si>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</si>
  <si>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</si>
  <si>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</si>
  <si>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</si>
  <si>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</si>
  <si>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</si>
  <si>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</si>
  <si>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</si>
  <si>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</si>
  <si>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</si>
  <si>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</si>
  <si>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</si>
  <si>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</si>
  <si>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</si>
  <si>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</si>
  <si>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</si>
  <si>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</si>
  <si>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</si>
  <si>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</si>
  <si>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</si>
  <si>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</si>
  <si>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</si>
  <si>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</si>
  <si>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</si>
  <si>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</si>
  <si>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</si>
  <si>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</si>
  <si>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</si>
  <si>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</si>
  <si>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</si>
  <si>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</si>
  <si>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</si>
  <si>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</si>
  <si>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</si>
  <si>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</si>
  <si>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</si>
  <si>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</si>
  <si>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</si>
  <si>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</si>
  <si>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</si>
  <si>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</si>
  <si>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</si>
  <si>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</si>
  <si>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</si>
  <si>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</si>
  <si>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</si>
  <si>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</si>
  <si>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</si>
  <si>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</si>
  <si>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</si>
  <si>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</si>
  <si>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</si>
  <si>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</si>
  <si>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</si>
  <si>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</si>
  <si>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</si>
  <si>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</si>
  <si>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</si>
  <si>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</si>
  <si>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</si>
  <si>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</si>
  <si>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</si>
  <si>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</si>
  <si>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</si>
  <si>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</si>
  <si>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</si>
  <si>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</si>
  <si>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</si>
  <si>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</si>
  <si>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</si>
  <si>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</si>
  <si>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</si>
  <si>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</si>
  <si>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</si>
  <si>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</si>
  <si>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</si>
  <si>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</si>
  <si>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</si>
  <si>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</si>
  <si>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</si>
  <si>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</si>
  <si>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</si>
  <si>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</si>
  <si>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</si>
  <si>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</si>
  <si>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</si>
  <si>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</si>
  <si>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</si>
  <si>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</si>
  <si>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</si>
  <si>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</si>
  <si>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</si>
  <si>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</si>
  <si>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</si>
  <si>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</si>
  <si>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</si>
  <si>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</si>
  <si>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</si>
  <si>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</si>
  <si>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</si>
  <si>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</si>
  <si>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</si>
  <si>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</si>
  <si>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</si>
  <si>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</si>
  <si>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</si>
  <si>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</si>
  <si>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</si>
  <si>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</si>
  <si>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</si>
  <si>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</si>
  <si>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</si>
  <si>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</si>
  <si>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</si>
  <si>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</si>
  <si>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</si>
  <si>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</si>
  <si>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</si>
  <si>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</si>
  <si>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</si>
  <si>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</si>
  <si>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</si>
  <si>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</si>
  <si>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</si>
  <si>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</si>
  <si>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</si>
  <si>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</si>
  <si>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</si>
  <si>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</si>
  <si>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</si>
  <si>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</si>
  <si>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</si>
  <si>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</si>
  <si>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</si>
  <si>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</si>
  <si>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</si>
  <si>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</si>
  <si>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</si>
  <si>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</si>
  <si>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</si>
  <si>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</si>
  <si>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</si>
  <si>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</si>
  <si>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</si>
  <si>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</si>
  <si>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</si>
  <si>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</si>
  <si>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</si>
  <si>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</si>
  <si>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</si>
  <si>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</si>
  <si>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</si>
  <si>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</si>
  <si>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</si>
  <si>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</si>
  <si>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</si>
  <si>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</si>
  <si>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</si>
  <si>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</si>
  <si>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</si>
  <si>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</si>
  <si>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</si>
  <si>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</si>
  <si>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</si>
  <si>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</si>
  <si>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</si>
  <si>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</si>
  <si>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</si>
  <si>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</si>
  <si>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</si>
  <si>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</si>
  <si>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</si>
  <si>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</si>
  <si>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</si>
  <si>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</si>
  <si>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</si>
  <si>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</si>
  <si>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</si>
  <si>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</si>
  <si>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</si>
  <si>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</si>
  <si>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</si>
  <si>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</si>
  <si>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</si>
  <si>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</si>
  <si>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</si>
  <si>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</si>
  <si>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</si>
  <si>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</si>
  <si>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</si>
  <si>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</si>
  <si>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</si>
  <si>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</si>
  <si>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</si>
  <si>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</si>
  <si>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</si>
  <si>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</si>
  <si>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</si>
  <si>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</si>
  <si>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</si>
  <si>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</si>
  <si>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</si>
  <si>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</si>
  <si>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</si>
  <si>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</si>
  <si>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</si>
  <si>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</si>
  <si>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</si>
  <si>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</si>
  <si>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</si>
  <si>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</si>
  <si>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</si>
  <si>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</si>
  <si>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</si>
  <si>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</si>
  <si>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</si>
  <si>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</si>
  <si>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</si>
  <si>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</si>
  <si>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</si>
  <si>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</si>
  <si>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</si>
  <si>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</si>
  <si>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</si>
  <si>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</si>
  <si>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</si>
  <si>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</si>
  <si>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</si>
  <si>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</si>
  <si>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</si>
  <si>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</si>
  <si>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</si>
  <si>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</si>
  <si>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</si>
  <si>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</si>
  <si>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</si>
  <si>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</si>
  <si>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</si>
  <si>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</si>
  <si>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</si>
  <si>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</si>
  <si>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</si>
  <si>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</si>
  <si>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</si>
  <si>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</si>
  <si>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</si>
  <si>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</si>
  <si>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</si>
  <si>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</si>
  <si>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</si>
  <si>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</si>
  <si>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</si>
  <si>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</si>
  <si>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</si>
  <si>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</si>
  <si>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</si>
  <si>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</si>
  <si>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</si>
  <si>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</si>
  <si>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</si>
  <si>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</si>
  <si>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</si>
  <si>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</si>
  <si>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</si>
  <si>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</si>
  <si>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</si>
  <si>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</si>
  <si>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</si>
  <si>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</si>
  <si>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</si>
  <si>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</si>
  <si>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</si>
  <si>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</si>
  <si>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</si>
  <si>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</si>
  <si>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</si>
  <si>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</si>
  <si>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</si>
  <si>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</si>
  <si>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</si>
  <si>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</si>
  <si>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</si>
  <si>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</si>
  <si>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</si>
  <si>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</si>
  <si>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</si>
  <si>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</si>
  <si>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</si>
  <si>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</si>
  <si>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</si>
  <si>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</si>
  <si>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</si>
  <si>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</si>
  <si>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</si>
  <si>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</si>
  <si>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</si>
  <si>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</si>
  <si>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</si>
  <si>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</si>
  <si>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</si>
  <si>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</si>
  <si>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</si>
  <si>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</si>
  <si>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</si>
  <si>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</si>
  <si>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</si>
  <si>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</si>
  <si>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</si>
  <si>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</si>
  <si>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</si>
  <si>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</si>
  <si>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</si>
  <si>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</si>
  <si>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</si>
  <si>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</si>
  <si>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</si>
  <si>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</si>
  <si>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</si>
  <si>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</si>
  <si>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</si>
  <si>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</si>
  <si>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</si>
  <si>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</si>
  <si>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</si>
  <si>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</si>
  <si>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</si>
  <si>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</si>
  <si>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</si>
  <si>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</si>
  <si>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</si>
  <si>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</si>
  <si>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</si>
  <si>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</si>
  <si>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</si>
  <si>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</si>
  <si>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</si>
  <si>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</si>
  <si>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</si>
  <si>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</si>
  <si>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</si>
  <si>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</si>
  <si>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</si>
  <si>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</si>
  <si>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</si>
  <si>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</si>
  <si>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</si>
  <si>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</si>
  <si>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</si>
  <si>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</si>
  <si>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</si>
  <si>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</si>
  <si>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</si>
  <si>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</si>
  <si>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</si>
  <si>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</si>
  <si>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</si>
  <si>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</si>
  <si>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</si>
  <si>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</si>
  <si>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</si>
  <si>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</si>
  <si>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</si>
  <si>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</si>
  <si>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</si>
  <si>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</si>
  <si>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</si>
  <si>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</si>
  <si>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</si>
  <si>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</si>
  <si>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</si>
  <si>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</si>
  <si>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</si>
  <si>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</si>
  <si>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</si>
  <si>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</si>
  <si>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</si>
  <si>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</si>
  <si>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</si>
  <si>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</si>
  <si>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</si>
  <si>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</si>
  <si>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</si>
  <si>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</si>
  <si>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</si>
  <si>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</si>
  <si>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</si>
  <si>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</si>
  <si>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</si>
  <si>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</si>
  <si>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</si>
  <si>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</si>
  <si>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</si>
  <si>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</si>
  <si>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</si>
  <si>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</si>
  <si>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</si>
  <si>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</si>
  <si>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</si>
  <si>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</si>
  <si>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</si>
  <si>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</si>
  <si>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</si>
  <si>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</si>
  <si>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</si>
  <si>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</si>
  <si>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</si>
  <si>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</si>
  <si>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</si>
  <si>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</si>
  <si>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</si>
  <si>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</si>
  <si>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</si>
  <si>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</si>
  <si>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</si>
  <si>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</si>
  <si>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</si>
  <si>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</si>
  <si>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</si>
  <si>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</si>
  <si>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</si>
  <si>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</si>
  <si>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</si>
  <si>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</si>
  <si>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</si>
  <si>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</si>
  <si>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</si>
  <si>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</si>
  <si>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</si>
  <si>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</si>
  <si>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</si>
  <si>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</si>
  <si>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</si>
  <si>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</si>
  <si>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</si>
  <si>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</si>
  <si>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</si>
  <si>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</si>
  <si>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</si>
  <si>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</si>
  <si>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</si>
  <si>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</si>
  <si>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</si>
  <si>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</si>
  <si>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</si>
  <si>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</si>
  <si>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</si>
  <si>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</si>
  <si>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</si>
  <si>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</si>
  <si>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</si>
  <si>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</si>
  <si>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</si>
  <si>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</si>
  <si>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</si>
  <si>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</si>
  <si>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</si>
  <si>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</si>
  <si>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</si>
  <si>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</si>
  <si>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</si>
  <si>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</si>
  <si>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</si>
  <si>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</si>
  <si>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</si>
  <si>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</si>
  <si>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</si>
  <si>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</si>
  <si>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</si>
  <si>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</si>
  <si>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</si>
  <si>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</si>
  <si>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</si>
  <si>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</si>
  <si>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</si>
  <si>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</si>
  <si>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</si>
  <si>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</si>
  <si>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</si>
  <si>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</si>
  <si>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</si>
  <si>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</si>
  <si>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</si>
  <si>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</si>
  <si>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</si>
  <si>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</si>
  <si>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</si>
  <si>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</si>
  <si>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</si>
  <si>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</si>
  <si>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</si>
  <si>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</si>
  <si>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</si>
  <si>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</si>
  <si>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</si>
  <si>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</si>
  <si>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</si>
  <si>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</si>
  <si>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</si>
  <si>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</si>
  <si>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</si>
  <si>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</si>
  <si>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</si>
  <si>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</si>
  <si>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</si>
  <si>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</si>
  <si>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</si>
  <si>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</si>
  <si>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</si>
  <si>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</si>
  <si>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</si>
  <si>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</si>
  <si>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</si>
  <si>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</si>
  <si>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</si>
  <si>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</si>
  <si>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</si>
  <si>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</si>
  <si>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</si>
  <si>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</si>
  <si>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</si>
  <si>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</si>
  <si>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</si>
  <si>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</si>
  <si>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</si>
  <si>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</si>
  <si>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</si>
  <si>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</si>
  <si>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</si>
  <si>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</si>
  <si>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</si>
  <si>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</si>
  <si>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</si>
  <si>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</si>
  <si>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</si>
  <si>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</si>
  <si>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</si>
  <si>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</si>
  <si>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</si>
  <si>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</si>
  <si>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</si>
  <si>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</si>
  <si>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</si>
  <si>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</si>
  <si>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</si>
  <si>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</si>
  <si>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</si>
  <si>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</si>
  <si>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</si>
  <si>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</si>
  <si>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</si>
  <si>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</si>
  <si>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</si>
  <si>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</si>
  <si>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</si>
  <si>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</si>
  <si>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</si>
  <si>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</si>
  <si>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</si>
  <si>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</si>
  <si>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</si>
  <si>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</si>
  <si>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</si>
  <si>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</si>
  <si>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</si>
  <si>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</si>
  <si>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</si>
  <si>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</si>
  <si>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</si>
  <si>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</si>
  <si>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</si>
  <si>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</si>
  <si>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</si>
  <si>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</si>
  <si>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</si>
  <si>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</si>
  <si>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</si>
  <si>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</si>
  <si>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</si>
  <si>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</si>
  <si>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</si>
  <si>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</si>
  <si>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</si>
  <si>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</si>
  <si>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</si>
  <si>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</si>
  <si>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</si>
  <si>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</si>
  <si>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</si>
  <si>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</si>
  <si>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</si>
  <si>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</si>
  <si>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</si>
  <si>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</si>
  <si>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</si>
  <si>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</si>
  <si>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</si>
  <si>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</si>
  <si>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</si>
  <si>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</si>
  <si>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</si>
  <si>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</si>
  <si>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</si>
  <si>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</si>
  <si>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</si>
  <si>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</si>
  <si>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</si>
  <si>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</si>
  <si>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</si>
  <si>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</si>
  <si>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</si>
  <si>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</si>
  <si>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</si>
  <si>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</si>
  <si>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</si>
  <si>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</si>
  <si>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</si>
  <si>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</si>
  <si>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</si>
  <si>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</si>
  <si>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</si>
  <si>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</si>
  <si>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</si>
  <si>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</si>
  <si>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</si>
  <si>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</si>
  <si>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</si>
  <si>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</si>
  <si>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</si>
  <si>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</si>
  <si>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</si>
  <si>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</si>
  <si>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</si>
  <si>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</si>
  <si>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</si>
  <si>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</si>
  <si>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</si>
  <si>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</si>
  <si>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</si>
  <si>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</si>
  <si>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</si>
  <si>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</si>
  <si>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</si>
  <si>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</si>
  <si>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</si>
  <si>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</si>
  <si>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</si>
  <si>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</si>
  <si>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</si>
  <si>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</si>
  <si>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</si>
  <si>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</si>
  <si>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</si>
  <si>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</si>
  <si>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</si>
  <si>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</si>
  <si>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</si>
  <si>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</si>
  <si>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</si>
  <si>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</si>
  <si>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</si>
  <si>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</si>
  <si>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</si>
  <si>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</si>
  <si>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</si>
  <si>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</si>
  <si>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</si>
  <si>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</si>
  <si>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</si>
  <si>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</si>
  <si>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</si>
  <si>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</si>
  <si>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</si>
  <si>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</si>
  <si>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</si>
  <si>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</si>
  <si>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</si>
  <si>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</si>
  <si>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</si>
  <si>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</si>
  <si>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</si>
  <si>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</si>
  <si>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</si>
  <si>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</si>
  <si>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</si>
  <si>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</si>
  <si>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</si>
  <si>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</si>
  <si>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</si>
  <si>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</si>
  <si>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</si>
  <si>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</si>
  <si>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</si>
  <si>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</si>
  <si>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</si>
  <si>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</si>
  <si>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</si>
  <si>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</si>
  <si>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</si>
  <si>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</si>
  <si>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</si>
  <si>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</si>
  <si>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</si>
  <si>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</si>
  <si>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</si>
  <si>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</si>
  <si>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</si>
  <si>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</si>
  <si>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</si>
  <si>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</si>
  <si>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</si>
  <si>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</si>
  <si>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</si>
  <si>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</si>
  <si>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</si>
  <si>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</si>
  <si>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</si>
  <si>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</si>
  <si>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</si>
  <si>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</si>
  <si>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</si>
  <si>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</si>
  <si>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</si>
  <si>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</si>
  <si>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</si>
  <si>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</si>
  <si>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</si>
  <si>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</si>
  <si>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</si>
  <si>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</si>
  <si>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</si>
  <si>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</si>
  <si>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</si>
  <si>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</si>
  <si>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</si>
  <si>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</si>
  <si>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</si>
  <si>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</si>
  <si>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</si>
  <si>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</si>
  <si>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</si>
  <si>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</si>
  <si>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</si>
  <si>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</si>
  <si>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</si>
  <si>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</si>
  <si>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</si>
  <si>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</si>
  <si>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</si>
  <si>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</si>
  <si>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</si>
  <si>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</si>
  <si>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</si>
  <si>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</si>
  <si>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</si>
  <si>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</si>
  <si>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</si>
  <si>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</si>
  <si>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</si>
  <si>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</si>
  <si>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</si>
  <si>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</si>
  <si>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</si>
  <si>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</si>
  <si>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</si>
  <si>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</si>
  <si>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</si>
  <si>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</si>
  <si>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</si>
  <si>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</si>
  <si>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</si>
  <si>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</si>
  <si>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</si>
  <si>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</si>
  <si>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</si>
  <si>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</si>
  <si>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</si>
  <si>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</si>
  <si>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</si>
  <si>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</si>
  <si>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</si>
  <si>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</si>
  <si>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</si>
  <si>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</si>
  <si>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</si>
  <si>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</si>
  <si>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</si>
  <si>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</si>
  <si>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</si>
  <si>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</si>
  <si>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</si>
  <si>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</si>
  <si>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</si>
  <si>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</si>
  <si>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</si>
  <si>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</si>
  <si>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</si>
  <si>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</si>
  <si>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</si>
  <si>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</si>
  <si>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</si>
  <si>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</si>
  <si>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</si>
  <si>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</si>
  <si>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</si>
  <si>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</si>
  <si>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</si>
  <si>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</si>
  <si>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</si>
  <si>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</si>
  <si>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</si>
  <si>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</si>
  <si>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</si>
  <si>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</si>
  <si>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</si>
  <si>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</si>
  <si>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</si>
  <si>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</si>
  <si>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</si>
  <si>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</si>
  <si>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</si>
  <si>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</si>
  <si>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</si>
  <si>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</si>
  <si>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</si>
  <si>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</si>
  <si>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</si>
  <si>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</si>
  <si>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</si>
  <si>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</si>
  <si>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</si>
  <si>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</si>
  <si>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</si>
  <si>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</si>
  <si>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</si>
  <si>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</si>
  <si>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</si>
  <si>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</si>
  <si>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</si>
  <si>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</si>
  <si>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</si>
  <si>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</si>
  <si>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</si>
  <si>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</si>
  <si>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</si>
  <si>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</si>
  <si>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</si>
  <si>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</si>
  <si>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</si>
  <si>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</si>
  <si>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</si>
  <si>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</si>
  <si>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</si>
  <si>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</si>
  <si>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</si>
  <si>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</si>
  <si>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</si>
  <si>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</si>
  <si>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</si>
  <si>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</si>
  <si>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</si>
  <si>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</si>
  <si>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</si>
  <si>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</si>
  <si>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</si>
  <si>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</si>
  <si>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</si>
  <si>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</si>
  <si>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</si>
  <si>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</si>
  <si>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</si>
  <si>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</si>
  <si>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</si>
  <si>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</si>
  <si>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</si>
  <si>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</si>
  <si>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</si>
  <si>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</si>
  <si>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</si>
  <si>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</si>
  <si>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</si>
  <si>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</si>
  <si>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</si>
  <si>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</si>
  <si>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</si>
  <si>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</si>
  <si>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</si>
  <si>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</si>
  <si>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</si>
  <si>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</si>
  <si>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</si>
  <si>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</si>
  <si>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</si>
  <si>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</si>
  <si>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</si>
  <si>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</si>
  <si>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</si>
  <si>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</si>
  <si>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</si>
  <si>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</si>
  <si>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</si>
  <si>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</si>
  <si>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</si>
  <si>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</si>
  <si>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</si>
  <si>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</si>
  <si>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</si>
  <si>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</si>
  <si>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</si>
  <si>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</si>
  <si>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</si>
  <si>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</si>
  <si>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</si>
  <si>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</si>
  <si>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</si>
  <si>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</si>
  <si>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</si>
  <si>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</si>
  <si>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</si>
  <si>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</si>
  <si>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</si>
  <si>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</si>
  <si>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</si>
  <si>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</si>
  <si>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</si>
  <si>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</si>
  <si>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</si>
  <si>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</si>
  <si>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</si>
  <si>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</si>
  <si>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</si>
  <si>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</si>
  <si>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</si>
  <si>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</si>
  <si>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</si>
  <si>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</si>
  <si>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</si>
  <si>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</si>
  <si>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</si>
  <si>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</si>
  <si>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</si>
  <si>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</si>
  <si>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</si>
  <si>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</si>
  <si>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</si>
  <si>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</si>
  <si>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</si>
  <si>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</si>
  <si>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</si>
  <si>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</si>
  <si>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</si>
  <si>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</si>
  <si>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</si>
  <si>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</si>
  <si>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</si>
  <si>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</si>
  <si>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</si>
  <si>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</si>
  <si>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</si>
  <si>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</si>
  <si>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</si>
  <si>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</si>
  <si>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</si>
  <si>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</si>
  <si>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</si>
  <si>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</si>
  <si>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</si>
  <si>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</si>
  <si>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</si>
  <si>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</si>
  <si>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</si>
  <si>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</si>
  <si>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</si>
  <si>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</si>
  <si>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</si>
  <si>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</si>
  <si>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</si>
  <si>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</si>
  <si>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</si>
  <si>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</si>
  <si>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</si>
  <si>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</si>
  <si>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</si>
  <si>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</si>
  <si>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</si>
  <si>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</si>
  <si>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</si>
  <si>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</si>
  <si>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</si>
  <si>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</si>
  <si>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</si>
  <si>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</si>
  <si>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</si>
  <si>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</si>
  <si>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</si>
  <si>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</si>
  <si>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</si>
  <si>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</si>
  <si>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</si>
  <si>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</si>
  <si>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</si>
  <si>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</si>
  <si>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</si>
  <si>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</si>
  <si>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</si>
  <si>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</si>
  <si>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</si>
  <si>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</si>
  <si>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</si>
  <si>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</si>
  <si>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</si>
  <si>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</si>
  <si>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</si>
  <si>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</si>
  <si>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</si>
  <si>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</si>
  <si>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</si>
  <si>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</si>
  <si>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</si>
  <si>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</si>
  <si>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</si>
  <si>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</si>
  <si>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</si>
  <si>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</si>
  <si>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</si>
  <si>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</si>
  <si>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</si>
  <si>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</si>
  <si>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</si>
  <si>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</si>
  <si>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</si>
  <si>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</si>
  <si>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</si>
  <si>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</si>
  <si>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</si>
  <si>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</si>
  <si>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</si>
  <si>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</si>
  <si>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</si>
  <si>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</si>
  <si>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</si>
  <si>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</si>
  <si>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</si>
  <si>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</si>
  <si>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</si>
  <si>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</si>
  <si>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</si>
  <si>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</si>
  <si>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</si>
  <si>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</si>
  <si>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</si>
  <si>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</si>
  <si>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</si>
  <si>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</si>
  <si>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</si>
  <si>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</si>
  <si>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</si>
  <si>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</si>
  <si>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</si>
  <si>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</si>
  <si>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</si>
  <si>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</si>
  <si>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</si>
  <si>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</si>
  <si>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</si>
  <si>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</si>
  <si>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</si>
  <si>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</si>
  <si>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</si>
  <si>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</si>
  <si>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</si>
  <si>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</si>
  <si>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</si>
  <si>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</si>
  <si>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</si>
  <si>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</si>
  <si>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</si>
  <si>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</si>
  <si>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</si>
  <si>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</si>
  <si>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</si>
  <si>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</si>
  <si>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</si>
  <si>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</si>
  <si>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</si>
  <si>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</si>
  <si>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</si>
  <si>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</si>
  <si>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</si>
  <si>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</si>
  <si>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</si>
  <si>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</si>
  <si>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</si>
  <si>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</si>
  <si>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</si>
  <si>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</si>
  <si>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</si>
  <si>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</si>
  <si>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</si>
  <si>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</si>
  <si>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</si>
  <si>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</si>
  <si>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</si>
  <si>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</si>
  <si>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</si>
  <si>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</si>
  <si>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</si>
  <si>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</si>
  <si>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</si>
  <si>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</si>
  <si>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</si>
  <si>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</si>
  <si>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</si>
  <si>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</si>
  <si>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</si>
  <si>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</si>
  <si>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</si>
  <si>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</si>
  <si>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</si>
  <si>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</si>
  <si>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</si>
  <si>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</si>
  <si>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</si>
  <si>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</si>
  <si>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</si>
  <si>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</si>
  <si>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</si>
  <si>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</si>
  <si>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</si>
  <si>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</si>
  <si>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</si>
  <si>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</si>
  <si>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</si>
  <si>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</si>
  <si>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</si>
  <si>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</si>
  <si>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</si>
  <si>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</si>
  <si>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</si>
  <si>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</si>
  <si>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</si>
  <si>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</si>
  <si>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</si>
  <si>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</si>
  <si>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</si>
  <si>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</si>
  <si>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</si>
  <si>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</si>
  <si>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</si>
  <si>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</si>
  <si>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</si>
  <si>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</si>
  <si>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</si>
  <si>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</si>
  <si>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</si>
  <si>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</si>
  <si>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</si>
  <si>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</si>
  <si>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</si>
  <si>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</si>
  <si>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</si>
  <si>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</si>
  <si>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</si>
  <si>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</si>
  <si>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</si>
  <si>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</si>
  <si>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</si>
  <si>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</si>
  <si>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</si>
  <si>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</si>
  <si>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</si>
  <si>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</si>
  <si>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</si>
  <si>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</si>
  <si>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</si>
  <si>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</si>
  <si>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</si>
  <si>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</si>
  <si>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</si>
  <si>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</si>
  <si>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</si>
  <si>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</si>
  <si>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</si>
  <si>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</si>
  <si>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</si>
  <si>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</si>
  <si>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</si>
  <si>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</si>
  <si>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</si>
  <si>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</si>
  <si>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</si>
  <si>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</si>
  <si>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</si>
  <si>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</si>
  <si>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</si>
  <si>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</si>
  <si>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</si>
  <si>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</si>
  <si>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</si>
  <si>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</si>
  <si>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</si>
  <si>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</si>
  <si>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</si>
  <si>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</si>
  <si>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</si>
  <si>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</si>
  <si>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</si>
  <si>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</si>
  <si>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</si>
  <si>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</si>
  <si>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</si>
  <si>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</si>
  <si>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</si>
  <si>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</si>
  <si>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</si>
  <si>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</si>
  <si>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</si>
  <si>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</si>
  <si>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</si>
  <si>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</si>
  <si>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</si>
  <si>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</si>
  <si>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</si>
  <si>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</si>
  <si>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</si>
  <si>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</si>
  <si>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</si>
  <si>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</si>
  <si>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</si>
  <si>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</si>
  <si>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</si>
  <si>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</si>
  <si>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</si>
  <si>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</si>
  <si>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</si>
  <si>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</si>
  <si>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</si>
  <si>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</si>
  <si>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</si>
  <si>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</si>
  <si>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</si>
  <si>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</si>
  <si>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</si>
  <si>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</si>
  <si>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</si>
  <si>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</si>
  <si>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</si>
  <si>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</si>
  <si>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</si>
  <si>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</si>
  <si>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</si>
  <si>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</si>
  <si>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</si>
  <si>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</si>
  <si>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</si>
  <si>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</si>
  <si>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</si>
  <si>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</si>
  <si>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</si>
  <si>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</si>
  <si>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</si>
  <si>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</si>
  <si>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</si>
  <si>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</si>
  <si>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</si>
  <si>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</si>
  <si>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</si>
  <si>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</si>
  <si>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</si>
  <si>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</si>
  <si>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</si>
  <si>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</si>
  <si>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</si>
  <si>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</si>
  <si>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</si>
  <si>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</si>
  <si>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</si>
  <si>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</si>
  <si>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</si>
  <si>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</si>
  <si>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</si>
  <si>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</si>
  <si>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</si>
  <si>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</si>
  <si>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</si>
  <si>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</si>
  <si>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</si>
  <si>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</si>
  <si>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</si>
  <si>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</si>
  <si>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</si>
  <si>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</si>
  <si>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</si>
  <si>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</si>
  <si>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</si>
  <si>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</si>
  <si>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</si>
  <si>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</si>
  <si>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</si>
  <si>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</si>
  <si>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</si>
  <si>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</si>
  <si>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</si>
  <si>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</si>
  <si>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</si>
  <si>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</si>
  <si>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</si>
  <si>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</si>
  <si>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</si>
  <si>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</si>
  <si>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</si>
  <si>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</si>
  <si>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</si>
  <si>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</si>
  <si>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</si>
  <si>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</si>
  <si>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</si>
  <si>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</si>
  <si>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</si>
  <si>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</si>
  <si>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</si>
  <si>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</si>
  <si>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</si>
  <si>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</si>
  <si>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</si>
  <si>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</si>
  <si>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</si>
  <si>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</si>
  <si>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</si>
  <si>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</si>
  <si>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</si>
  <si>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</si>
  <si>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</si>
  <si>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</si>
  <si>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</si>
  <si>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</si>
  <si>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</si>
  <si>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</si>
  <si>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</si>
  <si>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</si>
  <si>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</si>
  <si>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</si>
  <si>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</si>
  <si>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</si>
  <si>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</si>
  <si>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</si>
  <si>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</si>
  <si>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</si>
  <si>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</si>
  <si>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</si>
  <si>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</si>
  <si>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</si>
  <si>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</si>
  <si>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</si>
  <si>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</si>
  <si>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</si>
  <si>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</si>
  <si>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</si>
  <si>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</si>
  <si>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</si>
  <si>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</si>
  <si>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</si>
  <si>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</si>
  <si>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</si>
  <si>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</si>
  <si>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</si>
  <si>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</si>
  <si>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</si>
  <si>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</si>
  <si>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</si>
  <si>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</si>
  <si>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</si>
  <si>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</si>
  <si>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</si>
  <si>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</si>
  <si>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</si>
  <si>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</si>
  <si>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</si>
  <si>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</si>
  <si>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</si>
  <si>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</si>
  <si>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</si>
  <si>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</si>
  <si>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</si>
  <si>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</si>
  <si>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</si>
  <si>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</si>
  <si>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</si>
  <si>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</si>
  <si>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</si>
  <si>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</si>
  <si>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</si>
  <si>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</si>
  <si>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</si>
  <si>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</si>
  <si>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</si>
  <si>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</si>
  <si>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</si>
  <si>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</si>
  <si>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</si>
  <si>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</si>
  <si>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</si>
  <si>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</si>
  <si>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</si>
  <si>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</si>
  <si>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</si>
  <si>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</si>
  <si>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</si>
  <si>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</si>
  <si>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</si>
  <si>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</si>
  <si>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</si>
  <si>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</si>
  <si>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</si>
  <si>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</si>
  <si>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</si>
  <si>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</si>
  <si>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</si>
  <si>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</si>
  <si>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</si>
  <si>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</si>
  <si>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</si>
  <si>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</si>
  <si>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</si>
  <si>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</si>
  <si>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</si>
  <si>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</si>
  <si>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</si>
  <si>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</si>
  <si>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</si>
  <si>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</si>
  <si>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</si>
  <si>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</si>
  <si>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</si>
  <si>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</si>
  <si>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</si>
  <si>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</si>
  <si>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</si>
  <si>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</si>
  <si>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</si>
  <si>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</si>
  <si>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</si>
  <si>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</si>
  <si>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</si>
  <si>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</si>
  <si>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</si>
  <si>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</si>
  <si>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</si>
  <si>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</si>
  <si>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</si>
  <si>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</si>
  <si>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</si>
  <si>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</si>
  <si>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</si>
  <si>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</si>
  <si>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</si>
  <si>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</si>
  <si>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</si>
  <si>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</si>
  <si>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</si>
  <si>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</si>
  <si>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</si>
  <si>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</si>
  <si>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</si>
  <si>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</si>
  <si>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</si>
  <si>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</si>
  <si>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</si>
  <si>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</si>
  <si>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</si>
  <si>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</si>
  <si>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</si>
  <si>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</si>
  <si>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</si>
  <si>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</si>
  <si>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</si>
  <si>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</si>
  <si>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</si>
  <si>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</si>
  <si>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</si>
  <si>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</si>
  <si>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</si>
  <si>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</si>
  <si>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</si>
  <si>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</si>
  <si>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</si>
  <si>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</si>
  <si>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</si>
  <si>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</si>
  <si>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</si>
  <si>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</si>
  <si>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</si>
  <si>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</si>
  <si>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</si>
  <si>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</si>
  <si>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</si>
  <si>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</si>
  <si>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</si>
  <si>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</si>
  <si>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</si>
  <si>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</si>
  <si>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</si>
  <si>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</si>
  <si>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</si>
  <si>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</si>
  <si>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</si>
  <si>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</si>
  <si>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</si>
  <si>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</si>
  <si>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</si>
  <si>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</si>
  <si>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</si>
  <si>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</si>
  <si>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</si>
  <si>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</si>
  <si>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</si>
  <si>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</si>
  <si>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</si>
  <si>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</si>
  <si>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</si>
  <si>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</si>
  <si>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</si>
  <si>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</si>
  <si>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</si>
  <si>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</si>
  <si>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</si>
  <si>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</si>
  <si>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</si>
  <si>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</si>
  <si>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</si>
  <si>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</si>
  <si>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</si>
  <si>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</si>
  <si>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</si>
  <si>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</si>
  <si>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</si>
  <si>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</si>
  <si>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</si>
  <si>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</si>
  <si>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</si>
  <si>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</si>
  <si>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</si>
  <si>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</si>
  <si>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</si>
  <si>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</si>
  <si>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</si>
  <si>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</si>
  <si>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</si>
  <si>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</si>
  <si>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</si>
  <si>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</si>
  <si>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</si>
  <si>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</si>
  <si>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</si>
  <si>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</si>
  <si>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</si>
  <si>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</si>
  <si>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</si>
  <si>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</si>
  <si>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</si>
  <si>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</si>
  <si>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</si>
  <si>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</si>
  <si>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</si>
  <si>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</si>
  <si>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</si>
  <si>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</si>
  <si>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</si>
  <si>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</si>
  <si>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</si>
  <si>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</si>
  <si>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</si>
  <si>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</si>
  <si>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</si>
  <si>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</si>
  <si>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</si>
  <si>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</si>
  <si>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</si>
  <si>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</si>
  <si>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</si>
  <si>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</si>
  <si>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</si>
  <si>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</si>
  <si>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</si>
  <si>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</si>
  <si>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</si>
  <si>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</si>
  <si>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</si>
  <si>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</si>
  <si>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</si>
  <si>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</si>
  <si>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</si>
  <si>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</si>
  <si>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</si>
  <si>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</si>
  <si>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</si>
  <si>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</si>
  <si>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</si>
  <si>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</si>
  <si>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</si>
  <si>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</si>
  <si>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</si>
  <si>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</si>
  <si>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</si>
  <si>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</si>
  <si>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</si>
  <si>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</si>
  <si>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</si>
  <si>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</si>
  <si>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</si>
  <si>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</si>
  <si>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</si>
  <si>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</si>
  <si>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</si>
  <si>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</si>
  <si>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</si>
  <si>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</si>
  <si>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</si>
  <si>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</si>
  <si>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</si>
  <si>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</si>
  <si>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</si>
  <si>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</si>
  <si>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</si>
  <si>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</si>
  <si>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</si>
  <si>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</si>
  <si>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</si>
  <si>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</si>
  <si>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</si>
  <si>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</si>
  <si>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</si>
  <si>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</si>
  <si>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</si>
  <si>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</si>
  <si>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</si>
  <si>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</si>
  <si>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</si>
  <si>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</si>
  <si>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</si>
  <si>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</si>
  <si>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</si>
  <si>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</si>
  <si>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</si>
  <si>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</si>
  <si>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</si>
  <si>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</si>
  <si>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</si>
  <si>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</si>
  <si>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</si>
  <si>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</si>
  <si>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</si>
  <si>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</si>
  <si>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</si>
  <si>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</si>
  <si>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</si>
  <si>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</si>
  <si>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</si>
  <si>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</si>
  <si>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</si>
  <si>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</si>
  <si>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</si>
  <si>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</si>
  <si>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</si>
  <si>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</si>
  <si>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</si>
  <si>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</si>
  <si>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</si>
  <si>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</si>
  <si>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</si>
  <si>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</si>
  <si>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</si>
  <si>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</si>
  <si>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</si>
  <si>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</si>
  <si>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</si>
  <si>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</si>
  <si>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</si>
  <si>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</si>
  <si>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</si>
  <si>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</si>
  <si>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</si>
  <si>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</si>
  <si>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</si>
  <si>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</si>
  <si>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</si>
  <si>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</si>
  <si>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</si>
  <si>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</si>
  <si>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</si>
  <si>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</si>
  <si>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</si>
  <si>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</si>
  <si>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</si>
  <si>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</si>
  <si>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</si>
  <si>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</si>
  <si>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</si>
  <si>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</si>
  <si>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</si>
  <si>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</si>
  <si>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</si>
  <si>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</si>
  <si>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</si>
  <si>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</si>
  <si>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</si>
  <si>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</si>
  <si>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</si>
  <si>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</si>
  <si>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</si>
  <si>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</si>
  <si>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</si>
  <si>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</si>
  <si>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</si>
  <si>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</si>
  <si>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</si>
  <si>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</si>
  <si>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</si>
  <si>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</si>
  <si>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</si>
  <si>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</si>
  <si>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</si>
  <si>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</si>
  <si>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</si>
  <si>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</si>
  <si>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</si>
  <si>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</si>
  <si>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</si>
  <si>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</si>
  <si>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</si>
  <si>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</si>
  <si>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</si>
  <si>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</si>
  <si>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</si>
  <si>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</si>
  <si>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</si>
  <si>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</si>
  <si>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</si>
  <si>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</si>
  <si>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</si>
  <si>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</si>
  <si>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</si>
  <si>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</si>
  <si>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</si>
  <si>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</si>
  <si>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</si>
  <si>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</si>
  <si>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</si>
  <si>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</si>
  <si>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</si>
  <si>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</si>
  <si>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</si>
  <si>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</si>
  <si>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</si>
  <si>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</si>
  <si>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</si>
  <si>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</si>
  <si>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</si>
  <si>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</si>
  <si>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</si>
  <si>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</si>
  <si>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</si>
  <si>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</si>
  <si>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</si>
  <si>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</si>
  <si>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</si>
  <si>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</si>
  <si>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</si>
  <si>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</si>
  <si>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</si>
  <si>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</si>
  <si>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</si>
  <si>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</si>
  <si>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</si>
  <si>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</si>
  <si>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</si>
  <si>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</si>
  <si>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</si>
  <si>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</si>
  <si>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</si>
  <si>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</si>
  <si>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</si>
  <si>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</si>
  <si>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</si>
  <si>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</si>
  <si>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</si>
  <si>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</si>
  <si>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</si>
  <si>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</si>
  <si>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</si>
  <si>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</si>
  <si>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</si>
  <si>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</si>
  <si>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</si>
  <si>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</si>
  <si>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</si>
  <si>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</si>
  <si>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</si>
  <si>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</si>
  <si>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</si>
  <si>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</si>
  <si>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</si>
  <si>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</si>
  <si>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</si>
  <si>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</si>
  <si>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</si>
  <si>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</si>
  <si>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</si>
  <si>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</si>
  <si>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</si>
  <si>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</si>
  <si>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</si>
  <si>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</si>
  <si>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</si>
  <si>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</si>
  <si>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</si>
  <si>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</si>
  <si>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</si>
  <si>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</si>
  <si>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</si>
  <si>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</si>
  <si>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</si>
  <si>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</si>
  <si>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</si>
  <si>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</si>
  <si>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</si>
  <si>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</si>
  <si>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</si>
  <si>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</si>
  <si>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</si>
  <si>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</si>
  <si>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</si>
  <si>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</si>
  <si>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</si>
  <si>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</si>
  <si>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</si>
  <si>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</si>
  <si>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</si>
  <si>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</si>
  <si>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</si>
  <si>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</si>
  <si>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</si>
  <si>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</si>
  <si>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</si>
  <si>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</si>
  <si>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</si>
  <si>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</si>
  <si>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</si>
  <si>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</si>
  <si>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</si>
  <si>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</si>
  <si>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</si>
  <si>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</si>
  <si>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</si>
  <si>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</si>
  <si>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</si>
  <si>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</si>
  <si>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</si>
  <si>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</si>
  <si>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</si>
  <si>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</si>
  <si>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</si>
  <si>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</si>
  <si>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</si>
  <si>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</si>
  <si>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</si>
  <si>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</si>
  <si>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</si>
  <si>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</si>
  <si>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</si>
  <si>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</si>
  <si>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</si>
  <si>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</si>
  <si>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</si>
  <si>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</si>
  <si>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</si>
  <si>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</si>
  <si>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</si>
  <si>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</si>
  <si>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</si>
  <si>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</si>
  <si>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</si>
  <si>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</si>
  <si>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</si>
  <si>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</si>
  <si>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</si>
  <si>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</si>
  <si>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</si>
  <si>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</si>
  <si>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</si>
  <si>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</si>
  <si>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</si>
  <si>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</si>
  <si>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</si>
  <si>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</si>
  <si>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</si>
  <si>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</si>
  <si>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</si>
  <si>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</si>
  <si>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</si>
  <si>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</si>
  <si>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</si>
  <si>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</si>
  <si>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</si>
  <si>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</si>
  <si>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</si>
  <si>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</si>
  <si>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</si>
  <si>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</si>
  <si>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</si>
  <si>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</si>
  <si>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</si>
  <si>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</si>
  <si>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</si>
  <si>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</si>
  <si>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</si>
  <si>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</si>
  <si>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</si>
  <si>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</si>
  <si>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</si>
  <si>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</si>
  <si>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</si>
  <si>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</si>
  <si>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</si>
  <si>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</si>
  <si>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</si>
  <si>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</si>
  <si>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</si>
  <si>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</si>
  <si>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</si>
  <si>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</si>
  <si>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</si>
  <si>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</si>
  <si>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</si>
  <si>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</si>
  <si>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</si>
  <si>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</si>
  <si>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</si>
  <si>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</si>
  <si>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</si>
  <si>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</si>
  <si>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</si>
  <si>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</si>
  <si>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</si>
  <si>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</si>
  <si>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</si>
  <si>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</si>
  <si>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</si>
  <si>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</si>
  <si>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</si>
  <si>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</si>
  <si>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</si>
  <si>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</si>
  <si>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</si>
  <si>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</si>
  <si>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</si>
  <si>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</si>
  <si>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</si>
  <si>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</si>
  <si>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</si>
  <si>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</si>
  <si>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</si>
  <si>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</si>
  <si>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</si>
  <si>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</si>
  <si>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</si>
  <si>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</si>
  <si>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</si>
  <si>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</si>
  <si>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</si>
  <si>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</si>
  <si>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</si>
  <si>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</si>
  <si>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</si>
  <si>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</si>
  <si>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</si>
  <si>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</si>
  <si>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</si>
  <si>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</si>
  <si>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</si>
  <si>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</si>
  <si>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</si>
  <si>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</si>
  <si>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</si>
  <si>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</si>
  <si>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</si>
  <si>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</si>
  <si>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</si>
  <si>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</si>
  <si>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</si>
  <si>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</si>
  <si>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</si>
  <si>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</si>
  <si>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</si>
  <si>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</si>
  <si>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</si>
  <si>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</si>
  <si>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</si>
  <si>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</si>
  <si>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</si>
  <si>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</si>
  <si>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</si>
  <si>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</si>
  <si>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</si>
  <si>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</si>
  <si>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</si>
  <si>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</si>
  <si>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</si>
  <si>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</si>
  <si>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</si>
  <si>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</si>
  <si>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</si>
  <si>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</si>
  <si>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</si>
  <si>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</si>
  <si>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</si>
  <si>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</si>
  <si>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</si>
  <si>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</si>
  <si>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</si>
  <si>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</si>
  <si>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</si>
  <si>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</si>
  <si>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</si>
  <si>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</si>
  <si>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</si>
  <si>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</si>
  <si>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</si>
  <si>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</si>
  <si>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</si>
  <si>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</si>
  <si>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</si>
  <si>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</si>
  <si>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</si>
  <si>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</si>
  <si>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</si>
  <si>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</si>
  <si>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</si>
  <si>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</si>
  <si>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</si>
  <si>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</si>
  <si>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</si>
  <si>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</si>
  <si>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</si>
  <si>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</si>
  <si>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</si>
  <si>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</si>
  <si>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</si>
  <si>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</si>
  <si>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</si>
  <si>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</si>
  <si>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</si>
  <si>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</si>
  <si>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</si>
  <si>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</si>
  <si>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</si>
  <si>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</si>
  <si>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</si>
  <si>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</si>
  <si>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</si>
  <si>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</si>
  <si>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</si>
  <si>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</si>
  <si>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</si>
  <si>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</si>
  <si>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</si>
  <si>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</si>
  <si>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</si>
  <si>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</si>
  <si>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</si>
  <si>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</si>
  <si>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</si>
  <si>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</si>
  <si>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</si>
  <si>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</si>
  <si>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</si>
  <si>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</si>
  <si>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</si>
  <si>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</si>
  <si>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</si>
  <si>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</si>
  <si>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</si>
  <si>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</si>
  <si>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</si>
  <si>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</si>
  <si>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</si>
  <si>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</si>
  <si>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</si>
  <si>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</si>
  <si>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</si>
  <si>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</si>
  <si>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</si>
  <si>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</si>
  <si>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</si>
  <si>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</si>
  <si>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</si>
  <si>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</si>
  <si>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</si>
  <si>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</si>
  <si>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</si>
  <si>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</si>
  <si>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</si>
  <si>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</si>
  <si>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</si>
  <si>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</si>
  <si>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</si>
  <si>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</si>
  <si>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</si>
  <si>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</si>
  <si>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</si>
  <si>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</si>
  <si>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</si>
  <si>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</si>
  <si>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</si>
  <si>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</si>
  <si>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</si>
  <si>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</si>
  <si>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</si>
  <si>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</si>
  <si>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</si>
  <si>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</si>
  <si>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</si>
  <si>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</si>
  <si>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</si>
  <si>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</si>
  <si>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</si>
  <si>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</si>
  <si>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</si>
  <si>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</si>
  <si>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</si>
  <si>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</si>
  <si>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</si>
  <si>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</si>
  <si>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</si>
  <si>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</si>
  <si>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</si>
  <si>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</si>
  <si>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</si>
  <si>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</si>
  <si>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</si>
  <si>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</si>
  <si>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</si>
  <si>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</si>
  <si>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</si>
  <si>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</si>
  <si>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</si>
  <si>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</si>
  <si>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</si>
  <si>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</si>
  <si>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</si>
  <si>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</si>
  <si>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</si>
  <si>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</si>
  <si>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</si>
  <si>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</si>
  <si>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</si>
  <si>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</si>
  <si>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</si>
  <si>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</si>
  <si>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</si>
  <si>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</si>
  <si>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</si>
  <si>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</si>
  <si>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</si>
  <si>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</si>
  <si>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</si>
  <si>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</si>
  <si>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</si>
  <si>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</si>
  <si>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</si>
  <si>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</si>
  <si>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</si>
  <si>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</si>
  <si>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</si>
  <si>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</si>
  <si>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</si>
  <si>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</si>
  <si>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</si>
  <si>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</si>
  <si>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</si>
  <si>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</si>
  <si>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</si>
  <si>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</si>
  <si>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</si>
  <si>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</si>
  <si>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</si>
  <si>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</si>
  <si>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</si>
  <si>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</si>
  <si>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</si>
  <si>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</si>
  <si>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</si>
  <si>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</si>
  <si>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</si>
  <si>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</si>
  <si>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</si>
  <si>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</si>
  <si>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</si>
  <si>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</si>
  <si>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</si>
  <si>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</si>
  <si>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</si>
  <si>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</si>
  <si>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</si>
  <si>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</si>
  <si>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</si>
  <si>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</si>
  <si>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</si>
  <si>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</si>
  <si>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</si>
  <si>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</si>
  <si>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</si>
  <si>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</si>
  <si>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</si>
  <si>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</si>
  <si>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</si>
  <si>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</si>
  <si>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</si>
  <si>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</si>
  <si>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</si>
  <si>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</si>
  <si>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</si>
  <si>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</si>
  <si>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</si>
  <si>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</si>
  <si>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</si>
  <si>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</si>
  <si>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</si>
  <si>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</si>
  <si>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</si>
  <si>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</si>
  <si>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</si>
  <si>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</si>
  <si>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</si>
  <si>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</si>
  <si>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</si>
  <si>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</si>
  <si>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</si>
  <si>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</si>
  <si>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</si>
  <si>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</si>
  <si>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</si>
  <si>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</si>
  <si>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</si>
  <si>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</si>
  <si>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</si>
  <si>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</si>
  <si>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</si>
  <si>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</si>
  <si>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</si>
  <si>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</si>
  <si>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</si>
  <si>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</si>
  <si>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</si>
  <si>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</si>
  <si>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</si>
  <si>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</si>
  <si>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</si>
  <si>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</si>
  <si>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</si>
  <si>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</si>
  <si>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</si>
  <si>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</si>
  <si>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</si>
  <si>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</si>
  <si>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</si>
  <si>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</si>
  <si>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</si>
  <si>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</si>
  <si>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</si>
  <si>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</si>
  <si>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</si>
  <si>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</si>
  <si>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</si>
  <si>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</si>
  <si>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</si>
  <si>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</si>
  <si>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</si>
  <si>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</si>
  <si>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</si>
  <si>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</si>
  <si>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</si>
  <si>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</si>
  <si>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</si>
  <si>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</si>
  <si>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</si>
  <si>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</si>
  <si>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</si>
  <si>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</si>
  <si>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</si>
  <si>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</si>
  <si>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</si>
  <si>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</si>
  <si>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</si>
  <si>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</si>
  <si>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</si>
  <si>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</si>
  <si>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</si>
  <si>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</si>
  <si>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</si>
  <si>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</si>
  <si>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</si>
  <si>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</si>
  <si>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</si>
  <si>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</si>
  <si>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</si>
  <si>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</si>
  <si>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</si>
  <si>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</si>
  <si>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</si>
  <si>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</si>
  <si>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</si>
  <si>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</si>
  <si>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</si>
  <si>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</si>
  <si>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</si>
  <si>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</si>
  <si>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</si>
  <si>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</si>
  <si>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</si>
  <si>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</si>
  <si>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</si>
  <si>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</si>
  <si>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</si>
  <si>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</si>
  <si>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</si>
  <si>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</si>
  <si>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</si>
  <si>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</si>
  <si>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</si>
  <si>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</si>
  <si>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</si>
  <si>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</si>
  <si>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</si>
  <si>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</si>
  <si>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</si>
  <si>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</si>
  <si>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</si>
  <si>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</si>
  <si>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</si>
  <si>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</si>
  <si>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</si>
  <si>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</si>
  <si>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</si>
  <si>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</si>
  <si>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</si>
  <si>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</si>
  <si>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</si>
  <si>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</si>
  <si>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</si>
  <si>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</si>
  <si>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</si>
  <si>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</si>
  <si>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</si>
  <si>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</si>
  <si>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</si>
  <si>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</si>
  <si>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</si>
  <si>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</si>
  <si>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</si>
  <si>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</si>
  <si>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</si>
  <si>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</si>
  <si>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</si>
  <si>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</si>
  <si>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</si>
  <si>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</si>
  <si>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</si>
  <si>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</si>
  <si>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</si>
  <si>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</si>
  <si>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</si>
  <si>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</si>
  <si>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</si>
  <si>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</si>
  <si>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</si>
  <si>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</si>
  <si>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</si>
  <si>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</si>
  <si>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</si>
  <si>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</si>
  <si>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</si>
  <si>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</si>
  <si>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</si>
  <si>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</si>
  <si>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</si>
  <si>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</si>
  <si>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</si>
  <si>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</si>
  <si>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</si>
  <si>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</si>
  <si>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</si>
  <si>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</si>
  <si>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</si>
  <si>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</si>
  <si>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</si>
  <si>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</si>
  <si>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</si>
  <si>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</si>
  <si>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</si>
  <si>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</si>
  <si>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</si>
  <si>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</si>
  <si>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</si>
  <si>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</si>
  <si>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</si>
  <si>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</si>
  <si>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</si>
  <si>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</si>
  <si>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</si>
  <si>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</si>
  <si>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</si>
  <si>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</si>
  <si>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</si>
  <si>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</si>
  <si>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</si>
  <si>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</si>
  <si>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</si>
  <si>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</si>
  <si>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</si>
  <si>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</si>
  <si>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</si>
  <si>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</si>
  <si>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</si>
  <si>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</si>
  <si>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</si>
  <si>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</si>
  <si>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</si>
  <si>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</si>
  <si>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</si>
  <si>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</si>
  <si>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</si>
  <si>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</si>
  <si>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</si>
  <si>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</si>
  <si>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</si>
  <si>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</si>
  <si>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</si>
  <si>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</si>
  <si>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</si>
  <si>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</si>
  <si>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</si>
  <si>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</si>
  <si>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</si>
  <si>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</si>
  <si>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</si>
  <si>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</si>
  <si>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</si>
  <si>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</si>
  <si>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</si>
  <si>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</si>
  <si>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</si>
  <si>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</si>
  <si>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</si>
  <si>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</si>
  <si>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</si>
  <si>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</si>
  <si>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</si>
  <si>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</si>
  <si>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</si>
  <si>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</si>
  <si>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</si>
  <si>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</si>
  <si>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</si>
  <si>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</si>
  <si>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</si>
  <si>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</si>
  <si>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</si>
  <si>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</si>
  <si>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</si>
  <si>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</si>
  <si>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</si>
  <si>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</si>
  <si>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</si>
  <si>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</si>
  <si>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</si>
  <si>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</si>
  <si>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</si>
  <si>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</si>
  <si>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</si>
  <si>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</si>
  <si>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</si>
  <si>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</si>
  <si>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</si>
  <si>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</si>
  <si>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</si>
  <si>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</si>
  <si>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</si>
  <si>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</si>
  <si>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</si>
  <si>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</si>
  <si>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</si>
  <si>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</si>
  <si>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</si>
  <si>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</si>
  <si>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</si>
  <si>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</si>
  <si>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</si>
  <si>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</si>
  <si>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</si>
  <si>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</si>
  <si>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</si>
  <si>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</si>
  <si>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</si>
  <si>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</si>
  <si>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</si>
  <si>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</si>
  <si>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</si>
  <si>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</si>
  <si>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</si>
  <si>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</si>
  <si>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</si>
  <si>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</si>
  <si>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</si>
  <si>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</si>
  <si>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</si>
  <si>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</si>
  <si>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</si>
  <si>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</si>
  <si>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</si>
  <si>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</si>
  <si>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</si>
  <si>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</si>
  <si>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</si>
  <si>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</si>
  <si>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</si>
  <si>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</si>
  <si>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</si>
  <si>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</si>
  <si>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</si>
  <si>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</si>
  <si>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</si>
  <si>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</si>
  <si>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</si>
  <si>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</si>
  <si>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</si>
  <si>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</si>
  <si>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</si>
  <si>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</si>
  <si>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</si>
  <si>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</si>
  <si>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</si>
  <si>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</si>
  <si>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</si>
  <si>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</si>
  <si>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</si>
  <si>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</si>
  <si>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</si>
  <si>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</si>
  <si>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</si>
  <si>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</si>
  <si>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</si>
  <si>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</si>
  <si>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</si>
  <si>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</si>
  <si>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</si>
  <si>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</si>
  <si>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</si>
  <si>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</si>
  <si>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</si>
  <si>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</si>
  <si>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</si>
  <si>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</si>
  <si>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</si>
  <si>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</si>
  <si>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</si>
  <si>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</si>
  <si>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</si>
  <si>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</si>
  <si>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</si>
  <si>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</si>
  <si>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</si>
  <si>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</si>
  <si>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</si>
  <si>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</si>
  <si>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</si>
  <si>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</si>
  <si>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</si>
  <si>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</si>
  <si>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</si>
  <si>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</si>
  <si>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</si>
  <si>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</si>
  <si>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</si>
  <si>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</si>
  <si>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</si>
  <si>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</si>
  <si>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</si>
  <si>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</si>
  <si>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</si>
  <si>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</si>
  <si>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</si>
  <si>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</si>
  <si>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</si>
  <si>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</si>
  <si>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</si>
  <si>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</si>
  <si>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</si>
  <si>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</si>
  <si>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</si>
  <si>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</si>
  <si>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</si>
  <si>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</si>
  <si>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</si>
  <si>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</si>
  <si>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</si>
  <si>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</si>
  <si>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</si>
  <si>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</si>
  <si>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</si>
  <si>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</si>
  <si>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</si>
  <si>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</si>
  <si>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</si>
  <si>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</si>
  <si>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</si>
  <si>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</si>
  <si>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</si>
  <si>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</si>
  <si>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</si>
  <si>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</si>
  <si>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</si>
  <si>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</si>
  <si>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</si>
  <si>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</si>
  <si>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</si>
  <si>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</si>
  <si>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</si>
  <si>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</si>
  <si>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</si>
  <si>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</si>
  <si>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</si>
  <si>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</si>
  <si>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</si>
  <si>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</si>
  <si>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</si>
  <si>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</si>
  <si>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</si>
  <si>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</si>
  <si>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</si>
  <si>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</si>
  <si>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</si>
  <si>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</si>
  <si>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</si>
  <si>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</si>
  <si>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</si>
  <si>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</si>
  <si>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</si>
  <si>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</si>
  <si>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</si>
  <si>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</si>
  <si>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</si>
  <si>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</si>
  <si>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</si>
  <si>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</si>
  <si>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</si>
  <si>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</si>
  <si>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</si>
  <si>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</si>
  <si>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</si>
  <si>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</si>
  <si>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</si>
  <si>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</si>
  <si>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</si>
  <si>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</si>
  <si>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</si>
  <si>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</si>
  <si>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</si>
  <si>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</si>
  <si>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</si>
  <si>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</si>
  <si>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</si>
  <si>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</si>
  <si>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</si>
  <si>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</si>
  <si>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</si>
  <si>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</si>
  <si>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</si>
  <si>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</si>
  <si>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</si>
  <si>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</si>
  <si>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</si>
  <si>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</si>
  <si>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</si>
  <si>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</si>
  <si>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</si>
  <si>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</si>
  <si>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</si>
  <si>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</si>
  <si>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</si>
  <si>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</si>
  <si>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</si>
  <si>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</si>
  <si>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</si>
  <si>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</si>
  <si>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</si>
  <si>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</si>
  <si>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</si>
  <si>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</si>
  <si>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</si>
  <si>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</si>
  <si>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</si>
  <si>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</si>
  <si>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</si>
  <si>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</si>
  <si>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</si>
  <si>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</si>
  <si>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</si>
  <si>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</si>
  <si>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</si>
  <si>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</si>
  <si>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</si>
  <si>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</si>
  <si>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</si>
  <si>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</si>
  <si>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</si>
  <si>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</si>
  <si>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</si>
  <si>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</si>
  <si>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</si>
  <si>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</si>
  <si>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</si>
  <si>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</si>
  <si>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</si>
  <si>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</si>
  <si>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</si>
  <si>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</si>
  <si>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</si>
  <si>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</si>
  <si>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</si>
  <si>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</si>
  <si>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</si>
  <si>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</si>
  <si>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</si>
  <si>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</si>
  <si>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</si>
  <si>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</si>
  <si>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</si>
  <si>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</si>
  <si>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</si>
  <si>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</si>
  <si>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</si>
  <si>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</si>
  <si>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</si>
  <si>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</si>
  <si>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</si>
  <si>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</si>
  <si>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</si>
  <si>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</si>
  <si>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</si>
  <si>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</si>
  <si>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</si>
  <si>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</si>
  <si>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</si>
  <si>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</si>
  <si>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</si>
  <si>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</si>
  <si>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</si>
  <si>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</si>
  <si>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</si>
  <si>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</si>
  <si>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</si>
  <si>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</si>
  <si>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</si>
  <si>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</si>
  <si>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</si>
  <si>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</si>
  <si>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</si>
  <si>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</si>
  <si>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</si>
  <si>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</si>
  <si>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</si>
  <si>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</si>
  <si>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</si>
  <si>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</si>
  <si>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</si>
  <si>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</si>
  <si>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</si>
  <si>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</si>
  <si>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</si>
  <si>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</si>
  <si>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</si>
  <si>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</si>
  <si>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</si>
  <si>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</si>
  <si>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</si>
  <si>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</si>
  <si>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</si>
  <si>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</si>
  <si>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</si>
  <si>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</si>
  <si>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</si>
  <si>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</si>
  <si>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</si>
  <si>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</si>
  <si>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</si>
  <si>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</si>
  <si>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</si>
  <si>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</si>
  <si>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</si>
  <si>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</si>
  <si>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</si>
  <si>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</si>
  <si>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</si>
  <si>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</si>
  <si>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</si>
  <si>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</si>
  <si>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</si>
  <si>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</si>
  <si>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</si>
  <si>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</si>
  <si>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</si>
  <si>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</si>
  <si>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</si>
  <si>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</si>
  <si>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</si>
  <si>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</si>
  <si>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</si>
  <si>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</si>
  <si>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</si>
  <si>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</si>
  <si>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</si>
  <si>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</si>
  <si>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</si>
  <si>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</si>
  <si>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</si>
  <si>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</si>
  <si>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</si>
  <si>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</si>
  <si>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</si>
  <si>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</si>
  <si>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</si>
  <si>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</si>
  <si>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</si>
  <si>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</si>
  <si>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</si>
  <si>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</si>
  <si>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</si>
  <si>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</si>
  <si>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</si>
  <si>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</si>
  <si>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</si>
  <si>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</si>
  <si>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</si>
  <si>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</si>
  <si>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</si>
  <si>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</si>
  <si>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</si>
  <si>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</si>
  <si>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</si>
  <si>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</si>
  <si>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</si>
  <si>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</si>
  <si>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</si>
  <si>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</si>
  <si>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</si>
  <si>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</si>
  <si>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</si>
  <si>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</si>
  <si>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</si>
  <si>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</si>
  <si>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</si>
  <si>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</si>
  <si>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</si>
  <si>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</si>
  <si>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</si>
  <si>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</si>
  <si>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</si>
  <si>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</si>
  <si>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</si>
  <si>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</si>
  <si>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</si>
  <si>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</si>
  <si>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</si>
  <si>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</si>
  <si>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</si>
  <si>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</si>
  <si>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</si>
  <si>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</si>
  <si>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</si>
  <si>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</si>
  <si>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</si>
  <si>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</si>
  <si>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</si>
  <si>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</si>
  <si>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</si>
  <si>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</si>
  <si>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</si>
  <si>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</si>
  <si>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</si>
  <si>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</si>
  <si>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</si>
  <si>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</si>
  <si>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</si>
  <si>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</si>
  <si>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</si>
  <si>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</si>
  <si>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</si>
  <si>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</si>
  <si>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</si>
  <si>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</si>
  <si>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</si>
  <si>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</si>
  <si>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</si>
  <si>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</si>
  <si>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</si>
  <si>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</si>
  <si>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</si>
  <si>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</si>
  <si>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</si>
  <si>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</si>
  <si>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</si>
  <si>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</si>
  <si>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</si>
  <si>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</si>
  <si>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</si>
  <si>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</si>
  <si>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</si>
  <si>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</si>
  <si>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</si>
  <si>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</si>
  <si>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</si>
  <si>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</si>
  <si>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</si>
  <si>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</si>
  <si>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</si>
  <si>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</si>
  <si>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</si>
  <si>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</si>
  <si>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</si>
  <si>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</si>
  <si>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</si>
  <si>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</si>
  <si>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</si>
  <si>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</si>
  <si>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</si>
  <si>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</si>
  <si>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</si>
  <si>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</si>
  <si>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</si>
  <si>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</si>
  <si>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</si>
  <si>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</si>
  <si>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</si>
  <si>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</si>
  <si>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</si>
  <si>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</si>
  <si>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</si>
  <si>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</si>
  <si>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</si>
  <si>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</si>
  <si>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</si>
  <si>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</si>
  <si>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</si>
  <si>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</si>
  <si>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</si>
  <si>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</si>
  <si>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</si>
  <si>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</si>
  <si>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</si>
  <si>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</si>
  <si>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</si>
  <si>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</si>
  <si>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</si>
  <si>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</si>
  <si>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</si>
  <si>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</si>
  <si>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</si>
  <si>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</si>
  <si>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</si>
  <si>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</si>
  <si>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</si>
  <si>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</si>
  <si>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</si>
  <si>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</si>
  <si>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</si>
  <si>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</si>
  <si>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</si>
  <si>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</si>
  <si>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</si>
  <si>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</si>
  <si>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</si>
  <si>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</si>
  <si>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</si>
  <si>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</si>
  <si>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</si>
  <si>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</si>
  <si>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</si>
  <si>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</si>
  <si>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</si>
  <si>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</si>
  <si>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</si>
  <si>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</si>
  <si>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</si>
  <si>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</si>
  <si>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</si>
  <si>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</si>
  <si>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</si>
  <si>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</si>
  <si>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</si>
  <si>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</si>
  <si>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</si>
  <si>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</si>
  <si>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</si>
  <si>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</si>
  <si>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</si>
  <si>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</si>
  <si>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</si>
  <si>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</si>
  <si>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</si>
  <si>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</si>
  <si>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</si>
  <si>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</si>
  <si>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</si>
  <si>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</si>
  <si>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</si>
  <si>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</si>
  <si>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</si>
  <si>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</si>
  <si>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</si>
  <si>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</si>
  <si>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</si>
  <si>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</si>
  <si>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</si>
  <si>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</si>
  <si>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</si>
  <si>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</si>
  <si>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</si>
  <si>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</si>
  <si>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</si>
  <si>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</si>
  <si>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</si>
  <si>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</si>
  <si>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</si>
  <si>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</si>
  <si>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</si>
  <si>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</si>
  <si>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</si>
  <si>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</si>
  <si>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</si>
  <si>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</si>
  <si>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</si>
  <si>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</si>
  <si>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</si>
  <si>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</si>
  <si>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</si>
  <si>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</si>
  <si>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</si>
  <si>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</si>
  <si>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</si>
  <si>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</si>
  <si>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</si>
  <si>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</si>
  <si>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</si>
  <si>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</si>
  <si>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</si>
  <si>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</si>
  <si>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</si>
  <si>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</si>
  <si>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</si>
  <si>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</si>
  <si>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</si>
  <si>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</si>
  <si>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</si>
  <si>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</si>
  <si>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</si>
  <si>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</si>
  <si>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</si>
  <si>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</si>
  <si>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</si>
  <si>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</si>
  <si>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</si>
  <si>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</si>
  <si>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</si>
  <si>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</si>
  <si>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</si>
  <si>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</si>
  <si>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</si>
  <si>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</si>
  <si>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</si>
  <si>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</si>
  <si>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</si>
  <si>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</si>
  <si>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</si>
  <si>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</si>
  <si>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</si>
  <si>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</si>
  <si>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</si>
  <si>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</si>
  <si>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</si>
  <si>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</si>
  <si>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</si>
  <si>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</si>
  <si>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</si>
  <si>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</si>
  <si>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</si>
  <si>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</si>
  <si>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</si>
  <si>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</si>
  <si>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</si>
  <si>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</si>
  <si>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</si>
  <si>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</si>
  <si>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</si>
  <si>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</si>
  <si>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</si>
  <si>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</si>
  <si>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</si>
  <si>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</si>
  <si>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</si>
  <si>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</si>
  <si>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</si>
  <si>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</si>
  <si>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</si>
  <si>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</si>
  <si>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</si>
  <si>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</si>
  <si>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</si>
  <si>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</si>
  <si>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</si>
  <si>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</si>
  <si>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</si>
  <si>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</si>
  <si>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</si>
  <si>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</si>
  <si>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</si>
  <si>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</si>
  <si>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</si>
  <si>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</si>
  <si>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</si>
  <si>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</si>
  <si>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</si>
  <si>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</si>
  <si>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</si>
  <si>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</si>
  <si>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</si>
  <si>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</si>
  <si>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</si>
  <si>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</si>
  <si>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</si>
  <si>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</si>
  <si>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</si>
  <si>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</si>
  <si>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</si>
  <si>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</si>
  <si>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</si>
  <si>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</si>
  <si>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</si>
  <si>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</si>
  <si>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</si>
  <si>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</si>
  <si>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</si>
  <si>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</si>
  <si>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</si>
  <si>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</si>
  <si>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</si>
  <si>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</si>
  <si>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</si>
  <si>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</si>
  <si>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</si>
  <si>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</si>
  <si>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</si>
  <si>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</si>
  <si>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</si>
  <si>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</si>
  <si>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</si>
  <si>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</si>
  <si>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</si>
  <si>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</si>
  <si>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</si>
  <si>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</si>
  <si>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</si>
  <si>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</si>
  <si>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</si>
  <si>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</si>
  <si>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</si>
  <si>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</si>
  <si>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</si>
  <si>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</si>
  <si>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</si>
  <si>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</si>
  <si>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</si>
  <si>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</si>
  <si>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</si>
  <si>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</si>
  <si>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</si>
  <si>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</si>
  <si>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</si>
  <si>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</si>
  <si>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</si>
  <si>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</si>
  <si>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</si>
  <si>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</si>
  <si>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</si>
  <si>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</si>
  <si>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</si>
  <si>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</si>
  <si>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</si>
  <si>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</si>
  <si>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</si>
  <si>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</si>
  <si>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</si>
  <si>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</si>
  <si>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</si>
  <si>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</si>
  <si>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</si>
  <si>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</si>
  <si>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</si>
  <si>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</si>
  <si>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</si>
  <si>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</si>
  <si>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</si>
  <si>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</si>
  <si>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</si>
  <si>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</si>
  <si>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</si>
  <si>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</si>
  <si>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</si>
  <si>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</si>
  <si>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</si>
  <si>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</si>
  <si>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</si>
  <si>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</si>
  <si>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</si>
  <si>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</si>
  <si>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</si>
  <si>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</si>
  <si>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</si>
  <si>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</si>
  <si>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</si>
  <si>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</si>
  <si>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</si>
  <si>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</si>
  <si>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</si>
  <si>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</si>
  <si>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</si>
  <si>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</si>
  <si>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</si>
  <si>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</si>
  <si>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</si>
  <si>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</si>
  <si>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</si>
  <si>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</si>
  <si>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</si>
  <si>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</si>
  <si>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</si>
  <si>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</si>
  <si>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</si>
  <si>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</si>
  <si>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</si>
  <si>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</si>
  <si>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</si>
  <si>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</si>
  <si>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</si>
  <si>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</si>
  <si>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</si>
  <si>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</si>
  <si>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</si>
  <si>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</si>
  <si>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</si>
  <si>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</si>
  <si>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</si>
  <si>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</si>
  <si>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</si>
  <si>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</si>
  <si>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</si>
  <si>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</si>
  <si>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</si>
  <si>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</si>
  <si>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</si>
  <si>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</si>
  <si>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</si>
  <si>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</si>
  <si>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</si>
  <si>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</si>
  <si>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</si>
  <si>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</si>
  <si>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</si>
  <si>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</si>
  <si>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</si>
  <si>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</si>
  <si>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</si>
  <si>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</si>
  <si>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</si>
  <si>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</si>
  <si>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</si>
  <si>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</si>
  <si>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</si>
  <si>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</si>
  <si>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</si>
  <si>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</si>
  <si>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</si>
  <si>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</si>
  <si>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</si>
  <si>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</si>
  <si>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</si>
  <si>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</si>
  <si>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</si>
  <si>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</si>
  <si>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</si>
  <si>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</si>
  <si>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</si>
  <si>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</si>
  <si>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</si>
  <si>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</si>
  <si>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</si>
  <si>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</si>
  <si>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</si>
  <si>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</si>
  <si>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</si>
  <si>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</si>
  <si>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</si>
  <si>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</si>
  <si>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</si>
  <si>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</si>
  <si>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</si>
  <si>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</si>
  <si>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</si>
  <si>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</si>
  <si>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</si>
  <si>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</si>
  <si>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</si>
  <si>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</si>
  <si>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</si>
  <si>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</si>
  <si>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</si>
  <si>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</si>
  <si>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</si>
  <si>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</si>
  <si>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</si>
  <si>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</si>
  <si>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</si>
  <si>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</si>
  <si>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</si>
  <si>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</si>
  <si>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</si>
  <si>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</si>
  <si>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</si>
  <si>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</si>
  <si>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</si>
  <si>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</si>
  <si>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</si>
  <si>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</si>
  <si>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</si>
  <si>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</si>
  <si>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</si>
  <si>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</si>
  <si>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</si>
  <si>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</si>
  <si>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</si>
  <si>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</si>
  <si>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</si>
  <si>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</si>
  <si>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</si>
  <si>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</si>
  <si>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</si>
  <si>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</si>
  <si>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</si>
  <si>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</si>
  <si>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</si>
  <si>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</si>
  <si>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</si>
  <si>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</si>
  <si>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</si>
  <si>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</si>
  <si>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</si>
  <si>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</si>
  <si>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</si>
  <si>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</si>
  <si>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</si>
  <si>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</si>
  <si>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</si>
  <si>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</si>
  <si>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</si>
  <si>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</si>
  <si>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</si>
  <si>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</si>
  <si>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</si>
  <si>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</si>
  <si>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</si>
  <si>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</si>
  <si>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</si>
  <si>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</si>
  <si>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</si>
  <si>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</si>
  <si>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</si>
  <si>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</si>
  <si>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</si>
  <si>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</si>
  <si>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</si>
  <si>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</si>
  <si>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</si>
  <si>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</si>
  <si>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</si>
  <si>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</si>
  <si>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</si>
  <si>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</si>
  <si>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</si>
  <si>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</si>
  <si>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</si>
  <si>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</si>
  <si>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</si>
  <si>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</si>
  <si>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</si>
  <si>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</si>
  <si>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</si>
  <si>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</si>
  <si>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</si>
  <si>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</si>
  <si>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</si>
  <si>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</si>
  <si>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</si>
  <si>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</si>
  <si>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</si>
  <si>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</si>
  <si>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</si>
  <si>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</si>
  <si>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</si>
  <si>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</si>
  <si>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</si>
  <si>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</si>
  <si>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</si>
  <si>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</si>
  <si>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</si>
  <si>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</si>
  <si>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</si>
  <si>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</si>
  <si>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</si>
  <si>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</si>
  <si>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</si>
  <si>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</si>
  <si>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</si>
  <si>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</si>
  <si>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</si>
  <si>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</si>
  <si>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</si>
  <si>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</si>
  <si>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</si>
  <si>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</si>
  <si>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</si>
  <si>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</si>
  <si>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</si>
  <si>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</si>
  <si>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</si>
  <si>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</si>
  <si>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</si>
  <si>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</si>
  <si>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</si>
  <si>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</si>
  <si>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</si>
  <si>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</si>
  <si>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</si>
  <si>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</si>
  <si>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</si>
  <si>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</si>
  <si>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</si>
  <si>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</si>
  <si>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</si>
  <si>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</si>
  <si>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</si>
  <si>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</si>
  <si>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</si>
  <si>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</si>
  <si>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</si>
  <si>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</si>
  <si>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</si>
  <si>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</si>
  <si>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</si>
  <si>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</si>
  <si>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</si>
  <si>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</si>
  <si>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</si>
  <si>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</si>
  <si>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</si>
  <si>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</si>
  <si>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</si>
  <si>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</si>
  <si>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</si>
  <si>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</si>
  <si>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</si>
  <si>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</si>
  <si>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</si>
  <si>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</si>
  <si>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</si>
  <si>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</si>
  <si>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</si>
  <si>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</si>
  <si>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</si>
  <si>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</si>
  <si>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</si>
  <si>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</si>
  <si>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</si>
  <si>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</si>
  <si>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</si>
  <si>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</si>
  <si>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</si>
  <si>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</si>
  <si>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</si>
  <si>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</si>
  <si>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</si>
  <si>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</si>
  <si>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</si>
  <si>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</si>
  <si>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</si>
  <si>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</si>
  <si>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</si>
  <si>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</si>
  <si>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</si>
  <si>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</si>
  <si>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</si>
  <si>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</si>
  <si>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</si>
  <si>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</si>
  <si>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</si>
  <si>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</si>
  <si>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</si>
  <si>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</si>
  <si>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</si>
  <si>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</si>
  <si>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</si>
  <si>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</si>
  <si>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</si>
  <si>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</si>
  <si>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</si>
  <si>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</si>
  <si>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</si>
  <si>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</si>
  <si>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</si>
  <si>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</si>
  <si>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</si>
  <si>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</si>
  <si>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</si>
  <si>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</si>
  <si>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</si>
  <si>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</si>
  <si>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</si>
  <si>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</si>
  <si>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</si>
  <si>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</si>
  <si>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</si>
  <si>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</si>
  <si>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</si>
  <si>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</si>
  <si>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</si>
  <si>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</si>
  <si>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</si>
  <si>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</si>
  <si>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</si>
  <si>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</si>
  <si>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</si>
  <si>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</si>
  <si>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</si>
  <si>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</si>
  <si>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</si>
  <si>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</si>
  <si>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</si>
  <si>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</si>
  <si>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</si>
  <si>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</si>
  <si>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</si>
  <si>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</si>
  <si>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</si>
  <si>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</si>
  <si>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</si>
  <si>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</si>
  <si>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</si>
  <si>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</si>
  <si>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</si>
  <si>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</si>
  <si>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</si>
  <si>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</si>
  <si>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</si>
  <si>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</si>
  <si>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</si>
  <si>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</si>
  <si>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</si>
  <si>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</si>
  <si>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</si>
  <si>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</si>
  <si>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</si>
  <si>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</si>
  <si>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</si>
  <si>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</si>
  <si>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</si>
  <si>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</si>
  <si>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</si>
  <si>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</si>
  <si>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</si>
  <si>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</si>
  <si>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</si>
  <si>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</si>
  <si>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</si>
  <si>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</si>
  <si>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</si>
  <si>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</si>
  <si>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</si>
  <si>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</si>
  <si>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</si>
  <si>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</si>
  <si>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</si>
  <si>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</si>
  <si>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</si>
  <si>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</si>
  <si>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</si>
  <si>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</si>
  <si>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</si>
  <si>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</si>
  <si>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</si>
  <si>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</si>
  <si>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</si>
  <si>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</si>
  <si>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</si>
  <si>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</si>
  <si>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</si>
  <si>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</si>
  <si>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</si>
  <si>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</si>
  <si>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</si>
  <si>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</si>
  <si>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</si>
  <si>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</si>
  <si>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</si>
  <si>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</si>
  <si>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</si>
  <si>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</si>
  <si>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</si>
  <si>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</si>
  <si>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</si>
  <si>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</si>
  <si>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</si>
  <si>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</si>
  <si>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</si>
  <si>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</si>
  <si>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</si>
  <si>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</si>
  <si>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</si>
  <si>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</si>
  <si>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</si>
  <si>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</si>
  <si>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</si>
  <si>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</si>
  <si>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</si>
  <si>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</si>
  <si>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</si>
  <si>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</si>
  <si>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</si>
  <si>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</si>
  <si>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</si>
  <si>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</si>
  <si>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</si>
  <si>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</si>
  <si>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</si>
  <si>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</si>
  <si>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</si>
  <si>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</si>
  <si>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</si>
  <si>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</si>
  <si>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</si>
  <si>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</si>
  <si>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</si>
  <si>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</si>
  <si>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</si>
  <si>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</si>
  <si>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</si>
  <si>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</si>
  <si>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</si>
  <si>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</si>
  <si>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</si>
  <si>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</si>
  <si>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</si>
  <si>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</si>
  <si>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</si>
  <si>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</si>
  <si>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</si>
  <si>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</si>
  <si>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</si>
  <si>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</si>
  <si>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</si>
  <si>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</si>
  <si>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</si>
  <si>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</si>
  <si>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</si>
  <si>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</si>
  <si>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</si>
  <si>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</si>
  <si>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</si>
  <si>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</si>
  <si>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</si>
  <si>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</si>
  <si>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</si>
  <si>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</si>
  <si>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</si>
  <si>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</si>
  <si>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</si>
  <si>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</si>
  <si>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</si>
  <si>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</si>
  <si>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</si>
  <si>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</si>
  <si>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</si>
  <si>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</si>
  <si>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</si>
  <si>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</si>
  <si>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</si>
  <si>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</si>
  <si>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</si>
  <si>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</si>
  <si>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</si>
  <si>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</si>
  <si>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</si>
  <si>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</si>
  <si>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</si>
  <si>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</si>
  <si>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</si>
  <si>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</si>
  <si>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</si>
  <si>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</si>
  <si>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</si>
  <si>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</si>
  <si>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</si>
  <si>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</si>
  <si>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</si>
  <si>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</si>
  <si>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</si>
  <si>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</si>
  <si>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</si>
  <si>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</si>
  <si>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</si>
  <si>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</si>
  <si>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</si>
  <si>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</si>
  <si>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</si>
  <si>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</si>
  <si>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</si>
  <si>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</si>
  <si>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</si>
  <si>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</si>
  <si>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</si>
  <si>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</si>
  <si>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</si>
  <si>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</si>
  <si>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</si>
  <si>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</si>
  <si>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</si>
  <si>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</si>
  <si>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</si>
  <si>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</si>
  <si>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</si>
  <si>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</si>
  <si>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</si>
  <si>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</si>
  <si>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</si>
  <si>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</si>
  <si>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</si>
  <si>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</si>
  <si>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</si>
  <si>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</si>
  <si>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</si>
  <si>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</si>
  <si>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</si>
  <si>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</si>
  <si>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</si>
  <si>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</si>
  <si>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</si>
  <si>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</si>
  <si>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</si>
  <si>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</si>
  <si>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</si>
  <si>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</si>
  <si>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</si>
  <si>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</si>
  <si>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</si>
  <si>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</si>
  <si>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</si>
  <si>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</si>
  <si>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</si>
  <si>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</si>
  <si>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</si>
  <si>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</si>
  <si>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</si>
  <si>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</si>
  <si>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</si>
  <si>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</si>
  <si>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</si>
  <si>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</si>
  <si>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</si>
  <si>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</si>
  <si>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</si>
  <si>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</si>
  <si>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</si>
  <si>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</si>
  <si>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</si>
  <si>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</si>
  <si>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</si>
  <si>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</si>
  <si>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</si>
  <si>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</si>
  <si>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</si>
  <si>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</si>
  <si>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</si>
  <si>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</si>
  <si>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</si>
  <si>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</si>
  <si>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</si>
  <si>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</si>
  <si>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</si>
  <si>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</si>
  <si>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</si>
  <si>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</si>
  <si>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</si>
  <si>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</si>
  <si>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</si>
  <si>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</si>
  <si>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</si>
  <si>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</si>
  <si>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</si>
  <si>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</si>
  <si>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</si>
  <si>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</si>
  <si>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</si>
  <si>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</si>
  <si>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</si>
  <si>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</si>
  <si>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</si>
  <si>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</si>
  <si>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</si>
  <si>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</si>
  <si>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</si>
  <si>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</si>
  <si>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</si>
  <si>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</si>
  <si>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</si>
  <si>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</si>
  <si>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</si>
  <si>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</si>
  <si>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</si>
  <si>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</si>
  <si>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</si>
  <si>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</si>
  <si>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</si>
  <si>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</si>
  <si>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</si>
  <si>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</si>
  <si>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</si>
  <si>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</si>
  <si>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</si>
  <si>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</si>
  <si>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</si>
  <si>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</si>
  <si>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</si>
  <si>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</si>
  <si>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</si>
  <si>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</si>
  <si>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</si>
  <si>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</si>
  <si>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</si>
  <si>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</si>
  <si>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</si>
  <si>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</si>
  <si>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</si>
  <si>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</si>
  <si>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</si>
  <si>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</si>
  <si>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</si>
  <si>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</si>
  <si>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</si>
  <si>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</si>
  <si>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</si>
  <si>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</si>
  <si>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</si>
  <si>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</si>
  <si>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</si>
  <si>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</si>
  <si>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</si>
  <si>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</si>
  <si>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</si>
  <si>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</si>
  <si>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</si>
  <si>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</si>
  <si>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</si>
  <si>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</si>
  <si>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</si>
  <si>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</si>
  <si>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</si>
  <si>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</si>
  <si>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</si>
  <si>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</si>
  <si>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</si>
  <si>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</si>
  <si>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</si>
  <si>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</si>
  <si>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</si>
  <si>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</si>
  <si>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</si>
  <si>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</si>
  <si>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</si>
  <si>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</si>
  <si>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</si>
  <si>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</si>
  <si>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</si>
  <si>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</si>
  <si>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</si>
  <si>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</si>
  <si>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</si>
  <si>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</si>
  <si>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</si>
  <si>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</si>
  <si>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</si>
  <si>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</si>
  <si>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</si>
  <si>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</si>
  <si>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</si>
  <si>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</si>
  <si>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</si>
  <si>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</si>
  <si>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</si>
  <si>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</si>
  <si>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</si>
  <si>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</si>
  <si>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</si>
  <si>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</si>
  <si>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</si>
  <si>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</si>
  <si>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</si>
  <si>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</si>
  <si>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</si>
  <si>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</si>
  <si>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</si>
  <si>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</si>
  <si>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</si>
  <si>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</si>
  <si>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</si>
  <si>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</si>
  <si>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</si>
  <si>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</si>
  <si>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</si>
  <si>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</si>
  <si>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</si>
  <si>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</si>
  <si>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</si>
  <si>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</si>
  <si>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</si>
  <si>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</si>
  <si>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</si>
  <si>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</si>
  <si>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</si>
  <si>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</si>
  <si>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</si>
  <si>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</si>
  <si>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</si>
  <si>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</si>
  <si>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</si>
  <si>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</si>
  <si>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</si>
  <si>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</si>
  <si>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</si>
  <si>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</si>
  <si>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</si>
  <si>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</si>
  <si>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</si>
  <si>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</si>
  <si>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</si>
  <si>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</si>
  <si>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</si>
  <si>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</si>
  <si>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</si>
  <si>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</si>
  <si>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</si>
  <si>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</si>
  <si>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</si>
  <si>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</si>
  <si>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</si>
  <si>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</si>
  <si>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</si>
  <si>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</si>
  <si>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</si>
  <si>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</si>
  <si>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</si>
  <si>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</si>
  <si>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</si>
  <si>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</si>
  <si>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</si>
  <si>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</si>
  <si>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</si>
  <si>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</si>
  <si>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</si>
  <si>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</si>
  <si>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</si>
  <si>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</si>
  <si>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</si>
  <si>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</si>
  <si>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</si>
  <si>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</si>
  <si>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</si>
  <si>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</si>
  <si>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</si>
  <si>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</si>
  <si>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</si>
  <si>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</si>
  <si>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</si>
  <si>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</si>
  <si>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</si>
  <si>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</si>
  <si>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</si>
  <si>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</si>
  <si>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</si>
  <si>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</si>
  <si>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</si>
  <si>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</si>
  <si>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</si>
  <si>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</si>
  <si>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</si>
  <si>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</si>
  <si>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</si>
  <si>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</si>
  <si>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</si>
  <si>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</si>
  <si>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</si>
  <si>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</si>
  <si>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</si>
  <si>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</si>
  <si>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</si>
  <si>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</si>
  <si>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</si>
  <si>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</si>
  <si>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</si>
  <si>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</si>
  <si>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</si>
  <si>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</si>
  <si>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</si>
  <si>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</si>
  <si>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</si>
  <si>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</si>
  <si>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</si>
  <si>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</si>
  <si>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</si>
  <si>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</si>
  <si>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</si>
  <si>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</si>
  <si>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</si>
  <si>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</si>
  <si>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</si>
  <si>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</si>
  <si>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</si>
  <si>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</si>
  <si>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</si>
  <si>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</si>
  <si>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</si>
  <si>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</si>
  <si>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</si>
  <si>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</si>
  <si>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</si>
  <si>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</si>
  <si>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</si>
  <si>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</si>
  <si>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</si>
  <si>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</si>
  <si>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</si>
  <si>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</si>
  <si>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</si>
  <si>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</si>
  <si>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</si>
  <si>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</si>
  <si>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</si>
  <si>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</si>
  <si>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</si>
  <si>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</si>
  <si>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</si>
  <si>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</si>
  <si>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</si>
  <si>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</si>
  <si>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</si>
  <si>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</si>
  <si>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</si>
  <si>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</si>
  <si>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</si>
  <si>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</si>
  <si>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</si>
  <si>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</si>
  <si>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</si>
  <si>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</si>
  <si>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</si>
  <si>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</si>
  <si>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</si>
  <si>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</si>
  <si>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</si>
  <si>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</si>
  <si>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</si>
  <si>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</si>
  <si>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</si>
  <si>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</si>
  <si>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</si>
  <si>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</si>
  <si>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</si>
  <si>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</si>
  <si>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</si>
  <si>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</si>
  <si>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</si>
  <si>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</si>
  <si>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</si>
  <si>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</si>
  <si>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</si>
  <si>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</si>
  <si>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</si>
  <si>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</si>
  <si>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</si>
  <si>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</si>
  <si>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</si>
  <si>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</si>
  <si>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</si>
  <si>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</si>
  <si>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</si>
  <si>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</si>
  <si>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</si>
  <si>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</si>
  <si>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</si>
  <si>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</si>
  <si>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</si>
  <si>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</si>
  <si>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</si>
  <si>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</si>
  <si>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</si>
  <si>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</si>
  <si>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</si>
  <si>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</si>
  <si>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</si>
  <si>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</si>
  <si>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</si>
  <si>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</si>
  <si>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</si>
  <si>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</si>
  <si>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</si>
  <si>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</si>
  <si>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</si>
  <si>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</si>
  <si>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</si>
  <si>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</si>
  <si>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</si>
  <si>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</si>
  <si>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</si>
  <si>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</si>
  <si>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</si>
  <si>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</si>
  <si>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</si>
  <si>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</si>
  <si>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</si>
  <si>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</si>
  <si>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</si>
  <si>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</si>
  <si>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</si>
  <si>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</si>
  <si>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</si>
  <si>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</si>
  <si>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</si>
  <si>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</si>
  <si>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</si>
  <si>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</si>
  <si>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</si>
  <si>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</si>
  <si>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</si>
  <si>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</si>
  <si>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</si>
  <si>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</si>
  <si>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</si>
  <si>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</si>
  <si>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</si>
  <si>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</si>
  <si>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</si>
  <si>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</si>
  <si>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</si>
  <si>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</si>
  <si>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</si>
  <si>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</si>
  <si>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</si>
  <si>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</si>
  <si>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</si>
  <si>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</si>
  <si>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</si>
  <si>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</si>
  <si>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</si>
  <si>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</si>
  <si>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</si>
  <si>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</si>
  <si>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</si>
  <si>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</si>
  <si>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</si>
  <si>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</si>
  <si>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</si>
  <si>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</si>
  <si>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</si>
  <si>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</si>
  <si>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</si>
  <si>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</si>
  <si>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</si>
  <si>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</si>
  <si>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</si>
  <si>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</si>
  <si>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</si>
  <si>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</si>
  <si>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</si>
  <si>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</si>
  <si>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</si>
  <si>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</si>
  <si>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</si>
  <si>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</si>
  <si>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</si>
  <si>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</si>
  <si>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</si>
  <si>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</si>
  <si>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</si>
  <si>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</si>
  <si>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</si>
  <si>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</si>
  <si>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</si>
  <si>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</si>
  <si>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</si>
  <si>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</si>
  <si>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</si>
  <si>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</si>
  <si>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</si>
  <si>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</si>
  <si>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</si>
  <si>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</si>
  <si>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</si>
  <si>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</si>
  <si>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</si>
  <si>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</si>
  <si>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</si>
  <si>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</si>
  <si>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</si>
  <si>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</si>
  <si>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</si>
  <si>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</si>
  <si>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</si>
  <si>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</si>
  <si>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</si>
  <si>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</si>
  <si>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</si>
  <si>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</si>
  <si>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</si>
  <si>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</si>
  <si>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</si>
  <si>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</si>
  <si>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</si>
  <si>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</si>
  <si>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</si>
  <si>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</si>
  <si>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</si>
  <si>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</si>
  <si>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</si>
  <si>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</si>
  <si>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</si>
  <si>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</si>
  <si>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</si>
  <si>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</si>
  <si>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</si>
  <si>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</si>
  <si>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</si>
  <si>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</si>
  <si>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</si>
  <si>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</si>
  <si>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</si>
  <si>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</si>
  <si>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</si>
  <si>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</si>
  <si>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</si>
  <si>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</si>
  <si>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</si>
  <si>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</si>
  <si>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</si>
  <si>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</si>
  <si>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</si>
  <si>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</si>
  <si>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</si>
  <si>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</si>
  <si>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</si>
  <si>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</si>
  <si>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</si>
  <si>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</si>
  <si>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</si>
  <si>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</si>
  <si>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</si>
  <si>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</si>
  <si>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</si>
  <si>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</si>
  <si>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</si>
  <si>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</si>
  <si>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</si>
  <si>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</si>
  <si>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</si>
  <si>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</si>
  <si>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</si>
  <si>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</si>
  <si>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</si>
  <si>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</si>
  <si>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</si>
  <si>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</si>
  <si>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</si>
  <si>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</si>
  <si>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</si>
  <si>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</si>
  <si>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</si>
  <si>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</si>
  <si>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</si>
  <si>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</si>
  <si>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</si>
  <si>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</si>
  <si>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</si>
  <si>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</si>
  <si>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</si>
  <si>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</si>
  <si>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</si>
  <si>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</si>
  <si>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</si>
  <si>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</si>
  <si>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</si>
  <si>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</si>
  <si>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</si>
  <si>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</si>
  <si>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</si>
  <si>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</si>
  <si>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</si>
  <si>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</si>
  <si>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</si>
  <si>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</si>
  <si>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</si>
  <si>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</si>
  <si>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</si>
  <si>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</si>
  <si>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</si>
  <si>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</si>
  <si>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</si>
  <si>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</si>
  <si>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</si>
  <si>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</si>
  <si>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</si>
  <si>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</si>
  <si>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</si>
  <si>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</si>
  <si>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</si>
  <si>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</si>
  <si>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</si>
  <si>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</si>
  <si>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</si>
  <si>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</si>
  <si>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</si>
  <si>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</si>
  <si>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</si>
  <si>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</si>
  <si>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</si>
  <si>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</si>
  <si>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</si>
  <si>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</si>
  <si>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</si>
  <si>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</si>
  <si>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</si>
  <si>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</si>
  <si>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</si>
  <si>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</si>
  <si>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</si>
  <si>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</si>
  <si>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</si>
  <si>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</si>
  <si>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</si>
  <si>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</si>
  <si>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</si>
  <si>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</si>
  <si>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</si>
  <si>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</si>
  <si>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</si>
  <si>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</si>
  <si>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</si>
  <si>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</si>
  <si>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</si>
  <si>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</si>
  <si>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</si>
  <si>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</si>
  <si>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</si>
  <si>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</si>
  <si>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</si>
  <si>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</si>
  <si>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</si>
  <si>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</si>
  <si>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</si>
  <si>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</si>
  <si>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</si>
  <si>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</si>
  <si>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</si>
  <si>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</si>
  <si>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</si>
  <si>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</si>
  <si>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</si>
  <si>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</si>
  <si>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</si>
  <si>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</si>
  <si>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</si>
  <si>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</si>
  <si>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</si>
  <si>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</si>
  <si>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</si>
  <si>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</si>
  <si>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</si>
  <si>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</si>
  <si>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</si>
  <si>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</si>
  <si>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</si>
  <si>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</si>
  <si>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</si>
  <si>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</si>
  <si>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</si>
  <si>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</si>
  <si>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</si>
  <si>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</si>
  <si>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</si>
  <si>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</si>
  <si>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</si>
  <si>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</si>
  <si>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</si>
  <si>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</si>
  <si>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</si>
  <si>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</si>
  <si>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</si>
  <si>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</si>
  <si>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</si>
  <si>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</si>
  <si>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</si>
  <si>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</si>
  <si>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</si>
  <si>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</si>
  <si>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</si>
  <si>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</si>
  <si>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</si>
  <si>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</si>
  <si>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</si>
  <si>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</si>
  <si>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</si>
  <si>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</si>
  <si>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</si>
  <si>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</si>
  <si>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</si>
  <si>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</si>
  <si>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</si>
  <si>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</si>
  <si>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</si>
  <si>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</si>
  <si>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</si>
  <si>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</si>
  <si>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</si>
  <si>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</si>
  <si>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</si>
  <si>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</si>
  <si>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</si>
  <si>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</si>
  <si>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</si>
  <si>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</si>
  <si>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</si>
  <si>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</si>
  <si>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</si>
  <si>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</si>
  <si>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</si>
  <si>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</si>
  <si>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</si>
  <si>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</si>
  <si>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</si>
  <si>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</si>
  <si>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</si>
  <si>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</si>
  <si>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</si>
  <si>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</si>
  <si>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</si>
  <si>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</si>
  <si>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</si>
  <si>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</si>
  <si>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</si>
  <si>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</si>
  <si>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</si>
  <si>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</si>
  <si>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</si>
  <si>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</si>
  <si>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</si>
  <si>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</si>
  <si>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</si>
  <si>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</si>
  <si>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</si>
  <si>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</si>
  <si>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</si>
  <si>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</si>
  <si>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</si>
  <si>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</si>
  <si>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</si>
  <si>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</si>
  <si>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</si>
  <si>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</si>
  <si>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</si>
  <si>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</si>
  <si>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</si>
  <si>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</si>
  <si>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</si>
  <si>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</si>
  <si>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</si>
  <si>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</si>
  <si>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</si>
  <si>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</si>
  <si>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</si>
  <si>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</si>
  <si>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</si>
  <si>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</si>
  <si>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</si>
  <si>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</si>
  <si>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</si>
  <si>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</si>
  <si>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</si>
  <si>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</si>
  <si>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</si>
  <si>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</si>
  <si>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</si>
  <si>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</si>
  <si>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</si>
  <si>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</si>
  <si>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</si>
  <si>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</si>
  <si>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</si>
  <si>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</si>
  <si>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</si>
  <si>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</si>
  <si>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</si>
  <si>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</si>
  <si>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</si>
  <si>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</si>
  <si>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</si>
  <si>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</si>
  <si>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</si>
  <si>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</si>
  <si>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</si>
  <si>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</si>
  <si>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</si>
  <si>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</si>
  <si>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</si>
  <si>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</si>
  <si>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</si>
  <si>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</si>
  <si>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</si>
  <si>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</si>
  <si>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</si>
  <si>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</si>
  <si>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</si>
  <si>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</si>
  <si>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</si>
  <si>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</si>
  <si>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</si>
  <si>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</si>
  <si>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</si>
  <si>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</si>
  <si>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</si>
  <si>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</si>
  <si>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</si>
  <si>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</si>
  <si>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</si>
  <si>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</si>
  <si>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</si>
  <si>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</si>
  <si>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</si>
  <si>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</si>
  <si>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</si>
  <si>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</si>
  <si>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</si>
  <si>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</si>
  <si>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</si>
  <si>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</si>
  <si>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</si>
  <si>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</si>
  <si>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</si>
  <si>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</si>
  <si>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</si>
  <si>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</si>
  <si>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</si>
  <si>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</si>
  <si>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</si>
  <si>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</si>
  <si>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</si>
  <si>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</si>
  <si>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</si>
  <si>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</si>
  <si>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</si>
  <si>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</si>
  <si>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</si>
  <si>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</si>
  <si>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</si>
  <si>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</si>
  <si>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</si>
  <si>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</si>
  <si>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</si>
  <si>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</si>
  <si>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</si>
  <si>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</si>
  <si>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</si>
  <si>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</si>
  <si>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</si>
  <si>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</si>
  <si>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</si>
  <si>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</si>
  <si>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</si>
  <si>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</si>
  <si>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</si>
  <si>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</si>
  <si>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</si>
  <si>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</si>
  <si>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</si>
  <si>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</si>
  <si>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</si>
  <si>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</si>
  <si>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</si>
  <si>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</si>
  <si>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</si>
  <si>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</si>
  <si>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</si>
  <si>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</si>
  <si>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</si>
  <si>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</si>
  <si>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</si>
  <si>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</si>
  <si>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</si>
  <si>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</si>
  <si>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</si>
  <si>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</si>
  <si>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</si>
  <si>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</si>
  <si>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</si>
  <si>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</si>
  <si>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</si>
  <si>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</si>
  <si>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</si>
  <si>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</si>
  <si>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</si>
  <si>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</si>
  <si>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</si>
  <si>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</si>
  <si>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</si>
  <si>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</si>
  <si>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</si>
  <si>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</si>
  <si>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</si>
  <si>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</si>
  <si>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</si>
  <si>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</si>
  <si>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</si>
  <si>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</si>
  <si>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</si>
  <si>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</si>
  <si>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</si>
  <si>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</si>
  <si>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</si>
  <si>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</si>
  <si>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</si>
  <si>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</si>
  <si>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</si>
  <si>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</si>
  <si>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</si>
  <si>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</si>
  <si>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</si>
  <si>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</si>
  <si>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</si>
  <si>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</si>
  <si>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</si>
  <si>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</si>
  <si>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</si>
  <si>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</si>
  <si>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</si>
  <si>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</si>
  <si>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</si>
  <si>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</si>
  <si>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</si>
  <si>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</si>
  <si>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</si>
  <si>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</si>
  <si>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</si>
  <si>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</si>
  <si>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</si>
  <si>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</si>
  <si>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</si>
  <si>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</si>
  <si>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</si>
  <si>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</si>
  <si>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</si>
  <si>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</si>
  <si>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</si>
  <si>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</si>
  <si>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</si>
  <si>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</si>
  <si>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</si>
  <si>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</si>
  <si>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</si>
  <si>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</si>
  <si>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</si>
  <si>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</si>
  <si>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</si>
  <si>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</si>
  <si>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</si>
  <si>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</si>
  <si>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</si>
  <si>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</si>
  <si>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</si>
  <si>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</si>
  <si>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</si>
  <si>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</si>
  <si>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</si>
  <si>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</si>
  <si>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</si>
  <si>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</si>
  <si>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</si>
  <si>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</si>
  <si>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</si>
  <si>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</si>
  <si>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</si>
  <si>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</si>
  <si>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</si>
  <si>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</si>
  <si>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</si>
  <si>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</si>
  <si>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</si>
  <si>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</si>
  <si>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</si>
  <si>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</si>
  <si>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</si>
  <si>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</si>
  <si>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</si>
  <si>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</si>
  <si>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</si>
  <si>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</si>
  <si>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</si>
  <si>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</si>
  <si>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</si>
  <si>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</si>
  <si>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</si>
  <si>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</si>
  <si>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</si>
  <si>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</si>
  <si>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</si>
  <si>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</si>
  <si>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</si>
  <si>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</si>
  <si>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</si>
  <si>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</si>
  <si>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</si>
  <si>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</si>
  <si>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</si>
  <si>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</si>
  <si>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</si>
  <si>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</si>
  <si>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</si>
  <si>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</si>
  <si>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</si>
  <si>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</si>
  <si>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</si>
  <si>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</si>
  <si>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</si>
  <si>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</si>
  <si>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</si>
  <si>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</si>
  <si>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</si>
  <si>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</si>
  <si>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</si>
  <si>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</si>
  <si>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</si>
  <si>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</si>
  <si>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</si>
  <si>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</si>
  <si>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</si>
  <si>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</si>
  <si>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</si>
  <si>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</si>
  <si>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</si>
  <si>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</si>
  <si>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</si>
  <si>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</si>
  <si>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</si>
  <si>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</si>
  <si>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</si>
  <si>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</si>
  <si>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</si>
  <si>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</si>
  <si>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</si>
  <si>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</si>
  <si>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</si>
  <si>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</si>
  <si>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</si>
  <si>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</si>
  <si>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</si>
  <si>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</si>
  <si>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</si>
  <si>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</si>
  <si>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</si>
  <si>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</si>
  <si>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</si>
  <si>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</si>
  <si>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</si>
  <si>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</si>
  <si>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</si>
  <si>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</si>
  <si>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</si>
  <si>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</si>
  <si>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</si>
  <si>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</si>
  <si>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</si>
  <si>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</si>
  <si>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</si>
  <si>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</si>
  <si>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</si>
  <si>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</si>
  <si>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</si>
  <si>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</si>
  <si>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</si>
  <si>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</si>
  <si>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</si>
  <si>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</si>
  <si>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</si>
  <si>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</si>
  <si>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</si>
  <si>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</si>
  <si>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</si>
  <si>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</si>
  <si>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</si>
  <si>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</si>
  <si>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</si>
  <si>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</si>
  <si>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</si>
  <si>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</si>
  <si>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</si>
  <si>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</si>
  <si>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</si>
  <si>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</si>
  <si>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</si>
  <si>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</si>
  <si>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</si>
  <si>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</si>
  <si>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</si>
  <si>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</si>
  <si>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</si>
  <si>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</si>
  <si>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</si>
  <si>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</si>
  <si>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</si>
  <si>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</si>
  <si>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</si>
  <si>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</si>
  <si>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</si>
  <si>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</si>
  <si>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</si>
  <si>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</si>
  <si>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</si>
  <si>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</si>
  <si>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</si>
  <si>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</si>
  <si>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</si>
  <si>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</si>
  <si>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</si>
  <si>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</si>
  <si>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</si>
  <si>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</si>
  <si>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</si>
  <si>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</si>
  <si>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</si>
  <si>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</si>
  <si>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</si>
  <si>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</si>
  <si>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</si>
  <si>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</si>
  <si>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</si>
  <si>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</si>
  <si>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</si>
  <si>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</si>
  <si>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</si>
  <si>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</si>
  <si>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</si>
  <si>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</si>
  <si>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</si>
  <si>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</si>
  <si>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</si>
  <si>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</si>
  <si>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</si>
  <si>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</si>
  <si>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</si>
  <si>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</si>
  <si>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</si>
  <si>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</si>
  <si>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</si>
  <si>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</si>
  <si>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</si>
  <si>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</si>
  <si>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</si>
  <si>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</si>
  <si>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</si>
  <si>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</si>
  <si>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</si>
  <si>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</si>
  <si>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</si>
  <si>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</si>
  <si>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</si>
  <si>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</si>
  <si>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</si>
  <si>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</si>
  <si>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</si>
  <si>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</si>
  <si>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</si>
  <si>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</si>
  <si>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</si>
  <si>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</si>
  <si>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</si>
  <si>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</si>
  <si>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</si>
  <si>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</si>
  <si>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</si>
  <si>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</si>
  <si>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</si>
  <si>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</si>
  <si>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</si>
  <si>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</si>
  <si>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</si>
  <si>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</si>
  <si>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</si>
  <si>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</si>
  <si>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</si>
  <si>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</si>
  <si>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</si>
  <si>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</si>
  <si>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</si>
  <si>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</si>
  <si>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</si>
  <si>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</si>
  <si>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</si>
  <si>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</si>
  <si>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</si>
  <si>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</si>
  <si>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</si>
  <si>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</si>
  <si>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</si>
  <si>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</si>
  <si>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</si>
  <si>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</si>
  <si>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</si>
  <si>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</si>
  <si>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</si>
  <si>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</si>
  <si>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</si>
  <si>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</si>
  <si>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</si>
  <si>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</si>
  <si>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</si>
  <si>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</si>
  <si>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</si>
  <si>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</si>
  <si>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</si>
  <si>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</si>
  <si>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</si>
  <si>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</si>
  <si>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</si>
  <si>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</si>
  <si>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</si>
  <si>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</si>
  <si>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</si>
  <si>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</si>
  <si>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</si>
  <si>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</si>
  <si>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</si>
  <si>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</si>
  <si>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</si>
  <si>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</si>
  <si>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</si>
  <si>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</si>
  <si>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</si>
  <si>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</si>
  <si>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</si>
  <si>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</si>
  <si>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</si>
  <si>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</si>
  <si>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</si>
  <si>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</si>
  <si>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</si>
  <si>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</si>
  <si>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</si>
  <si>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</si>
  <si>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</si>
  <si>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</si>
  <si>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</si>
  <si>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</si>
  <si>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</si>
  <si>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</si>
  <si>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</si>
  <si>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</si>
  <si>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</si>
  <si>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</si>
  <si>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</si>
  <si>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</si>
  <si>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</si>
  <si>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</si>
  <si>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</si>
  <si>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</si>
  <si>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</si>
  <si>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</si>
  <si>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</si>
  <si>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</si>
  <si>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</si>
  <si>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</si>
  <si>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</si>
  <si>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</si>
  <si>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</si>
  <si>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</si>
  <si>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</si>
  <si>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</si>
  <si>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</si>
  <si>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</si>
  <si>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</si>
  <si>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</si>
  <si>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</si>
  <si>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</si>
  <si>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</si>
  <si>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</si>
  <si>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</si>
  <si>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</si>
  <si>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</si>
  <si>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</si>
  <si>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</si>
  <si>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</si>
  <si>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</si>
  <si>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</si>
  <si>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</si>
  <si>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</si>
  <si>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</si>
  <si>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</si>
  <si>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</si>
  <si>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</si>
  <si>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</si>
  <si>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</si>
  <si>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</si>
  <si>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</si>
  <si>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</si>
  <si>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</si>
  <si>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</si>
  <si>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</si>
  <si>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</si>
  <si>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</si>
  <si>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</si>
  <si>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</si>
  <si>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</si>
  <si>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</si>
  <si>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</si>
  <si>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</si>
  <si>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</si>
  <si>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</si>
  <si>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</si>
  <si>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</si>
  <si>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</si>
  <si>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</si>
  <si>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</si>
  <si>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</si>
  <si>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</si>
  <si>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</si>
  <si>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</si>
  <si>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</si>
  <si>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</si>
  <si>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</si>
  <si>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</si>
  <si>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</si>
  <si>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</si>
  <si>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</si>
  <si>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</si>
  <si>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</si>
  <si>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</si>
  <si>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</si>
  <si>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</si>
  <si>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</si>
  <si>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</si>
  <si>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</si>
  <si>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</si>
  <si>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</si>
  <si>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</si>
  <si>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</si>
  <si>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</si>
  <si>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</si>
  <si>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</si>
  <si>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</si>
  <si>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</si>
  <si>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</si>
  <si>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</si>
  <si>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</si>
  <si>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</si>
  <si>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</si>
  <si>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</si>
  <si>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</si>
  <si>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</si>
  <si>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</si>
  <si>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</si>
  <si>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</si>
  <si>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</si>
  <si>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</si>
  <si>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</si>
  <si>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</si>
  <si>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</si>
  <si>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</si>
  <si>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</si>
  <si>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</si>
  <si>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</si>
  <si>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</si>
  <si>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</si>
  <si>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</si>
  <si>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</si>
  <si>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</si>
  <si>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</si>
  <si>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</si>
  <si>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</si>
  <si>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</si>
  <si>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</si>
  <si>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</si>
  <si>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</si>
  <si>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</si>
  <si>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</si>
  <si>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</si>
  <si>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</si>
  <si>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</si>
  <si>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</si>
  <si>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</si>
  <si>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</si>
  <si>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</si>
  <si>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</si>
  <si>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</si>
  <si>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</si>
  <si>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</si>
  <si>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</si>
  <si>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</si>
  <si>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</si>
  <si>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</si>
  <si>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</si>
  <si>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</si>
  <si>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</si>
  <si>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</si>
  <si>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</si>
  <si>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</si>
  <si>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</si>
  <si>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</si>
  <si>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</si>
  <si>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</si>
  <si>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</si>
  <si>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</si>
  <si>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</si>
  <si>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</si>
  <si>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</si>
  <si>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</si>
  <si>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</si>
  <si>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</si>
  <si>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</si>
  <si>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</si>
  <si>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</si>
  <si>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</si>
  <si>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</si>
  <si>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</si>
  <si>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</si>
  <si>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</si>
  <si>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</si>
  <si>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</si>
  <si>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</si>
  <si>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</si>
  <si>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</si>
  <si>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</si>
  <si>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</si>
  <si>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</si>
  <si>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</si>
  <si>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</si>
  <si>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</si>
  <si>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</si>
  <si>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</si>
  <si>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</si>
  <si>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</si>
  <si>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</si>
  <si>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</si>
  <si>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</si>
  <si>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</si>
  <si>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</si>
  <si>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</si>
  <si>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</si>
  <si>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</si>
  <si>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</si>
  <si>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</si>
  <si>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</si>
  <si>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</si>
  <si>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</si>
  <si>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</si>
  <si>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</si>
  <si>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</si>
  <si>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</si>
  <si>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</si>
  <si>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</si>
  <si>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</si>
  <si>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</si>
  <si>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</si>
  <si>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</si>
  <si>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</si>
  <si>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</si>
  <si>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</si>
  <si>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</si>
  <si>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</si>
  <si>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</si>
  <si>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</si>
  <si>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</si>
  <si>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</si>
  <si>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</si>
  <si>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</si>
  <si>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</si>
  <si>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</si>
  <si>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</si>
  <si>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</si>
  <si>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</si>
  <si>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</si>
  <si>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</si>
  <si>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</si>
  <si>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</si>
  <si>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</si>
  <si>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</si>
  <si>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</si>
  <si>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</si>
  <si>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</si>
  <si>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</si>
  <si>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</si>
  <si>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</si>
  <si>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</si>
  <si>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</si>
  <si>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</si>
  <si>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</si>
  <si>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</si>
  <si>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</si>
  <si>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</si>
  <si>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</si>
  <si>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</si>
  <si>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</si>
  <si>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</si>
  <si>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</si>
  <si>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</si>
  <si>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</si>
  <si>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</si>
  <si>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</si>
  <si>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</si>
  <si>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</si>
  <si>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</si>
  <si>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</si>
  <si>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</si>
  <si>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</si>
  <si>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</si>
  <si>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</si>
  <si>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</si>
  <si>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</si>
  <si>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</si>
  <si>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</si>
  <si>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</si>
  <si>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</si>
  <si>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</si>
  <si>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</si>
  <si>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</si>
  <si>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</si>
  <si>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</si>
  <si>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</si>
  <si>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</si>
  <si>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</si>
  <si>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</si>
  <si>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</si>
  <si>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</si>
  <si>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</si>
  <si>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</si>
  <si>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</si>
  <si>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</si>
  <si>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</si>
  <si>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</si>
  <si>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</si>
  <si>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</si>
  <si>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</si>
  <si>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</si>
  <si>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</si>
  <si>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</si>
  <si>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</si>
  <si>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</si>
  <si>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</si>
  <si>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</si>
  <si>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</si>
  <si>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</si>
  <si>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</si>
  <si>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</si>
  <si>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</si>
  <si>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</si>
  <si>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</si>
  <si>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</si>
  <si>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</si>
  <si>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</si>
  <si>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</si>
  <si>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</si>
  <si>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</si>
  <si>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</si>
  <si>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</si>
  <si>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</si>
  <si>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</si>
  <si>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</si>
  <si>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</si>
  <si>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</si>
  <si>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</si>
  <si>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</si>
  <si>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</si>
  <si>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</si>
  <si>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</si>
  <si>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</si>
  <si>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</si>
  <si>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</si>
  <si>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</si>
  <si>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</si>
  <si>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</si>
  <si>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</si>
  <si>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</si>
  <si>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</si>
  <si>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</si>
  <si>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</si>
  <si>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</si>
  <si>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</si>
  <si>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</si>
  <si>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</si>
  <si>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</si>
  <si>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</si>
  <si>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</si>
  <si>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</si>
  <si>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</si>
  <si>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</si>
  <si>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</si>
  <si>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</si>
  <si>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</si>
  <si>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</si>
  <si>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</si>
  <si>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</si>
  <si>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</si>
  <si>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</si>
  <si>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</si>
  <si>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</si>
  <si>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</si>
  <si>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</si>
  <si>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</si>
  <si>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</si>
  <si>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</si>
  <si>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</si>
  <si>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</si>
  <si>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</si>
  <si>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</si>
  <si>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</si>
  <si>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</si>
  <si>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</si>
  <si>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</si>
  <si>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</si>
  <si>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</si>
  <si>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</si>
  <si>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</si>
  <si>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</si>
  <si>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</si>
  <si>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</si>
  <si>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</si>
  <si>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</si>
  <si>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</si>
  <si>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</si>
  <si>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</si>
  <si>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</si>
  <si>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</si>
  <si>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</si>
  <si>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</si>
  <si>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</si>
  <si>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</si>
  <si>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</si>
  <si>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</si>
  <si>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</si>
  <si>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</si>
  <si>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</si>
  <si>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</si>
  <si>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</si>
  <si>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</si>
  <si>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</si>
  <si>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</si>
  <si>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</si>
  <si>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</si>
  <si>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</si>
  <si>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</si>
  <si>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</si>
  <si>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</si>
  <si>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</si>
  <si>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</si>
  <si>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</si>
  <si>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</si>
  <si>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</si>
  <si>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</si>
  <si>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</si>
  <si>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</si>
  <si>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</si>
  <si>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</si>
  <si>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</si>
  <si>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</si>
  <si>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</si>
  <si>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</si>
  <si>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</si>
  <si>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</si>
  <si>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</si>
  <si>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</si>
  <si>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</si>
  <si>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</si>
  <si>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</si>
  <si>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</si>
  <si>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</si>
  <si>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</si>
  <si>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</si>
  <si>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</si>
  <si>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</si>
  <si>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</si>
  <si>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</si>
  <si>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</si>
  <si>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</si>
  <si>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</si>
  <si>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</si>
  <si>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</si>
  <si>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</si>
  <si>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</si>
  <si>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</si>
  <si>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</si>
  <si>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</si>
  <si>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</si>
  <si>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</si>
  <si>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</si>
  <si>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</si>
  <si>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</si>
  <si>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</si>
  <si>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</si>
  <si>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</si>
  <si>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</si>
  <si>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</si>
  <si>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</si>
  <si>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</si>
  <si>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</si>
  <si>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</si>
  <si>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</si>
  <si>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</si>
  <si>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</si>
  <si>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</si>
  <si>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</si>
  <si>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</si>
  <si>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</si>
  <si>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</si>
  <si>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</si>
  <si>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</si>
  <si>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</si>
  <si>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</si>
  <si>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</si>
  <si>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</si>
  <si>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</si>
  <si>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</si>
  <si>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</si>
  <si>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</si>
  <si>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</si>
  <si>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</si>
  <si>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</si>
  <si>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</si>
  <si>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</si>
  <si>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</si>
  <si>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</si>
  <si>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</si>
  <si>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</si>
  <si>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</si>
  <si>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</si>
  <si>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</si>
  <si>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</si>
  <si>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</si>
  <si>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</si>
  <si>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</si>
  <si>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</si>
  <si>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</si>
  <si>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</si>
  <si>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</si>
  <si>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</si>
  <si>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</si>
  <si>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</si>
  <si>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</si>
  <si>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</si>
  <si>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</si>
  <si>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</si>
  <si>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</si>
  <si>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</si>
  <si>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</si>
  <si>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</si>
  <si>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</si>
  <si>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</si>
  <si>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</si>
  <si>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</si>
  <si>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</si>
  <si>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</si>
  <si>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</si>
  <si>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</si>
  <si>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</si>
  <si>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</si>
  <si>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</si>
  <si>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</si>
  <si>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</si>
  <si>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</si>
  <si>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</si>
  <si>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</si>
  <si>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</si>
  <si>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</si>
  <si>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</si>
  <si>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</si>
  <si>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</si>
  <si>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</si>
  <si>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</si>
  <si>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</si>
  <si>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</si>
  <si>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</si>
  <si>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</si>
  <si>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</si>
  <si>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</si>
  <si>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</si>
  <si>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</si>
  <si>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</si>
  <si>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</si>
  <si>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</si>
  <si>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</si>
  <si>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</si>
  <si>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</si>
  <si>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</si>
  <si>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</si>
  <si>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</si>
  <si>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</si>
  <si>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</si>
  <si>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</si>
  <si>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</si>
  <si>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</si>
  <si>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</si>
  <si>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</si>
  <si>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</si>
  <si>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</si>
  <si>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</si>
  <si>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</si>
  <si>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</si>
  <si>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</si>
  <si>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</si>
  <si>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</si>
  <si>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</si>
  <si>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</si>
  <si>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</si>
  <si>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</si>
  <si>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</si>
  <si>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</si>
  <si>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</si>
  <si>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</si>
  <si>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</si>
  <si>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</si>
  <si>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</si>
  <si>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</si>
  <si>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</si>
  <si>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</si>
  <si>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</si>
  <si>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</si>
  <si>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</si>
  <si>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</si>
  <si>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</si>
  <si>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</si>
  <si>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</si>
  <si>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</si>
  <si>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</si>
  <si>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</si>
  <si>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</si>
  <si>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</si>
  <si>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</si>
  <si>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</si>
  <si>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</si>
  <si>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</si>
  <si>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</si>
  <si>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</si>
  <si>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</si>
  <si>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</si>
  <si>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</si>
  <si>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</si>
  <si>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</si>
  <si>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</si>
  <si>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</si>
  <si>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</si>
  <si>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</si>
  <si>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</si>
  <si>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</si>
  <si>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</si>
  <si>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</si>
  <si>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</si>
  <si>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</si>
  <si>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</si>
  <si>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</si>
  <si>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</si>
  <si>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</si>
  <si>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</si>
  <si>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</si>
  <si>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</si>
  <si>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</si>
  <si>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</si>
  <si>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</si>
  <si>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</si>
  <si>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</si>
  <si>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</si>
  <si>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</si>
  <si>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</si>
  <si>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</si>
  <si>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</si>
  <si>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</si>
  <si>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</si>
  <si>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</si>
  <si>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</si>
  <si>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</si>
  <si>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</si>
  <si>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</si>
  <si>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</si>
  <si>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</si>
  <si>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</si>
  <si>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</si>
  <si>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</si>
  <si>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</si>
  <si>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</si>
  <si>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</si>
  <si>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</si>
  <si>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</si>
  <si>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</si>
  <si>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</si>
  <si>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</si>
  <si>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</si>
  <si>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</si>
  <si>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</si>
  <si>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</si>
  <si>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</si>
  <si>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</si>
  <si>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</si>
  <si>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</si>
  <si>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</si>
  <si>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</si>
  <si>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</si>
  <si>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</si>
  <si>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</si>
  <si>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</si>
  <si>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</si>
  <si>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</si>
  <si>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</si>
  <si>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</si>
  <si>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</si>
  <si>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</si>
  <si>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</si>
  <si>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</si>
  <si>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</si>
  <si>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</si>
  <si>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</si>
  <si>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</si>
  <si>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</si>
  <si>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</si>
  <si>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</si>
  <si>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</si>
  <si>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</si>
  <si>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</si>
  <si>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</si>
  <si>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</si>
  <si>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</si>
  <si>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</si>
  <si>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</si>
  <si>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</si>
  <si>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</si>
  <si>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</si>
  <si>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</si>
  <si>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</si>
  <si>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</si>
  <si>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</si>
  <si>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</si>
  <si>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</si>
  <si>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</si>
  <si>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</si>
  <si>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</si>
  <si>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</si>
  <si>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</si>
  <si>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</si>
  <si>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</si>
  <si>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</si>
  <si>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</si>
  <si>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</si>
  <si>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</si>
  <si>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</si>
  <si>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</si>
  <si>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</si>
  <si>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</si>
  <si>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</si>
  <si>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</si>
  <si>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</si>
  <si>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</si>
  <si>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</si>
  <si>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</si>
  <si>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</si>
  <si>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</si>
  <si>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</si>
  <si>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</si>
  <si>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</si>
  <si>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</si>
  <si>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</si>
  <si>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</si>
  <si>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</si>
  <si>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</si>
  <si>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</si>
  <si>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</si>
  <si>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</si>
  <si>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</si>
  <si>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</si>
  <si>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</si>
  <si>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</si>
  <si>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</si>
  <si>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</si>
  <si>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</si>
  <si>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</si>
  <si>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</si>
  <si>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</si>
  <si>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</si>
  <si>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</si>
  <si>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</si>
  <si>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</si>
  <si>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</si>
  <si>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</si>
  <si>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</si>
  <si>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</si>
  <si>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</si>
  <si>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</si>
  <si>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</si>
  <si>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</si>
  <si>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</si>
  <si>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</si>
  <si>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</si>
  <si>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</si>
  <si>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</si>
  <si>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</si>
  <si>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</si>
  <si>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</si>
  <si>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</si>
  <si>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</si>
  <si>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</si>
  <si>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</si>
  <si>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</si>
  <si>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</si>
  <si>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</si>
  <si>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</si>
  <si>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</si>
  <si>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</si>
  <si>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</si>
  <si>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</si>
  <si>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</si>
  <si>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</si>
  <si>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</si>
  <si>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</si>
  <si>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</si>
  <si>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</si>
  <si>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</si>
  <si>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</si>
  <si>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</si>
  <si>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</si>
  <si>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</si>
  <si>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</si>
  <si>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</si>
  <si>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</si>
  <si>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</si>
  <si>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</si>
  <si>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</si>
  <si>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</si>
  <si>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</si>
  <si>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</si>
  <si>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</si>
  <si>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</si>
  <si>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</si>
  <si>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</si>
  <si>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</si>
  <si>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</si>
  <si>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</si>
  <si>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</si>
  <si>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</si>
  <si>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</si>
  <si>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</si>
  <si>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</si>
  <si>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</si>
  <si>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</si>
  <si>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</si>
  <si>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</si>
  <si>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</si>
  <si>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</si>
  <si>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</si>
  <si>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</si>
  <si>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</si>
  <si>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</si>
  <si>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</si>
  <si>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</si>
  <si>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</si>
  <si>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</si>
  <si>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</si>
  <si>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</si>
  <si>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</si>
  <si>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</si>
  <si>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</si>
  <si>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</si>
  <si>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</si>
  <si>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</si>
  <si>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</si>
  <si>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</si>
  <si>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</si>
  <si>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</si>
  <si>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</si>
  <si>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</si>
  <si>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</si>
  <si>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</si>
  <si>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</si>
  <si>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</si>
  <si>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</si>
  <si>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</si>
  <si>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</si>
  <si>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</si>
  <si>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</si>
  <si>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</si>
  <si>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</si>
  <si>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</si>
  <si>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</si>
  <si>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</si>
  <si>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</si>
  <si>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</si>
  <si>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</si>
  <si>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</si>
  <si>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</si>
  <si>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</si>
  <si>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</si>
  <si>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</si>
  <si>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</si>
  <si>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</si>
  <si>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</si>
  <si>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</si>
  <si>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</si>
  <si>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</si>
  <si>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</si>
  <si>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</si>
  <si>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</si>
  <si>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</si>
  <si>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</si>
  <si>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</si>
  <si>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</si>
  <si>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</si>
  <si>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</si>
  <si>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</si>
  <si>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</si>
  <si>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</si>
  <si>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</si>
  <si>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</si>
  <si>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</si>
  <si>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</si>
  <si>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</si>
  <si>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</si>
  <si>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</si>
  <si>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</si>
  <si>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</si>
  <si>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</si>
  <si>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</si>
  <si>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</si>
  <si>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</si>
  <si>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</si>
  <si>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</si>
  <si>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</si>
  <si>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</si>
  <si>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</si>
  <si>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</si>
  <si>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</si>
  <si>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</si>
  <si>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</si>
  <si>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</si>
  <si>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</si>
  <si>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</si>
  <si>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</si>
  <si>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</si>
  <si>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</si>
  <si>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</si>
  <si>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</si>
  <si>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</si>
  <si>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</si>
  <si>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</si>
  <si>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</si>
  <si>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</si>
  <si>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</si>
  <si>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</si>
  <si>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</si>
  <si>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</si>
  <si>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</si>
  <si>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</si>
  <si>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</si>
  <si>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</si>
  <si>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</si>
  <si>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</si>
  <si>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</si>
  <si>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</si>
  <si>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</si>
  <si>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</si>
  <si>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</si>
  <si>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</si>
  <si>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</si>
  <si>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</si>
  <si>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</si>
  <si>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</si>
  <si>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</si>
  <si>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</si>
  <si>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</si>
  <si>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</si>
  <si>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</si>
  <si>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</si>
  <si>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</si>
  <si>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</si>
  <si>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</si>
  <si>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</si>
  <si>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</si>
  <si>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</si>
  <si>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</si>
  <si>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</si>
  <si>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</si>
  <si>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</si>
  <si>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</si>
  <si>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</si>
  <si>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</si>
  <si>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</si>
  <si>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</si>
  <si>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</si>
  <si>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</si>
  <si>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</si>
  <si>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</si>
  <si>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</si>
  <si>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</si>
  <si>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</si>
  <si>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</si>
  <si>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</si>
  <si>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</si>
  <si>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</si>
  <si>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</si>
  <si>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</si>
  <si>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</si>
  <si>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</si>
  <si>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</si>
  <si>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</si>
  <si>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</si>
  <si>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</si>
  <si>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</si>
  <si>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</si>
  <si>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</si>
  <si>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</si>
  <si>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</si>
  <si>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</si>
  <si>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</si>
  <si>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</si>
  <si>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</si>
  <si>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</si>
  <si>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</si>
  <si>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</si>
  <si>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</si>
  <si>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</si>
  <si>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</si>
  <si>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</si>
  <si>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</si>
  <si>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</si>
  <si>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</si>
  <si>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</si>
  <si>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</si>
  <si>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</si>
  <si>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</si>
  <si>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</si>
  <si>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</si>
  <si>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</si>
  <si>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</si>
  <si>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</si>
  <si>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</si>
  <si>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</si>
  <si>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</si>
  <si>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</si>
  <si>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</si>
  <si>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</si>
  <si>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</si>
  <si>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</si>
  <si>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</si>
  <si>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</si>
  <si>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</si>
  <si>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</si>
  <si>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</si>
  <si>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</si>
  <si>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</si>
  <si>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</si>
  <si>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</si>
  <si>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</si>
  <si>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</si>
  <si>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</si>
  <si>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</si>
  <si>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</si>
  <si>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</si>
  <si>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</si>
  <si>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</si>
  <si>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</si>
  <si>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</si>
  <si>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</si>
  <si>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</si>
  <si>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</si>
  <si>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</si>
  <si>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</si>
  <si>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</si>
  <si>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</si>
  <si>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</si>
  <si>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</si>
  <si>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</si>
  <si>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</si>
  <si>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</si>
  <si>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</si>
  <si>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</si>
  <si>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</si>
  <si>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</si>
  <si>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</si>
  <si>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</si>
  <si>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</si>
  <si>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</si>
  <si>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</si>
  <si>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</si>
  <si>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</si>
  <si>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</si>
  <si>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</si>
  <si>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</si>
  <si>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</si>
  <si>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</si>
  <si>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</si>
  <si>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</si>
  <si>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</si>
  <si>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</si>
  <si>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</si>
  <si>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</si>
  <si>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</si>
  <si>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</si>
  <si>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</si>
  <si>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</si>
  <si>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</si>
  <si>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</si>
  <si>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</si>
  <si>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</si>
  <si>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</si>
  <si>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</si>
  <si>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</si>
  <si>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</si>
  <si>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</si>
  <si>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</si>
  <si>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</si>
  <si>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</si>
  <si>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</si>
  <si>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</si>
  <si>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</si>
  <si>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</si>
  <si>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</si>
  <si>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</si>
  <si>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</si>
  <si>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</si>
  <si>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</si>
  <si>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</si>
  <si>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</si>
  <si>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</si>
  <si>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</si>
  <si>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</si>
  <si>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</si>
  <si>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</si>
  <si>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</si>
  <si>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</si>
  <si>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</si>
  <si>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</si>
  <si>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</si>
  <si>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</si>
  <si>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</si>
  <si>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</si>
  <si>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</si>
  <si>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</si>
  <si>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</si>
  <si>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</si>
  <si>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</si>
  <si>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</si>
  <si>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</si>
  <si>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</si>
  <si>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</si>
  <si>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</si>
  <si>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</si>
  <si>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</si>
  <si>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</si>
  <si>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</si>
  <si>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</si>
  <si>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</si>
  <si>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</si>
  <si>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</si>
  <si>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</si>
  <si>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</si>
  <si>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</si>
  <si>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</si>
  <si>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</si>
  <si>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</si>
  <si>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</si>
  <si>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</si>
  <si>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</si>
  <si>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</si>
  <si>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</si>
  <si>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</si>
  <si>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</si>
  <si>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</si>
  <si>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</si>
  <si>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</si>
  <si>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</si>
  <si>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</si>
  <si>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</si>
  <si>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</si>
  <si>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</si>
  <si>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</si>
  <si>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</si>
  <si>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</si>
  <si>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</si>
  <si>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</si>
  <si>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</si>
  <si>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</si>
  <si>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</si>
  <si>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</si>
  <si>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</si>
  <si>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</si>
  <si>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</si>
  <si>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</si>
  <si>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</si>
  <si>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</si>
  <si>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</si>
  <si>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</si>
  <si>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</si>
  <si>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</si>
  <si>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</si>
  <si>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</si>
  <si>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</si>
  <si>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</si>
  <si>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</si>
  <si>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</si>
  <si>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</si>
  <si>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</si>
  <si>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</si>
  <si>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</si>
  <si>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</si>
  <si>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</si>
  <si>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</si>
  <si>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</si>
  <si>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</si>
  <si>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</si>
  <si>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</si>
  <si>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</si>
  <si>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</si>
  <si>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</si>
  <si>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</si>
  <si>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</si>
  <si>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</si>
  <si>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</si>
  <si>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</si>
  <si>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</si>
  <si>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</si>
  <si>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</si>
  <si>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</si>
  <si>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</si>
  <si>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</si>
  <si>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</si>
  <si>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</si>
  <si>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</si>
  <si>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</si>
  <si>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</si>
  <si>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</si>
  <si>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</si>
  <si>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</si>
  <si>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</si>
  <si>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</si>
  <si>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</si>
  <si>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</si>
  <si>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</si>
  <si>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</si>
  <si>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</si>
  <si>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</si>
  <si>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</si>
  <si>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</si>
  <si>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</si>
  <si>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</si>
  <si>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</si>
  <si>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</si>
  <si>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</si>
  <si>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</si>
  <si>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</si>
  <si>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</si>
  <si>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</si>
  <si>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</si>
  <si>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</si>
  <si>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</si>
  <si>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</si>
  <si>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</si>
  <si>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</si>
  <si>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</si>
  <si>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</si>
  <si>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</si>
  <si>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</si>
  <si>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</si>
  <si>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</si>
  <si>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</si>
  <si>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</si>
  <si>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</si>
  <si>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</si>
  <si>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</si>
  <si>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</si>
  <si>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</si>
  <si>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</si>
  <si>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</si>
  <si>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</si>
  <si>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</si>
  <si>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</si>
  <si>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</si>
  <si>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</si>
  <si>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</si>
  <si>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</si>
  <si>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</si>
  <si>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</si>
  <si>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</si>
  <si>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</si>
  <si>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</si>
  <si>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</si>
  <si>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</si>
  <si>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</si>
  <si>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</si>
  <si>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</si>
  <si>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</si>
  <si>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</si>
  <si>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</si>
  <si>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</si>
  <si>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</si>
  <si>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</si>
  <si>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</si>
  <si>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</si>
  <si>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</si>
  <si>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</si>
  <si>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</si>
  <si>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</si>
  <si>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</si>
  <si>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</si>
  <si>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</si>
  <si>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</si>
  <si>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</si>
  <si>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</si>
  <si>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</si>
  <si>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</si>
  <si>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</si>
  <si>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</si>
  <si>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</si>
  <si>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</si>
  <si>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</si>
  <si>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</si>
  <si>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</si>
  <si>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</si>
  <si>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</si>
  <si>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</si>
  <si>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</si>
  <si>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</si>
  <si>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</si>
  <si>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</si>
  <si>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</si>
  <si>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</si>
  <si>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</si>
  <si>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</si>
  <si>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</si>
  <si>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</si>
  <si>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</si>
  <si>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</si>
  <si>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</si>
  <si>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</si>
  <si>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</si>
  <si>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</si>
  <si>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</si>
  <si>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</si>
  <si>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</si>
  <si>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</si>
  <si>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</si>
  <si>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</si>
  <si>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</si>
  <si>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</si>
  <si>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</si>
  <si>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</si>
  <si>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</si>
  <si>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</si>
  <si>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</si>
  <si>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</si>
  <si>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</si>
  <si>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</si>
  <si>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</si>
  <si>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</si>
  <si>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</si>
  <si>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</si>
  <si>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</si>
  <si>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</si>
  <si>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</si>
  <si>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</si>
  <si>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</si>
  <si>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</si>
  <si>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</si>
  <si>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</si>
  <si>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</si>
  <si>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</si>
  <si>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</si>
  <si>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</si>
  <si>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</si>
  <si>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</si>
  <si>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</si>
  <si>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</si>
  <si>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</si>
  <si>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</si>
  <si>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</si>
  <si>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</si>
  <si>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</si>
  <si>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</si>
  <si>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</si>
  <si>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</si>
  <si>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</si>
  <si>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</si>
  <si>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</si>
  <si>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</si>
  <si>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</si>
  <si>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</si>
  <si>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</si>
  <si>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</si>
  <si>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</si>
  <si>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</si>
  <si>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</si>
  <si>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</si>
  <si>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</si>
  <si>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</si>
  <si>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</si>
  <si>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</si>
  <si>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</si>
  <si>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</si>
  <si>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</si>
  <si>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</si>
  <si>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</si>
  <si>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</si>
  <si>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</si>
  <si>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</si>
  <si>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</si>
  <si>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</si>
  <si>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</si>
  <si>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</si>
  <si>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</si>
  <si>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</si>
  <si>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</si>
  <si>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</si>
  <si>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</si>
  <si>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</si>
  <si>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</si>
  <si>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</si>
  <si>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</si>
  <si>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</si>
  <si>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</si>
  <si>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</si>
  <si>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</si>
  <si>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</si>
  <si>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</si>
  <si>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</si>
  <si>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</si>
  <si>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</si>
  <si>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</si>
  <si>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</si>
  <si>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</si>
  <si>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</si>
  <si>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</si>
  <si>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</si>
  <si>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</si>
  <si>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</si>
  <si>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</si>
  <si>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</si>
  <si>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</si>
  <si>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</si>
  <si>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</si>
  <si>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</si>
  <si>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</si>
  <si>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</si>
  <si>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</si>
  <si>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</si>
  <si>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</si>
  <si>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</si>
  <si>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</si>
  <si>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</si>
  <si>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</si>
  <si>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</si>
  <si>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</si>
  <si>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</si>
  <si>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</si>
  <si>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</si>
  <si>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</si>
  <si>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</si>
  <si>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</si>
  <si>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</si>
  <si>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</si>
  <si>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</si>
  <si>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</si>
  <si>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</si>
  <si>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</si>
  <si>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</si>
  <si>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</si>
  <si>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</si>
  <si>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</si>
  <si>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</si>
  <si>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</si>
  <si>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</si>
  <si>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</si>
  <si>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</si>
  <si>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</si>
  <si>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</si>
  <si>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</si>
  <si>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</si>
  <si>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</si>
  <si>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</si>
  <si>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</si>
  <si>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</si>
  <si>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</si>
  <si>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</si>
  <si>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</si>
  <si>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</si>
  <si>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</si>
  <si>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</si>
  <si>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</si>
  <si>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</si>
  <si>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</si>
  <si>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</si>
  <si>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</si>
  <si>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</si>
  <si>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</si>
  <si>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</si>
  <si>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</si>
  <si>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</si>
  <si>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</si>
  <si>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</si>
  <si>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</si>
  <si>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</si>
  <si>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</si>
  <si>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</si>
  <si>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</si>
  <si>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</si>
  <si>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</si>
  <si>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</si>
  <si>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</si>
  <si>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</si>
  <si>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</si>
  <si>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</si>
  <si>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</si>
  <si>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</si>
  <si>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</si>
  <si>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</si>
  <si>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</si>
  <si>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</si>
  <si>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</si>
  <si>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</si>
  <si>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</si>
  <si>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</si>
  <si>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</si>
  <si>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</si>
  <si>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</si>
  <si>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</si>
  <si>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</si>
  <si>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</si>
  <si>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</si>
  <si>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</si>
  <si>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</si>
  <si>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</si>
  <si>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</si>
  <si>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</si>
  <si>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</si>
  <si>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</si>
  <si>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</si>
  <si>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</si>
  <si>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</si>
  <si>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</si>
  <si>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</si>
  <si>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</si>
  <si>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</si>
  <si>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</si>
  <si>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</si>
  <si>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</si>
  <si>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</si>
  <si>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</si>
  <si>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</si>
  <si>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</si>
  <si>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</si>
  <si>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</si>
  <si>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</si>
  <si>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</si>
  <si>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</si>
  <si>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</si>
  <si>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</si>
  <si>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</si>
  <si>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</si>
  <si>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</si>
  <si>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</si>
  <si>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</si>
  <si>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</si>
  <si>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</si>
  <si>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</si>
  <si>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</si>
  <si>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</si>
  <si>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</si>
  <si>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</si>
  <si>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</si>
  <si>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</si>
  <si>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</si>
  <si>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</si>
  <si>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</si>
  <si>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</si>
  <si>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</si>
  <si>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</si>
  <si>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</si>
  <si>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</si>
  <si>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</si>
  <si>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</si>
  <si>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</si>
  <si>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</si>
  <si>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</si>
  <si>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</si>
  <si>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</si>
  <si>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</si>
  <si>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</si>
  <si>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</si>
  <si>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</si>
  <si>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</si>
  <si>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</si>
  <si>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</si>
  <si>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</si>
  <si>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</si>
  <si>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</si>
  <si>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</si>
  <si>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</si>
  <si>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</si>
  <si>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</si>
  <si>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</si>
  <si>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</si>
  <si>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</si>
  <si>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</si>
  <si>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</si>
  <si>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</si>
  <si>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</si>
  <si>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</si>
  <si>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</si>
  <si>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</si>
  <si>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</si>
  <si>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</si>
  <si>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</si>
  <si>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</si>
  <si>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</si>
  <si>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</si>
  <si>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</si>
  <si>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</si>
  <si>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</si>
  <si>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</si>
  <si>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</si>
  <si>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</si>
  <si>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</si>
  <si>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</si>
  <si>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</si>
  <si>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</si>
  <si>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</si>
  <si>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</si>
  <si>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</si>
  <si>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</si>
  <si>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</si>
  <si>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</si>
  <si>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</si>
  <si>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</si>
  <si>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</si>
  <si>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</si>
  <si>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</si>
  <si>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</si>
  <si>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</si>
  <si>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</si>
  <si>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</si>
  <si>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</si>
  <si>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</si>
  <si>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</si>
  <si>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</si>
  <si>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</si>
  <si>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</si>
  <si>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</si>
  <si>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</si>
  <si>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</si>
  <si>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</si>
  <si>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</si>
  <si>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</si>
  <si>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</si>
  <si>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</si>
  <si>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</si>
  <si>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</si>
  <si>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</si>
  <si>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</si>
  <si>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</si>
  <si>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</si>
  <si>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</si>
  <si>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</si>
  <si>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</si>
  <si>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</si>
  <si>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</si>
  <si>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</si>
  <si>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</si>
  <si>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</si>
  <si>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</si>
  <si>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</si>
  <si>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</si>
  <si>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</si>
  <si>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</si>
  <si>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</si>
  <si>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</si>
  <si>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</si>
  <si>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</si>
  <si>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</si>
  <si>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</si>
  <si>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</si>
  <si>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</si>
  <si>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</si>
  <si>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</si>
  <si>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</si>
  <si>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</si>
  <si>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</si>
  <si>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</si>
  <si>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</si>
  <si>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</si>
  <si>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</si>
  <si>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</si>
  <si>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</si>
  <si>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</si>
  <si>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</si>
  <si>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</si>
  <si>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</si>
  <si>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</si>
  <si>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</si>
  <si>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</si>
  <si>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</si>
  <si>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</si>
  <si>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</si>
  <si>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</si>
  <si>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</si>
  <si>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</si>
  <si>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</si>
  <si>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</si>
  <si>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</si>
  <si>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</si>
  <si>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</si>
  <si>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</si>
  <si>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</si>
  <si>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</si>
  <si>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</si>
  <si>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</si>
  <si>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</si>
  <si>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</si>
  <si>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</si>
  <si>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</si>
  <si>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</si>
  <si>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</si>
  <si>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</si>
  <si>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</si>
  <si>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</si>
  <si>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</si>
  <si>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</si>
  <si>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</si>
  <si>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</si>
  <si>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</si>
  <si>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</si>
  <si>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</si>
  <si>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</si>
  <si>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</si>
  <si>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</si>
  <si>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</si>
  <si>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</si>
  <si>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</si>
  <si>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</si>
  <si>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</si>
  <si>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</si>
  <si>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</si>
  <si>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</si>
  <si>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</si>
  <si>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</si>
  <si>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</si>
  <si>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</si>
  <si>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</si>
  <si>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</si>
  <si>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</si>
  <si>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</si>
  <si>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</si>
  <si>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</si>
  <si>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</si>
  <si>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</si>
  <si>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</si>
  <si>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</si>
  <si>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</si>
  <si>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</si>
  <si>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</si>
  <si>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</si>
  <si>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</si>
  <si>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</si>
  <si>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</si>
  <si>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</si>
  <si>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</si>
  <si>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</si>
  <si>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</si>
  <si>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</si>
  <si>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</si>
  <si>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</si>
  <si>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</si>
  <si>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</si>
  <si>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</si>
  <si>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</si>
  <si>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</si>
  <si>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</si>
  <si>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</si>
  <si>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</si>
  <si>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</si>
  <si>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</si>
  <si>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</si>
  <si>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</si>
  <si>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</si>
  <si>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</si>
  <si>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</si>
  <si>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</si>
  <si>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</si>
  <si>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</si>
  <si>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</si>
  <si>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</si>
  <si>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</si>
  <si>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</si>
  <si>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</si>
  <si>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</si>
  <si>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</si>
  <si>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</si>
  <si>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</si>
  <si>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</si>
  <si>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</si>
  <si>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</si>
  <si>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</si>
  <si>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</si>
  <si>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</si>
  <si>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</si>
  <si>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</si>
  <si>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</si>
  <si>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</si>
  <si>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</si>
  <si>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</si>
  <si>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</si>
  <si>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</si>
  <si>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</si>
  <si>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</si>
  <si>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</si>
  <si>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</si>
  <si>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</si>
  <si>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</si>
  <si>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</si>
  <si>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</si>
  <si>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</si>
  <si>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</si>
  <si>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</si>
  <si>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</si>
  <si>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</si>
  <si>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</si>
  <si>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</si>
  <si>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</si>
  <si>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</si>
  <si>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</si>
  <si>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</si>
  <si>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</si>
  <si>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</si>
  <si>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</si>
  <si>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</si>
  <si>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</si>
  <si>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</si>
  <si>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</si>
  <si>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</si>
  <si>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</si>
  <si>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</si>
  <si>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</si>
  <si>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</si>
  <si>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</si>
  <si>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</si>
  <si>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</si>
  <si>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</si>
  <si>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</si>
  <si>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</si>
  <si>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</si>
  <si>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</si>
  <si>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</si>
  <si>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</si>
  <si>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</si>
  <si>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</si>
  <si>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</si>
  <si>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</si>
  <si>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</si>
  <si>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</si>
  <si>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</si>
  <si>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</si>
  <si>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</si>
  <si>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</si>
  <si>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</si>
  <si>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</si>
  <si>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</si>
  <si>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</si>
  <si>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</si>
  <si>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</si>
  <si>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</si>
  <si>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</si>
  <si>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</si>
  <si>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</si>
  <si>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</si>
  <si>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</si>
  <si>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</si>
  <si>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</si>
  <si>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</si>
  <si>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</si>
  <si>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</si>
  <si>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</si>
  <si>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</si>
  <si>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</si>
  <si>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</si>
  <si>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</si>
  <si>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</si>
  <si>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</si>
  <si>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</si>
  <si>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</si>
  <si>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</si>
  <si>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</si>
  <si>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</si>
  <si>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</si>
  <si>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</si>
  <si>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</si>
  <si>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</si>
  <si>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</si>
  <si>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</si>
  <si>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</si>
  <si>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</si>
  <si>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</si>
  <si>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</si>
  <si>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</si>
  <si>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</si>
  <si>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</si>
  <si>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</si>
  <si>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</si>
  <si>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</si>
  <si>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</si>
  <si>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</si>
  <si>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</si>
  <si>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</si>
  <si>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</si>
  <si>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</si>
  <si>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</si>
  <si>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</si>
  <si>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</si>
  <si>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</si>
  <si>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</si>
  <si>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</si>
  <si>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</si>
  <si>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</si>
  <si>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</si>
  <si>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</si>
  <si>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</si>
  <si>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</si>
  <si>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</si>
  <si>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</si>
  <si>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</si>
  <si>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</si>
  <si>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</si>
  <si>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</si>
  <si>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</si>
  <si>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</si>
  <si>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</si>
  <si>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</si>
  <si>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</si>
  <si>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</si>
  <si>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</si>
  <si>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</si>
  <si>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</si>
  <si>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</si>
  <si>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</si>
  <si>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</si>
  <si>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</si>
  <si>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</si>
  <si>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</si>
  <si>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</si>
  <si>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</si>
  <si>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</si>
  <si>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</si>
  <si>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</si>
  <si>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</si>
  <si>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</si>
  <si>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</si>
  <si>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</si>
  <si>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</si>
  <si>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</si>
  <si>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</si>
  <si>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</si>
  <si>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</si>
  <si>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</si>
  <si>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</si>
  <si>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</si>
  <si>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</si>
  <si>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</si>
  <si>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</si>
  <si>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</si>
  <si>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</si>
  <si>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</si>
  <si>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</si>
  <si>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</si>
  <si>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</si>
  <si>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</si>
  <si>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</si>
  <si>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</si>
  <si>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</si>
  <si>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</si>
  <si>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</si>
  <si>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</si>
  <si>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</si>
  <si>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</si>
  <si>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</si>
  <si>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</si>
  <si>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</si>
  <si>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</si>
  <si>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</si>
  <si>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</si>
  <si>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</si>
  <si>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</si>
  <si>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</si>
  <si>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</si>
  <si>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</si>
  <si>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</si>
  <si>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</si>
  <si>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</si>
  <si>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</si>
  <si>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</si>
  <si>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</si>
  <si>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</si>
  <si>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</si>
  <si>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</si>
  <si>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</si>
  <si>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</si>
  <si>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</si>
  <si>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</si>
  <si>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</si>
  <si>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</si>
  <si>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</si>
  <si>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</si>
  <si>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</si>
  <si>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</si>
  <si>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</si>
  <si>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</si>
  <si>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</si>
  <si>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</si>
  <si>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</si>
  <si>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</si>
  <si>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</si>
  <si>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</si>
  <si>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</si>
  <si>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</si>
  <si>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</si>
  <si>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</si>
  <si>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</si>
  <si>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</si>
  <si>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</si>
  <si>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</si>
  <si>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</si>
  <si>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</si>
  <si>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</si>
  <si>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</si>
  <si>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</si>
  <si>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</si>
  <si>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</si>
  <si>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</si>
  <si>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</si>
  <si>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</si>
  <si>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</si>
  <si>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</si>
  <si>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</si>
  <si>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</si>
  <si>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</si>
  <si>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</si>
  <si>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</si>
  <si>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</si>
  <si>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</si>
  <si>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</si>
  <si>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</si>
  <si>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</si>
  <si>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</si>
  <si>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</si>
  <si>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</si>
  <si>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</si>
  <si>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</si>
  <si>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</si>
  <si>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</si>
  <si>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</si>
  <si>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</si>
  <si>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</si>
  <si>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</si>
  <si>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</si>
  <si>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May</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</si>
  <si>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</si>
  <si>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</si>
  <si>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</si>
  <si>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</si>
  <si>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</si>
  <si>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</si>
  <si>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</si>
  <si>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</si>
  <si>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</si>
  <si>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</si>
  <si>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</si>
  <si>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</si>
  <si>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</si>
  <si>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</si>
  <si>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</si>
  <si>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</si>
  <si>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</si>
  <si>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</si>
  <si>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</si>
  <si>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</si>
  <si>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</si>
  <si>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</si>
  <si>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</si>
  <si>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</si>
  <si>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</si>
  <si>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</si>
  <si>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</si>
  <si>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</si>
  <si>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</si>
  <si>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</si>
  <si>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</si>
  <si>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</si>
  <si>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</si>
  <si>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</si>
  <si>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</si>
  <si>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</si>
  <si>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</si>
  <si>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</si>
  <si>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</si>
  <si>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</si>
  <si>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</si>
  <si>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</si>
  <si>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</si>
  <si>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</si>
  <si>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</si>
  <si>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</si>
  <si>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</si>
  <si>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</si>
  <si>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</si>
  <si>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</si>
  <si>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</si>
  <si>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</si>
  <si>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</si>
  <si>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</si>
  <si>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</si>
  <si>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</si>
  <si>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</si>
  <si>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</si>
  <si>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</si>
  <si>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</si>
  <si>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</si>
  <si>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</si>
  <si>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</si>
  <si>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</si>
  <si>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</si>
  <si>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</si>
  <si>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</si>
  <si>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</si>
  <si>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</si>
  <si>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</si>
  <si>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</si>
  <si>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</si>
  <si>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</si>
  <si>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</si>
  <si>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</si>
  <si>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</si>
  <si>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</si>
  <si>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</si>
  <si>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</si>
  <si>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</si>
  <si>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</si>
  <si>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</si>
  <si>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</si>
  <si>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</si>
  <si>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</si>
  <si>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</si>
  <si>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</si>
  <si>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</si>
  <si>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</si>
  <si>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</si>
  <si>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</si>
  <si>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</si>
  <si>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</si>
  <si>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</si>
  <si>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</si>
  <si>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</si>
  <si>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</si>
  <si>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</si>
  <si>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</si>
  <si>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</si>
  <si>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</si>
  <si>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</si>
  <si>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</si>
  <si>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</si>
  <si>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</si>
  <si>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</si>
  <si>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</si>
  <si>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</si>
  <si>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</si>
  <si>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</si>
  <si>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</si>
  <si>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</si>
  <si>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</si>
  <si>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</si>
  <si>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</si>
  <si>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</si>
  <si>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</si>
  <si>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</si>
  <si>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</si>
  <si>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</si>
  <si>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</si>
  <si>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</si>
  <si>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</si>
  <si>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</si>
  <si>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</si>
  <si>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</si>
  <si>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</si>
  <si>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</si>
  <si>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</si>
  <si>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</si>
  <si>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</si>
  <si>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</si>
  <si>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</si>
  <si>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</si>
  <si>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</si>
  <si>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</si>
  <si>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1"</t>
  </si>
  <si>
    <t>1-1/4"</t>
  </si>
  <si>
    <t>1-1/2"</t>
  </si>
  <si>
    <t>2"</t>
  </si>
  <si>
    <t>2-1/2"</t>
  </si>
  <si>
    <t>4"</t>
  </si>
  <si>
    <t>Fakhri</t>
  </si>
  <si>
    <t>Saeed Sons</t>
  </si>
  <si>
    <t>USMAN</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</si>
  <si>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</si>
  <si>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</si>
  <si>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</si>
  <si>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</si>
  <si>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</si>
  <si>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</si>
  <si>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</si>
  <si>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</si>
  <si>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</si>
  <si>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</si>
  <si>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</si>
  <si>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</si>
  <si>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</si>
  <si>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</si>
  <si>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</si>
  <si>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</si>
  <si>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</si>
  <si>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</si>
  <si>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</si>
  <si>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</si>
  <si>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</si>
  <si>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</si>
  <si>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</si>
  <si>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</si>
  <si>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</si>
  <si>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</si>
  <si>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</si>
  <si>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</si>
  <si>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</si>
  <si>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</si>
  <si>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</si>
  <si>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</si>
  <si>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</si>
  <si>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</si>
  <si>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</si>
  <si>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</si>
  <si>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</si>
  <si>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</si>
  <si>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</si>
  <si>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</si>
  <si>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Salary adv to Abbas</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</si>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</sst>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
      <sz val="20"/>
      <color theme="1"/>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47" fillId="0" borderId="1" xfId="0" applyFont="1" applyBorder="1" applyAlignment="1">
      <alignment horizontal="left" indent="1"/>
    </xf>
    <xf numFmtId="165" fontId="47"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9"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0" fontId="32" fillId="0" borderId="0" xfId="0" applyFont="1" applyAlignment="1">
      <alignment horizontal="center" vertical="center"/>
    </xf>
    <xf numFmtId="165" fontId="6" fillId="0" borderId="1" xfId="0" applyNumberFormat="1" applyFont="1" applyBorder="1"/>
    <xf numFmtId="165" fontId="6" fillId="33" borderId="3" xfId="1" applyNumberFormat="1" applyFont="1" applyFill="1" applyBorder="1" applyAlignment="1">
      <alignment horizontal="center"/>
    </xf>
    <xf numFmtId="0" fontId="51" fillId="0" borderId="0" xfId="0" applyFont="1" applyAlignment="1">
      <alignment horizontal="right" vertical="center" wrapText="1"/>
    </xf>
    <xf numFmtId="165" fontId="51" fillId="0" borderId="0" xfId="0" applyNumberFormat="1" applyFont="1" applyAlignment="1">
      <alignment horizontal="right" vertical="center" wrapText="1"/>
    </xf>
    <xf numFmtId="3" fontId="51" fillId="0" borderId="0" xfId="0" applyNumberFormat="1" applyFont="1" applyAlignment="1">
      <alignment horizontal="right" vertical="center" wrapText="1"/>
    </xf>
    <xf numFmtId="165" fontId="51" fillId="0" borderId="0" xfId="1" applyNumberFormat="1" applyFont="1" applyBorder="1" applyAlignment="1">
      <alignment horizontal="right" vertical="center" wrapText="1"/>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0" fillId="27" borderId="44" xfId="0" applyFont="1" applyFill="1" applyBorder="1" applyAlignment="1">
      <alignment horizontal="right" vertical="center"/>
    </xf>
    <xf numFmtId="0" fontId="50"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xf numFmtId="0" fontId="48"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219075</xdr:colOff>
      <xdr:row>7</xdr:row>
      <xdr:rowOff>76200</xdr:rowOff>
    </xdr:from>
    <xdr:to>
      <xdr:col>25</xdr:col>
      <xdr:colOff>38926</xdr:colOff>
      <xdr:row>14</xdr:row>
      <xdr:rowOff>133544</xdr:rowOff>
    </xdr:to>
    <xdr:pic>
      <xdr:nvPicPr>
        <xdr:cNvPr id="2" name="Picture 1">
          <a:extLst>
            <a:ext uri="{FF2B5EF4-FFF2-40B4-BE49-F238E27FC236}">
              <a16:creationId xmlns:a16="http://schemas.microsoft.com/office/drawing/2014/main" id="{335DA498-D317-7921-3732-2D82FDB28E40}"/>
            </a:ext>
          </a:extLst>
        </xdr:cNvPr>
        <xdr:cNvPicPr>
          <a:picLocks noChangeAspect="1"/>
        </xdr:cNvPicPr>
      </xdr:nvPicPr>
      <xdr:blipFill>
        <a:blip xmlns:r="http://schemas.openxmlformats.org/officeDocument/2006/relationships" r:embed="rId1"/>
        <a:stretch>
          <a:fillRect/>
        </a:stretch>
      </xdr:blipFill>
      <xdr:spPr>
        <a:xfrm>
          <a:off x="9363075" y="1409700"/>
          <a:ext cx="5915851" cy="1390844"/>
        </a:xfrm>
        <a:prstGeom prst="rect">
          <a:avLst/>
        </a:prstGeom>
      </xdr:spPr>
    </xdr:pic>
    <xdr:clientData/>
  </xdr:twoCellAnchor>
  <xdr:twoCellAnchor editAs="oneCell">
    <xdr:from>
      <xdr:col>12</xdr:col>
      <xdr:colOff>371475</xdr:colOff>
      <xdr:row>15</xdr:row>
      <xdr:rowOff>38100</xdr:rowOff>
    </xdr:from>
    <xdr:to>
      <xdr:col>24</xdr:col>
      <xdr:colOff>239127</xdr:colOff>
      <xdr:row>41</xdr:row>
      <xdr:rowOff>29265</xdr:rowOff>
    </xdr:to>
    <xdr:pic>
      <xdr:nvPicPr>
        <xdr:cNvPr id="3" name="Picture 2">
          <a:extLst>
            <a:ext uri="{FF2B5EF4-FFF2-40B4-BE49-F238E27FC236}">
              <a16:creationId xmlns:a16="http://schemas.microsoft.com/office/drawing/2014/main" id="{61BA00F3-6B8C-9F29-C879-E25D4F827D74}"/>
            </a:ext>
          </a:extLst>
        </xdr:cNvPr>
        <xdr:cNvPicPr>
          <a:picLocks noChangeAspect="1"/>
        </xdr:cNvPicPr>
      </xdr:nvPicPr>
      <xdr:blipFill>
        <a:blip xmlns:r="http://schemas.openxmlformats.org/officeDocument/2006/relationships" r:embed="rId2"/>
        <a:stretch>
          <a:fillRect/>
        </a:stretch>
      </xdr:blipFill>
      <xdr:spPr>
        <a:xfrm>
          <a:off x="7886700" y="2895600"/>
          <a:ext cx="7182852" cy="49441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April%20Salary%20Sheet%20New%20(2024).xlsx" TargetMode="External"/><Relationship Id="rId1" Type="http://schemas.openxmlformats.org/officeDocument/2006/relationships/externalLinkPath" Target="PES/Office%20salaries/April%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2444765.0833333335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71105489.813959986</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71074774</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37" totalsRowShown="0" headerRowDxfId="17" headerRowBorderDxfId="16" tableBorderDxfId="15" totalsRowBorderDxfId="14" headerRowCellStyle="Comma">
  <autoFilter ref="A1:E437"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19" activePane="bottomLeft" state="frozen"/>
      <selection activeCell="D6707" sqref="D6707"/>
      <selection pane="bottomLeft" activeCell="M428" sqref="M428"/>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12297</v>
      </c>
      <c r="E253" s="304">
        <v>2000</v>
      </c>
    </row>
    <row r="254" spans="1:5" x14ac:dyDescent="0.25">
      <c r="A254" s="492">
        <v>45201</v>
      </c>
      <c r="B254" s="294" t="s">
        <v>445</v>
      </c>
      <c r="C254" s="459"/>
      <c r="D254" s="294" t="s">
        <v>12305</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12306</v>
      </c>
      <c r="E256" s="304">
        <v>3000</v>
      </c>
    </row>
    <row r="257" spans="1:5" x14ac:dyDescent="0.25">
      <c r="A257" s="492">
        <v>45201</v>
      </c>
      <c r="B257" s="294" t="s">
        <v>9904</v>
      </c>
      <c r="C257" s="459"/>
      <c r="D257" s="294" t="s">
        <v>12312</v>
      </c>
      <c r="E257" s="304">
        <v>-126</v>
      </c>
    </row>
    <row r="258" spans="1:5" x14ac:dyDescent="0.25">
      <c r="A258" s="492">
        <v>45201</v>
      </c>
      <c r="B258" s="294" t="s">
        <v>9904</v>
      </c>
      <c r="C258" s="459"/>
      <c r="D258" s="294" t="s">
        <v>12310</v>
      </c>
      <c r="E258" s="304">
        <v>18500</v>
      </c>
    </row>
    <row r="259" spans="1:5" x14ac:dyDescent="0.25">
      <c r="A259" s="492">
        <v>45201</v>
      </c>
      <c r="B259" s="294" t="s">
        <v>9904</v>
      </c>
      <c r="C259" s="459"/>
      <c r="D259" s="294" t="s">
        <v>12311</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12377</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12407</v>
      </c>
      <c r="E270" s="304">
        <v>10000</v>
      </c>
    </row>
    <row r="271" spans="1:5" x14ac:dyDescent="0.25">
      <c r="A271" s="492">
        <v>45214</v>
      </c>
      <c r="B271" s="294" t="s">
        <v>9904</v>
      </c>
      <c r="C271" s="459"/>
      <c r="D271" s="294" t="s">
        <v>12432</v>
      </c>
      <c r="E271" s="304">
        <v>20000</v>
      </c>
    </row>
    <row r="272" spans="1:5" x14ac:dyDescent="0.25">
      <c r="A272" s="492">
        <v>45214</v>
      </c>
      <c r="B272" s="294" t="s">
        <v>445</v>
      </c>
      <c r="C272" s="459"/>
      <c r="D272" s="294" t="s">
        <v>12436</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12465</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12469</v>
      </c>
      <c r="E277" s="304">
        <v>2000</v>
      </c>
    </row>
    <row r="278" spans="1:5" x14ac:dyDescent="0.25">
      <c r="A278" s="492">
        <v>45223</v>
      </c>
      <c r="B278" s="294" t="s">
        <v>5162</v>
      </c>
      <c r="C278" s="459"/>
      <c r="D278" s="294" t="s">
        <v>12470</v>
      </c>
      <c r="E278" s="304">
        <v>-2000</v>
      </c>
    </row>
    <row r="279" spans="1:5" x14ac:dyDescent="0.25">
      <c r="A279" s="492">
        <v>45223</v>
      </c>
      <c r="B279" s="294" t="s">
        <v>107</v>
      </c>
      <c r="C279" s="459"/>
      <c r="D279" s="294" t="s">
        <v>12465</v>
      </c>
      <c r="E279" s="304">
        <v>-1000</v>
      </c>
    </row>
    <row r="280" spans="1:5" x14ac:dyDescent="0.25">
      <c r="A280" s="492">
        <v>45223</v>
      </c>
      <c r="B280" s="294" t="s">
        <v>5162</v>
      </c>
      <c r="C280" s="459"/>
      <c r="D280" s="294" t="s">
        <v>12465</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12297</v>
      </c>
      <c r="E283" s="304">
        <v>7000</v>
      </c>
    </row>
    <row r="284" spans="1:5" x14ac:dyDescent="0.25">
      <c r="A284" s="492">
        <v>45225</v>
      </c>
      <c r="B284" s="294" t="s">
        <v>9904</v>
      </c>
      <c r="C284" s="459"/>
      <c r="D284" s="294" t="s">
        <v>12483</v>
      </c>
      <c r="E284" s="304">
        <v>10000</v>
      </c>
    </row>
    <row r="285" spans="1:5" x14ac:dyDescent="0.25">
      <c r="A285" s="492">
        <v>45225</v>
      </c>
      <c r="B285" s="294" t="s">
        <v>8573</v>
      </c>
      <c r="C285" s="459"/>
      <c r="D285" s="294" t="s">
        <v>12536</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12548</v>
      </c>
      <c r="E290" s="304">
        <v>7440</v>
      </c>
    </row>
    <row r="291" spans="1:5" x14ac:dyDescent="0.25">
      <c r="A291" s="492">
        <v>45232</v>
      </c>
      <c r="B291" s="294" t="s">
        <v>445</v>
      </c>
      <c r="C291" s="459"/>
      <c r="D291" s="294" t="s">
        <v>12549</v>
      </c>
      <c r="E291" s="304">
        <v>500</v>
      </c>
    </row>
    <row r="292" spans="1:5" x14ac:dyDescent="0.25">
      <c r="A292" s="492">
        <v>45232</v>
      </c>
      <c r="B292" s="294" t="s">
        <v>445</v>
      </c>
      <c r="C292" s="459"/>
      <c r="D292" s="294" t="s">
        <v>12548</v>
      </c>
      <c r="E292" s="304">
        <v>14370</v>
      </c>
    </row>
    <row r="293" spans="1:5" x14ac:dyDescent="0.25">
      <c r="A293" s="492">
        <v>45232</v>
      </c>
      <c r="B293" s="294" t="s">
        <v>445</v>
      </c>
      <c r="C293" s="459"/>
      <c r="D293" s="294" t="s">
        <v>12548</v>
      </c>
      <c r="E293" s="304">
        <v>15360</v>
      </c>
    </row>
    <row r="294" spans="1:5" x14ac:dyDescent="0.25">
      <c r="A294" s="492">
        <v>45232</v>
      </c>
      <c r="B294" s="294" t="s">
        <v>445</v>
      </c>
      <c r="C294" s="459"/>
      <c r="D294" s="294" t="s">
        <v>12548</v>
      </c>
      <c r="E294" s="304">
        <v>18350</v>
      </c>
    </row>
    <row r="295" spans="1:5" x14ac:dyDescent="0.25">
      <c r="A295" s="492">
        <v>45232</v>
      </c>
      <c r="B295" s="294" t="s">
        <v>445</v>
      </c>
      <c r="C295" s="459"/>
      <c r="D295" s="294" t="s">
        <v>12548</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12562</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12465</v>
      </c>
      <c r="E301" s="304">
        <v>-2500</v>
      </c>
    </row>
    <row r="302" spans="1:5" x14ac:dyDescent="0.25">
      <c r="A302" s="492">
        <v>45238</v>
      </c>
      <c r="B302" s="294" t="s">
        <v>8573</v>
      </c>
      <c r="C302" s="459"/>
      <c r="D302" s="294" t="s">
        <v>12603</v>
      </c>
      <c r="E302" s="304">
        <v>964</v>
      </c>
    </row>
    <row r="303" spans="1:5" x14ac:dyDescent="0.25">
      <c r="A303" s="492">
        <v>45241</v>
      </c>
      <c r="B303" s="294" t="s">
        <v>8928</v>
      </c>
      <c r="C303" s="459"/>
      <c r="D303" s="294" t="s">
        <v>12603</v>
      </c>
      <c r="E303" s="304">
        <v>1750</v>
      </c>
    </row>
    <row r="304" spans="1:5" x14ac:dyDescent="0.25">
      <c r="A304" s="492">
        <v>45241</v>
      </c>
      <c r="B304" s="294" t="s">
        <v>8928</v>
      </c>
      <c r="C304" s="459"/>
      <c r="D304" s="294" t="s">
        <v>12603</v>
      </c>
      <c r="E304" s="304">
        <v>8000</v>
      </c>
    </row>
    <row r="305" spans="1:5" x14ac:dyDescent="0.25">
      <c r="A305" s="492">
        <v>45243</v>
      </c>
      <c r="B305" s="294" t="s">
        <v>8573</v>
      </c>
      <c r="C305" s="459"/>
      <c r="D305" s="294" t="s">
        <v>12603</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12653</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12766</v>
      </c>
      <c r="E316" s="304">
        <v>1000</v>
      </c>
    </row>
    <row r="317" spans="1:5" x14ac:dyDescent="0.25">
      <c r="A317" s="492">
        <v>45257</v>
      </c>
      <c r="B317" s="294" t="s">
        <v>156</v>
      </c>
      <c r="C317" s="459"/>
      <c r="D317" s="294" t="s">
        <v>12767</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12779</v>
      </c>
      <c r="E319" s="304">
        <v>-17000</v>
      </c>
    </row>
    <row r="320" spans="1:5" x14ac:dyDescent="0.25">
      <c r="A320" s="492">
        <v>45260</v>
      </c>
      <c r="B320" s="294" t="s">
        <v>445</v>
      </c>
      <c r="C320" s="459"/>
      <c r="D320" s="294" t="s">
        <v>12779</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12791</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12653</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12953</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13000</v>
      </c>
      <c r="E340" s="304">
        <v>7000</v>
      </c>
    </row>
    <row r="341" spans="1:5" x14ac:dyDescent="0.25">
      <c r="A341" s="492">
        <v>45299</v>
      </c>
      <c r="B341" s="294" t="s">
        <v>5162</v>
      </c>
      <c r="C341" s="459"/>
      <c r="D341" s="294" t="s">
        <v>13001</v>
      </c>
      <c r="E341" s="304">
        <v>10000</v>
      </c>
    </row>
    <row r="342" spans="1:5" x14ac:dyDescent="0.25">
      <c r="A342" s="492">
        <v>45311</v>
      </c>
      <c r="B342" s="294" t="s">
        <v>5162</v>
      </c>
      <c r="C342" s="459"/>
      <c r="D342" s="294" t="s">
        <v>13001</v>
      </c>
      <c r="E342" s="304">
        <v>4760</v>
      </c>
    </row>
    <row r="343" spans="1:5" x14ac:dyDescent="0.25">
      <c r="A343" s="492">
        <v>45311</v>
      </c>
      <c r="B343" s="294" t="s">
        <v>9906</v>
      </c>
      <c r="C343" s="459"/>
      <c r="D343" s="294" t="s">
        <v>13100</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13099</v>
      </c>
      <c r="C347" s="459"/>
      <c r="D347" s="294" t="s">
        <v>3920</v>
      </c>
      <c r="E347" s="304">
        <v>125960</v>
      </c>
    </row>
    <row r="348" spans="1:5" x14ac:dyDescent="0.25">
      <c r="A348" s="492">
        <v>45315</v>
      </c>
      <c r="B348" s="294" t="s">
        <v>445</v>
      </c>
      <c r="C348" s="459"/>
      <c r="D348" s="294" t="s">
        <v>12311</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12953</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13142</v>
      </c>
      <c r="E352" s="304">
        <v>5000</v>
      </c>
    </row>
    <row r="353" spans="1:5" x14ac:dyDescent="0.25">
      <c r="A353" s="492">
        <v>45317</v>
      </c>
      <c r="B353" s="294" t="s">
        <v>9904</v>
      </c>
      <c r="C353" s="459"/>
      <c r="D353" s="294" t="s">
        <v>12311</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12311</v>
      </c>
      <c r="E355" s="304">
        <v>5000</v>
      </c>
    </row>
    <row r="356" spans="1:5" x14ac:dyDescent="0.25">
      <c r="A356" s="492">
        <v>45317</v>
      </c>
      <c r="B356" s="294" t="s">
        <v>9904</v>
      </c>
      <c r="C356" s="459"/>
      <c r="D356" s="294" t="s">
        <v>13143</v>
      </c>
      <c r="E356" s="304">
        <v>81</v>
      </c>
    </row>
    <row r="357" spans="1:5" x14ac:dyDescent="0.25">
      <c r="A357" s="492">
        <v>45317</v>
      </c>
      <c r="B357" s="294" t="s">
        <v>445</v>
      </c>
      <c r="C357" s="459"/>
      <c r="D357" s="294" t="s">
        <v>13154</v>
      </c>
      <c r="E357" s="304">
        <v>-10000</v>
      </c>
    </row>
    <row r="358" spans="1:5" x14ac:dyDescent="0.25">
      <c r="A358" s="492">
        <v>45317</v>
      </c>
      <c r="B358" s="294" t="s">
        <v>107</v>
      </c>
      <c r="C358" s="459"/>
      <c r="D358" s="294" t="s">
        <v>3920</v>
      </c>
      <c r="E358" s="304">
        <v>5500</v>
      </c>
    </row>
    <row r="359" spans="1:5" x14ac:dyDescent="0.25">
      <c r="A359" s="492">
        <v>45318</v>
      </c>
      <c r="B359" s="294" t="s">
        <v>13099</v>
      </c>
      <c r="C359" s="459"/>
      <c r="D359" s="294" t="s">
        <v>13167</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13204</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13344</v>
      </c>
      <c r="E374" s="304">
        <v>1000</v>
      </c>
    </row>
    <row r="375" spans="1:15" x14ac:dyDescent="0.25">
      <c r="A375" s="492">
        <v>45341</v>
      </c>
      <c r="B375" s="294" t="s">
        <v>9904</v>
      </c>
      <c r="C375" s="459"/>
      <c r="D375" s="294" t="s">
        <v>13345</v>
      </c>
      <c r="E375" s="304">
        <v>1000</v>
      </c>
    </row>
    <row r="376" spans="1:15" x14ac:dyDescent="0.25">
      <c r="A376" s="492">
        <v>45341</v>
      </c>
      <c r="B376" s="294" t="s">
        <v>9904</v>
      </c>
      <c r="C376" s="459"/>
      <c r="D376" s="294" t="s">
        <v>13346</v>
      </c>
      <c r="E376" s="304">
        <v>3000</v>
      </c>
    </row>
    <row r="377" spans="1:15" x14ac:dyDescent="0.25">
      <c r="A377" s="492">
        <v>45341</v>
      </c>
      <c r="B377" s="294" t="s">
        <v>9904</v>
      </c>
      <c r="C377" s="459"/>
      <c r="D377" s="294" t="s">
        <v>13347</v>
      </c>
      <c r="E377" s="304">
        <v>500</v>
      </c>
    </row>
    <row r="378" spans="1:15" x14ac:dyDescent="0.25">
      <c r="A378" s="492">
        <v>45341</v>
      </c>
      <c r="B378" s="294" t="s">
        <v>9904</v>
      </c>
      <c r="C378" s="459"/>
      <c r="D378" s="294" t="s">
        <v>13346</v>
      </c>
      <c r="E378" s="304">
        <v>4000</v>
      </c>
    </row>
    <row r="379" spans="1:15" x14ac:dyDescent="0.25">
      <c r="A379" s="645">
        <v>45341</v>
      </c>
      <c r="B379" s="646" t="s">
        <v>9904</v>
      </c>
      <c r="C379" s="489"/>
      <c r="D379" s="646" t="s">
        <v>3920</v>
      </c>
      <c r="E379" s="490">
        <v>5100</v>
      </c>
    </row>
    <row r="380" spans="1:15" x14ac:dyDescent="0.25">
      <c r="A380" s="645">
        <v>45341</v>
      </c>
      <c r="B380" s="646" t="s">
        <v>445</v>
      </c>
      <c r="C380" s="489"/>
      <c r="D380" s="646" t="s">
        <v>13348</v>
      </c>
      <c r="E380" s="490">
        <v>-5100</v>
      </c>
      <c r="O380" s="277"/>
    </row>
    <row r="381" spans="1:15" x14ac:dyDescent="0.25">
      <c r="A381" s="645">
        <v>45341</v>
      </c>
      <c r="B381" s="294" t="s">
        <v>156</v>
      </c>
      <c r="C381" s="459"/>
      <c r="D381" s="294" t="s">
        <v>3920</v>
      </c>
      <c r="E381" s="304">
        <v>5670</v>
      </c>
      <c r="O381" s="277"/>
    </row>
    <row r="382" spans="1:15" x14ac:dyDescent="0.25">
      <c r="A382" s="645">
        <v>45353</v>
      </c>
      <c r="B382" s="294" t="s">
        <v>9906</v>
      </c>
      <c r="C382" s="459"/>
      <c r="D382" s="294" t="s">
        <v>3920</v>
      </c>
      <c r="E382" s="304">
        <v>14460</v>
      </c>
    </row>
    <row r="383" spans="1:15" x14ac:dyDescent="0.25">
      <c r="A383" s="645">
        <v>45353</v>
      </c>
      <c r="B383" s="294" t="s">
        <v>445</v>
      </c>
      <c r="C383" s="459"/>
      <c r="D383" s="294" t="s">
        <v>3920</v>
      </c>
      <c r="E383" s="304">
        <v>18480</v>
      </c>
    </row>
    <row r="384" spans="1:15" x14ac:dyDescent="0.25">
      <c r="A384" s="645">
        <v>45353</v>
      </c>
      <c r="B384" s="294" t="s">
        <v>445</v>
      </c>
      <c r="C384" s="459"/>
      <c r="D384" s="294" t="s">
        <v>3920</v>
      </c>
      <c r="E384" s="304">
        <v>7700</v>
      </c>
      <c r="O384" s="2"/>
    </row>
    <row r="385" spans="1:15" x14ac:dyDescent="0.25">
      <c r="A385" s="645">
        <v>45353</v>
      </c>
      <c r="B385" s="294" t="s">
        <v>445</v>
      </c>
      <c r="C385" s="459"/>
      <c r="D385" s="294" t="s">
        <v>3920</v>
      </c>
      <c r="E385" s="304">
        <v>135454</v>
      </c>
      <c r="O385" s="2"/>
    </row>
    <row r="386" spans="1:15" x14ac:dyDescent="0.25">
      <c r="A386" s="649">
        <v>45353</v>
      </c>
      <c r="B386" s="294" t="s">
        <v>445</v>
      </c>
      <c r="C386" s="459"/>
      <c r="D386" s="294" t="s">
        <v>3920</v>
      </c>
      <c r="E386" s="304">
        <v>690</v>
      </c>
      <c r="O386" s="2"/>
    </row>
    <row r="387" spans="1:15" x14ac:dyDescent="0.25">
      <c r="A387" s="649">
        <v>45353</v>
      </c>
      <c r="B387" s="294" t="s">
        <v>445</v>
      </c>
      <c r="C387" s="459"/>
      <c r="D387" s="294" t="s">
        <v>3920</v>
      </c>
      <c r="E387" s="304">
        <v>61440</v>
      </c>
      <c r="O387" s="2"/>
    </row>
    <row r="388" spans="1:15" x14ac:dyDescent="0.25">
      <c r="A388" s="649">
        <v>45356</v>
      </c>
      <c r="B388" s="294" t="s">
        <v>8573</v>
      </c>
      <c r="C388" s="459"/>
      <c r="D388" s="294" t="s">
        <v>3920</v>
      </c>
      <c r="E388" s="304">
        <v>12800</v>
      </c>
    </row>
    <row r="389" spans="1:15" x14ac:dyDescent="0.25">
      <c r="A389" s="649">
        <v>45356</v>
      </c>
      <c r="B389" s="294" t="s">
        <v>156</v>
      </c>
      <c r="C389" s="459"/>
      <c r="D389" s="294" t="s">
        <v>13423</v>
      </c>
      <c r="E389" s="304">
        <v>-5000</v>
      </c>
    </row>
    <row r="390" spans="1:15" x14ac:dyDescent="0.25">
      <c r="A390" s="649">
        <v>45362</v>
      </c>
      <c r="B390" s="294" t="s">
        <v>156</v>
      </c>
      <c r="C390" s="459"/>
      <c r="D390" s="294" t="s">
        <v>3920</v>
      </c>
      <c r="E390" s="304">
        <v>2800</v>
      </c>
    </row>
    <row r="391" spans="1:15" x14ac:dyDescent="0.25">
      <c r="A391" s="649">
        <v>45362</v>
      </c>
      <c r="B391" s="294" t="s">
        <v>5162</v>
      </c>
      <c r="C391" s="459"/>
      <c r="D391" s="294" t="s">
        <v>3920</v>
      </c>
      <c r="E391" s="304">
        <v>19650</v>
      </c>
    </row>
    <row r="392" spans="1:15" x14ac:dyDescent="0.25">
      <c r="A392" s="649">
        <v>45364</v>
      </c>
      <c r="B392" s="294" t="s">
        <v>13099</v>
      </c>
      <c r="C392" s="459"/>
      <c r="D392" s="294" t="s">
        <v>3920</v>
      </c>
      <c r="E392" s="304">
        <v>63240</v>
      </c>
    </row>
    <row r="393" spans="1:15" x14ac:dyDescent="0.25">
      <c r="A393" s="649">
        <v>45364</v>
      </c>
      <c r="B393" s="294" t="s">
        <v>9906</v>
      </c>
      <c r="C393" s="459"/>
      <c r="D393" s="294" t="s">
        <v>3920</v>
      </c>
      <c r="E393" s="304">
        <v>5280</v>
      </c>
    </row>
    <row r="394" spans="1:15" x14ac:dyDescent="0.25">
      <c r="A394" s="649">
        <v>45366</v>
      </c>
      <c r="B394" s="294" t="s">
        <v>445</v>
      </c>
      <c r="C394" s="459"/>
      <c r="D394" s="294" t="s">
        <v>3920</v>
      </c>
      <c r="E394" s="304">
        <v>2300</v>
      </c>
    </row>
    <row r="395" spans="1:15" x14ac:dyDescent="0.25">
      <c r="A395" s="649">
        <v>45366</v>
      </c>
      <c r="B395" s="294" t="s">
        <v>445</v>
      </c>
      <c r="C395" s="459"/>
      <c r="D395" s="294" t="s">
        <v>3920</v>
      </c>
      <c r="E395" s="304">
        <v>11790</v>
      </c>
    </row>
    <row r="396" spans="1:15" x14ac:dyDescent="0.25">
      <c r="A396" s="649">
        <v>45366</v>
      </c>
      <c r="B396" s="294" t="s">
        <v>445</v>
      </c>
      <c r="C396" s="459"/>
      <c r="D396" s="294" t="s">
        <v>3920</v>
      </c>
      <c r="E396" s="304">
        <v>193890</v>
      </c>
    </row>
    <row r="397" spans="1:15" x14ac:dyDescent="0.25">
      <c r="A397" s="649">
        <v>45366</v>
      </c>
      <c r="B397" s="294" t="s">
        <v>445</v>
      </c>
      <c r="C397" s="459"/>
      <c r="D397" s="294" t="s">
        <v>3920</v>
      </c>
      <c r="E397" s="304">
        <v>116460</v>
      </c>
    </row>
    <row r="398" spans="1:15" x14ac:dyDescent="0.25">
      <c r="A398" s="649">
        <v>45366</v>
      </c>
      <c r="B398" s="294" t="s">
        <v>445</v>
      </c>
      <c r="C398" s="489"/>
      <c r="D398" s="646" t="s">
        <v>12311</v>
      </c>
      <c r="E398" s="490">
        <v>5000</v>
      </c>
    </row>
    <row r="399" spans="1:15" x14ac:dyDescent="0.25">
      <c r="A399" s="649">
        <v>45369</v>
      </c>
      <c r="B399" s="294" t="s">
        <v>8573</v>
      </c>
      <c r="C399" s="459"/>
      <c r="D399" s="294" t="s">
        <v>13466</v>
      </c>
      <c r="E399" s="304">
        <v>10900</v>
      </c>
    </row>
    <row r="400" spans="1:15" x14ac:dyDescent="0.25">
      <c r="A400" s="649">
        <v>45376</v>
      </c>
      <c r="B400" s="294" t="s">
        <v>107</v>
      </c>
      <c r="C400" s="459"/>
      <c r="D400" s="294" t="s">
        <v>3920</v>
      </c>
      <c r="E400" s="304">
        <v>5000</v>
      </c>
    </row>
    <row r="401" spans="1:5" x14ac:dyDescent="0.25">
      <c r="A401" s="649">
        <v>45384</v>
      </c>
      <c r="B401" s="294" t="s">
        <v>445</v>
      </c>
      <c r="C401" s="459"/>
      <c r="D401" s="294" t="s">
        <v>3920</v>
      </c>
      <c r="E401" s="304">
        <v>95726</v>
      </c>
    </row>
    <row r="402" spans="1:5" x14ac:dyDescent="0.25">
      <c r="A402" s="649">
        <v>45384</v>
      </c>
      <c r="B402" s="294" t="s">
        <v>445</v>
      </c>
      <c r="C402" s="459"/>
      <c r="D402" s="294" t="s">
        <v>3920</v>
      </c>
      <c r="E402" s="304">
        <v>13040</v>
      </c>
    </row>
    <row r="403" spans="1:5" x14ac:dyDescent="0.25">
      <c r="A403" s="649">
        <v>45384</v>
      </c>
      <c r="B403" s="294" t="s">
        <v>445</v>
      </c>
      <c r="C403" s="459"/>
      <c r="D403" s="294" t="s">
        <v>3920</v>
      </c>
      <c r="E403" s="304">
        <v>3718</v>
      </c>
    </row>
    <row r="404" spans="1:5" x14ac:dyDescent="0.25">
      <c r="A404" s="649">
        <v>45384</v>
      </c>
      <c r="B404" s="294" t="s">
        <v>445</v>
      </c>
      <c r="C404" s="459"/>
      <c r="D404" s="294" t="s">
        <v>3920</v>
      </c>
      <c r="E404" s="304">
        <v>12700</v>
      </c>
    </row>
    <row r="405" spans="1:5" x14ac:dyDescent="0.25">
      <c r="A405" s="645">
        <v>45384</v>
      </c>
      <c r="B405" s="294" t="s">
        <v>445</v>
      </c>
      <c r="C405" s="489"/>
      <c r="D405" s="646" t="s">
        <v>12311</v>
      </c>
      <c r="E405" s="490">
        <v>15000</v>
      </c>
    </row>
    <row r="406" spans="1:5" x14ac:dyDescent="0.25">
      <c r="A406" s="645">
        <v>45400</v>
      </c>
      <c r="B406" s="294" t="s">
        <v>9906</v>
      </c>
      <c r="C406" s="459"/>
      <c r="D406" s="294" t="s">
        <v>3920</v>
      </c>
      <c r="E406" s="304">
        <v>4000</v>
      </c>
    </row>
    <row r="407" spans="1:5" x14ac:dyDescent="0.25">
      <c r="A407" s="645">
        <v>45407</v>
      </c>
      <c r="B407" s="294" t="s">
        <v>156</v>
      </c>
      <c r="C407" s="459"/>
      <c r="D407" s="294" t="s">
        <v>3920</v>
      </c>
      <c r="E407" s="304">
        <v>3470</v>
      </c>
    </row>
    <row r="408" spans="1:5" x14ac:dyDescent="0.25">
      <c r="A408" s="649">
        <v>45407</v>
      </c>
      <c r="B408" s="294" t="s">
        <v>445</v>
      </c>
      <c r="C408" s="459"/>
      <c r="D408" s="294" t="s">
        <v>3920</v>
      </c>
      <c r="E408" s="304">
        <v>48150</v>
      </c>
    </row>
    <row r="409" spans="1:5" x14ac:dyDescent="0.25">
      <c r="A409" s="649">
        <v>45407</v>
      </c>
      <c r="B409" s="294" t="s">
        <v>445</v>
      </c>
      <c r="C409" s="459"/>
      <c r="D409" s="294" t="s">
        <v>13596</v>
      </c>
      <c r="E409" s="304">
        <v>200000</v>
      </c>
    </row>
    <row r="410" spans="1:5" x14ac:dyDescent="0.25">
      <c r="A410" s="649">
        <v>45407</v>
      </c>
      <c r="B410" s="294" t="s">
        <v>445</v>
      </c>
      <c r="C410" s="459"/>
      <c r="D410" s="294" t="s">
        <v>13597</v>
      </c>
      <c r="E410" s="304">
        <v>30000</v>
      </c>
    </row>
    <row r="411" spans="1:5" x14ac:dyDescent="0.25">
      <c r="A411" s="649">
        <v>45407</v>
      </c>
      <c r="B411" s="294" t="s">
        <v>445</v>
      </c>
      <c r="C411" s="459"/>
      <c r="D411" s="294" t="s">
        <v>3920</v>
      </c>
      <c r="E411" s="304">
        <v>3600</v>
      </c>
    </row>
    <row r="412" spans="1:5" x14ac:dyDescent="0.25">
      <c r="A412" s="649">
        <v>45409</v>
      </c>
      <c r="B412" s="294" t="s">
        <v>9906</v>
      </c>
      <c r="C412" s="459"/>
      <c r="D412" s="294" t="s">
        <v>3920</v>
      </c>
      <c r="E412" s="304">
        <v>3500</v>
      </c>
    </row>
    <row r="413" spans="1:5" x14ac:dyDescent="0.25">
      <c r="A413" s="649">
        <v>45411</v>
      </c>
      <c r="B413" s="294" t="s">
        <v>5162</v>
      </c>
      <c r="C413" s="459"/>
      <c r="D413" s="294" t="s">
        <v>3920</v>
      </c>
      <c r="E413" s="304">
        <v>16200</v>
      </c>
    </row>
    <row r="414" spans="1:5" x14ac:dyDescent="0.25">
      <c r="A414" s="649">
        <v>45412</v>
      </c>
      <c r="B414" s="294" t="s">
        <v>9904</v>
      </c>
      <c r="C414" s="459"/>
      <c r="D414" s="294" t="s">
        <v>3920</v>
      </c>
      <c r="E414" s="304">
        <v>68880</v>
      </c>
    </row>
    <row r="415" spans="1:5" x14ac:dyDescent="0.25">
      <c r="A415" s="649">
        <v>45412</v>
      </c>
      <c r="B415" s="294" t="s">
        <v>9904</v>
      </c>
      <c r="C415" s="459"/>
      <c r="D415" s="294" t="s">
        <v>3920</v>
      </c>
      <c r="E415" s="304">
        <v>69283</v>
      </c>
    </row>
    <row r="416" spans="1:5" x14ac:dyDescent="0.25">
      <c r="A416" s="649">
        <v>45412</v>
      </c>
      <c r="B416" s="294" t="s">
        <v>9904</v>
      </c>
      <c r="C416" s="489"/>
      <c r="D416" s="294" t="s">
        <v>3920</v>
      </c>
      <c r="E416" s="490">
        <v>31160</v>
      </c>
    </row>
    <row r="417" spans="1:13" x14ac:dyDescent="0.25">
      <c r="A417" s="649">
        <v>45384</v>
      </c>
      <c r="B417" s="294" t="s">
        <v>9906</v>
      </c>
      <c r="C417" s="459"/>
      <c r="D417" s="294" t="s">
        <v>3920</v>
      </c>
      <c r="E417" s="304">
        <v>2520</v>
      </c>
    </row>
    <row r="418" spans="1:13" x14ac:dyDescent="0.25">
      <c r="A418" s="649">
        <v>45384</v>
      </c>
      <c r="B418" s="294" t="s">
        <v>8928</v>
      </c>
      <c r="C418" s="459"/>
      <c r="D418" s="294" t="s">
        <v>31</v>
      </c>
      <c r="E418" s="304">
        <v>-5000</v>
      </c>
    </row>
    <row r="419" spans="1:13" x14ac:dyDescent="0.25">
      <c r="A419" s="649">
        <v>45420</v>
      </c>
      <c r="B419" s="294" t="s">
        <v>8928</v>
      </c>
      <c r="C419" s="459"/>
      <c r="D419" s="294" t="s">
        <v>3920</v>
      </c>
      <c r="E419" s="304">
        <v>13970</v>
      </c>
    </row>
    <row r="420" spans="1:13" x14ac:dyDescent="0.25">
      <c r="A420" s="649">
        <v>45427</v>
      </c>
      <c r="B420" s="646" t="s">
        <v>156</v>
      </c>
      <c r="C420" s="489"/>
      <c r="D420" s="294" t="s">
        <v>3920</v>
      </c>
      <c r="E420" s="490">
        <v>8550</v>
      </c>
    </row>
    <row r="421" spans="1:13" ht="38.25" x14ac:dyDescent="0.25">
      <c r="A421" s="649">
        <v>45429</v>
      </c>
      <c r="B421" s="294" t="s">
        <v>8573</v>
      </c>
      <c r="C421" s="459"/>
      <c r="D421" s="294" t="s">
        <v>13732</v>
      </c>
      <c r="E421" s="304">
        <v>50000</v>
      </c>
      <c r="G421" s="494" t="s">
        <v>10616</v>
      </c>
      <c r="H421" s="495" t="s">
        <v>10620</v>
      </c>
      <c r="I421" s="495" t="s">
        <v>10621</v>
      </c>
      <c r="J421" s="495" t="s">
        <v>10622</v>
      </c>
      <c r="K421" s="495" t="s">
        <v>9753</v>
      </c>
      <c r="L421" s="494" t="s">
        <v>9903</v>
      </c>
      <c r="M421" s="494" t="s">
        <v>2</v>
      </c>
    </row>
    <row r="422" spans="1:13" x14ac:dyDescent="0.25">
      <c r="A422" s="649">
        <v>45429</v>
      </c>
      <c r="B422" s="294" t="s">
        <v>8573</v>
      </c>
      <c r="C422" s="459"/>
      <c r="D422" s="294" t="s">
        <v>13732</v>
      </c>
      <c r="E422" s="304">
        <v>10000</v>
      </c>
      <c r="G422" s="294" t="s">
        <v>9904</v>
      </c>
      <c r="H422" s="304">
        <f ca="1">SUMIF(Cash!$C$5355:$E$53890,staff!G422,Cash!$E$5355:$E$53910)+78740+15000+177050+32000+50000+50000+10000+200000+20000+15000+25000+15000</f>
        <v>3179021</v>
      </c>
      <c r="I422" s="304">
        <f ca="1">SUMIF('Bilal bhai'!$B$542:$D$5550,staff!G422,'Bilal bhai'!$D$542:$D$5580)+100000</f>
        <v>100000</v>
      </c>
      <c r="J422" s="304">
        <f ca="1">SUMIF('Nadeem bhai'!$B$1030:$D$1099,staff!G422,'Nadeem bhai'!$D$1030:$D$1099)+25000+30000+70000+40000</f>
        <v>248000</v>
      </c>
      <c r="K422" s="304">
        <f ca="1">J422+I422+H422</f>
        <v>3527021</v>
      </c>
      <c r="L422" s="304">
        <f t="shared" ref="L422:L429" ca="1" si="0">SUMIF($B$2:$E$1863,G422,$E$2:$E$1863)</f>
        <v>3575089</v>
      </c>
      <c r="M422" s="304">
        <f ca="1">K422-L422</f>
        <v>-48068</v>
      </c>
    </row>
    <row r="423" spans="1:13" x14ac:dyDescent="0.25">
      <c r="A423" s="649">
        <v>45429</v>
      </c>
      <c r="B423" s="294" t="s">
        <v>8573</v>
      </c>
      <c r="C423" s="459"/>
      <c r="D423" s="294" t="s">
        <v>11032</v>
      </c>
      <c r="E423" s="304">
        <v>-30000</v>
      </c>
      <c r="G423" s="294" t="s">
        <v>13099</v>
      </c>
      <c r="H423" s="304">
        <f ca="1">SUMIF(Cash!$C$5355:$E$53890,staff!G423,Cash!$E$5355:$E$53910)</f>
        <v>0</v>
      </c>
      <c r="I423" s="304">
        <f ca="1">SUMIF('Bilal bhai'!$B$542:$D$5550,staff!G423,'Bilal bhai'!$D$542:$D$5580)</f>
        <v>0</v>
      </c>
      <c r="J423" s="304">
        <f ca="1">SUMIF('Nadeem bhai'!$B$1030:$D$1099,staff!G423,'Nadeem bhai'!$D$1030:$D$1099)</f>
        <v>0</v>
      </c>
      <c r="K423" s="304"/>
      <c r="L423" s="304">
        <f t="shared" ca="1" si="0"/>
        <v>154200</v>
      </c>
      <c r="M423" s="304">
        <f ca="1">K423-L423+50000+102200+5000</f>
        <v>3000</v>
      </c>
    </row>
    <row r="424" spans="1:13" x14ac:dyDescent="0.25">
      <c r="A424" s="649">
        <v>45429</v>
      </c>
      <c r="B424" s="294" t="s">
        <v>8573</v>
      </c>
      <c r="C424" s="459"/>
      <c r="D424" s="294" t="s">
        <v>3920</v>
      </c>
      <c r="E424" s="304">
        <v>25725</v>
      </c>
      <c r="G424" s="294" t="s">
        <v>9906</v>
      </c>
      <c r="H424" s="304">
        <f ca="1">SUMIF(Cash!$C$5355:$E$53891,staff!G424,Cash!$E$5355:$E$53911)+3787+9000+5000+10000+5000+5000</f>
        <v>564687</v>
      </c>
      <c r="I424" s="304">
        <f ca="1">SUMIF('Bilal bhai'!$B$542:$D$5550,staff!G424,'Bilal bhai'!$D$542:$D$5580)</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9">
        <v>45429</v>
      </c>
      <c r="B425" s="294" t="s">
        <v>9904</v>
      </c>
      <c r="C425" s="459"/>
      <c r="D425" s="294" t="s">
        <v>13735</v>
      </c>
      <c r="E425" s="304">
        <v>100000</v>
      </c>
      <c r="G425" s="294" t="s">
        <v>8928</v>
      </c>
      <c r="H425" s="304">
        <f ca="1">SUMIF(Cash!$C$5444:$E$53891,staff!G425,Cash!$E$5444:$E$53891)+19000+1000</f>
        <v>221000</v>
      </c>
      <c r="I425" s="304">
        <f ca="1">SUMIF('Bilal bhai'!$B$542:$D$5550,staff!G425,'Bilal bhai'!$D$542:$D$5580)</f>
        <v>0</v>
      </c>
      <c r="J425" s="304">
        <f ca="1">SUMIF('Nadeem bhai'!$B$1030:$D$1099,staff!G425,'Nadeem bhai'!$D$1030:$D$1099)</f>
        <v>0</v>
      </c>
      <c r="K425" s="304">
        <f t="shared" ca="1" si="1"/>
        <v>221000</v>
      </c>
      <c r="L425" s="304">
        <f t="shared" ca="1" si="0"/>
        <v>218903</v>
      </c>
      <c r="M425" s="304">
        <f ca="1">K425-L425</f>
        <v>2097</v>
      </c>
    </row>
    <row r="426" spans="1:13" x14ac:dyDescent="0.25">
      <c r="A426" s="649">
        <v>45429</v>
      </c>
      <c r="B426" s="294" t="s">
        <v>9904</v>
      </c>
      <c r="C426" s="459"/>
      <c r="D426" s="294" t="s">
        <v>322</v>
      </c>
      <c r="E426" s="304">
        <v>16370</v>
      </c>
      <c r="G426" s="294" t="s">
        <v>445</v>
      </c>
      <c r="H426" s="304">
        <f ca="1">SUMIF(Cash!$C$5355:$E$53891,staff!G426,Cash!$E$5355:$E$53911)+36480+9000+10000+5000+25000+5000+60000+80000+2000+117850+113800+100000+25000+300000+100000+100000+100000+25000+10000</f>
        <v>1754190</v>
      </c>
      <c r="I426" s="304">
        <f ca="1">SUMIF('Bilal bhai'!$B$542:$D$5550,staff!G426,'Bilal bhai'!$D$542:$D$5580)</f>
        <v>0</v>
      </c>
      <c r="J426" s="304">
        <f>5000+40000</f>
        <v>45000</v>
      </c>
      <c r="K426" s="304">
        <f t="shared" ca="1" si="1"/>
        <v>1799190</v>
      </c>
      <c r="L426" s="304">
        <f t="shared" ca="1" si="0"/>
        <v>1760574</v>
      </c>
      <c r="M426" s="304">
        <f ca="1">K426-L426</f>
        <v>38616</v>
      </c>
    </row>
    <row r="427" spans="1:13" x14ac:dyDescent="0.25">
      <c r="A427" s="649">
        <v>45430</v>
      </c>
      <c r="B427" s="294" t="s">
        <v>9906</v>
      </c>
      <c r="C427" s="459"/>
      <c r="D427" s="294" t="s">
        <v>3920</v>
      </c>
      <c r="E427" s="304">
        <v>7200</v>
      </c>
      <c r="G427" s="294" t="s">
        <v>156</v>
      </c>
      <c r="H427" s="304">
        <f ca="1">SUMIF(Cash!$C$5355:$E$53891,staff!G427,Cash!$E$5355:$E$53911)+3680</f>
        <v>381280</v>
      </c>
      <c r="I427" s="304">
        <f ca="1">SUMIF('Bilal bhai'!$B$542:$D$5550,staff!G427,'Bilal bhai'!$D$542:$D$5580)</f>
        <v>3000</v>
      </c>
      <c r="J427" s="304">
        <f ca="1">SUMIF('Nadeem bhai'!$B$1030:$D$1099,staff!G427,'Nadeem bhai'!$D$1030:$D$1099)</f>
        <v>0</v>
      </c>
      <c r="K427" s="304">
        <f t="shared" ca="1" si="1"/>
        <v>384280</v>
      </c>
      <c r="L427" s="304">
        <f t="shared" ca="1" si="0"/>
        <v>379073</v>
      </c>
      <c r="M427" s="304">
        <f t="shared" ca="1" si="2"/>
        <v>5207</v>
      </c>
    </row>
    <row r="428" spans="1:13" x14ac:dyDescent="0.25">
      <c r="A428" s="649">
        <v>45433</v>
      </c>
      <c r="B428" s="646" t="s">
        <v>8573</v>
      </c>
      <c r="C428" s="489"/>
      <c r="D428" s="646" t="s">
        <v>13732</v>
      </c>
      <c r="E428" s="490">
        <v>10000</v>
      </c>
      <c r="G428" s="294" t="s">
        <v>8573</v>
      </c>
      <c r="H428" s="304">
        <f ca="1">SUMIF(Cash!$C$5355:$E$53891,staff!G428,Cash!$E$5355:$E$53911)+12950+40000+5000+5000</f>
        <v>858550</v>
      </c>
      <c r="I428" s="304">
        <f ca="1">SUMIF('Bilal bhai'!$B$542:$D$5550,staff!G428,'Bilal bhai'!$D$542:$D$5580)</f>
        <v>55000</v>
      </c>
      <c r="J428" s="304">
        <f ca="1">SUMIF('Nadeem bhai'!$B$1030:$D$1099,staff!G428,'Nadeem bhai'!$D$1030:$D$1099)</f>
        <v>0</v>
      </c>
      <c r="K428" s="304">
        <f t="shared" ca="1" si="1"/>
        <v>913550</v>
      </c>
      <c r="L428" s="304">
        <f t="shared" ca="1" si="0"/>
        <v>902079</v>
      </c>
      <c r="M428" s="304">
        <f t="shared" ca="1" si="2"/>
        <v>11471</v>
      </c>
    </row>
    <row r="429" spans="1:13" x14ac:dyDescent="0.25">
      <c r="A429" s="649">
        <v>45435</v>
      </c>
      <c r="B429" s="646" t="s">
        <v>9904</v>
      </c>
      <c r="C429" s="489"/>
      <c r="D429" s="646" t="s">
        <v>3920</v>
      </c>
      <c r="E429" s="490">
        <v>60250</v>
      </c>
      <c r="G429" s="294" t="s">
        <v>629</v>
      </c>
      <c r="H429" s="304">
        <f ca="1">SUMIF(Cash!$C$6286:$E$53891,staff!G429,Cash!$E$6286:$E$53911)</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9">
        <v>45435</v>
      </c>
      <c r="B430" s="646" t="s">
        <v>9904</v>
      </c>
      <c r="C430" s="489"/>
      <c r="D430" s="646" t="s">
        <v>3920</v>
      </c>
      <c r="E430" s="490">
        <v>44030</v>
      </c>
      <c r="G430" s="294" t="s">
        <v>10001</v>
      </c>
      <c r="H430" s="304"/>
      <c r="I430" s="304"/>
      <c r="J430" s="304"/>
      <c r="K430" s="304"/>
      <c r="L430" s="304"/>
      <c r="M430" s="304">
        <v>13500</v>
      </c>
    </row>
    <row r="431" spans="1:13" x14ac:dyDescent="0.25">
      <c r="A431" s="649">
        <v>45435</v>
      </c>
      <c r="B431" s="646" t="s">
        <v>9904</v>
      </c>
      <c r="C431" s="459"/>
      <c r="D431" s="646" t="s">
        <v>13423</v>
      </c>
      <c r="E431" s="304">
        <v>-10000</v>
      </c>
      <c r="G431" s="294" t="s">
        <v>11595</v>
      </c>
      <c r="H431" s="304">
        <f ca="1">SUMIF(Cash!$C$6317:$E$53891,staff!G431,Cash!$E$6317:$E$53911)-5000-1000+5000+5000+5000+2000+1000</f>
        <v>258500</v>
      </c>
      <c r="I431" s="304"/>
      <c r="J431" s="304">
        <f ca="1">SUMIF('Nadeem bhai'!$B$1030:$D$1099,staff!G431,'Nadeem bhai'!$D$1030:$D$1099)+5000+5000+5000+15000+1000</f>
        <v>31000</v>
      </c>
      <c r="K431" s="304">
        <f t="shared" ca="1" si="1"/>
        <v>289500</v>
      </c>
      <c r="L431" s="304">
        <f ca="1">SUMIF($B$2:$E$1863,G431,$E$2:$E$1863)</f>
        <v>273610</v>
      </c>
      <c r="M431" s="304">
        <f ca="1">K431-L431</f>
        <v>15890</v>
      </c>
    </row>
    <row r="432" spans="1:13" x14ac:dyDescent="0.25">
      <c r="A432" s="649">
        <v>45435</v>
      </c>
      <c r="B432" s="646" t="s">
        <v>445</v>
      </c>
      <c r="C432" s="489"/>
      <c r="D432" s="646" t="s">
        <v>13780</v>
      </c>
      <c r="E432" s="490">
        <v>10000</v>
      </c>
      <c r="G432" s="593" t="s">
        <v>3554</v>
      </c>
      <c r="H432" s="304"/>
      <c r="I432" s="304"/>
      <c r="J432" s="304">
        <f ca="1">SUMIF('Nadeem bhai'!$B$1030:$D$1099,staff!G432,'Nadeem bhai'!$D$1030:$D$1099)</f>
        <v>0</v>
      </c>
      <c r="K432" s="304">
        <f t="shared" ca="1" si="1"/>
        <v>0</v>
      </c>
      <c r="L432" s="304"/>
      <c r="M432" s="304">
        <v>10000</v>
      </c>
    </row>
    <row r="433" spans="1:13" x14ac:dyDescent="0.25">
      <c r="A433" s="649">
        <v>45436</v>
      </c>
      <c r="B433" s="294" t="s">
        <v>445</v>
      </c>
      <c r="C433" s="459"/>
      <c r="D433" s="294" t="s">
        <v>3920</v>
      </c>
      <c r="E433" s="304">
        <v>54700</v>
      </c>
      <c r="G433" s="670" t="s">
        <v>10618</v>
      </c>
      <c r="H433" s="671"/>
      <c r="I433" s="671"/>
      <c r="J433" s="671"/>
      <c r="K433" s="671"/>
      <c r="L433" s="672"/>
      <c r="M433" s="501">
        <f ca="1">SUM(M422:M432)</f>
        <v>60163</v>
      </c>
    </row>
    <row r="434" spans="1:13" x14ac:dyDescent="0.25">
      <c r="A434" s="649">
        <v>45436</v>
      </c>
      <c r="B434" s="294" t="s">
        <v>445</v>
      </c>
      <c r="C434" s="459"/>
      <c r="D434" s="294" t="s">
        <v>3920</v>
      </c>
      <c r="E434" s="304">
        <v>149717</v>
      </c>
    </row>
    <row r="435" spans="1:13" x14ac:dyDescent="0.25">
      <c r="A435" s="649">
        <v>45436</v>
      </c>
      <c r="B435" s="294" t="s">
        <v>445</v>
      </c>
      <c r="C435" s="459"/>
      <c r="D435" s="294" t="s">
        <v>3920</v>
      </c>
      <c r="E435" s="304">
        <v>49879</v>
      </c>
    </row>
    <row r="436" spans="1:13" x14ac:dyDescent="0.25">
      <c r="A436" s="649">
        <v>45436</v>
      </c>
      <c r="B436" s="294" t="s">
        <v>445</v>
      </c>
      <c r="C436" s="459"/>
      <c r="D436" s="294" t="s">
        <v>13794</v>
      </c>
      <c r="E436" s="304">
        <v>71000</v>
      </c>
    </row>
    <row r="437" spans="1:13" x14ac:dyDescent="0.25">
      <c r="A437" s="649">
        <v>45436</v>
      </c>
      <c r="B437" s="646" t="s">
        <v>445</v>
      </c>
      <c r="C437" s="489"/>
      <c r="D437" s="646" t="s">
        <v>3920</v>
      </c>
      <c r="E437" s="490">
        <v>83250</v>
      </c>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2"/>
  <sheetViews>
    <sheetView showGridLines="0" tabSelected="1" zoomScale="90" zoomScaleNormal="90" zoomScaleSheetLayoutView="110" workbookViewId="0">
      <pane ySplit="1" topLeftCell="A9249" activePane="bottomLeft" state="frozen"/>
      <selection activeCell="D6707" sqref="D6707"/>
      <selection pane="bottomLeft" activeCell="E9277" sqref="E9277"/>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56.2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56.2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12520</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12323</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12283</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12282</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12286</v>
      </c>
      <c r="E7455" s="43">
        <v>5300</v>
      </c>
      <c r="F7455" s="43"/>
      <c r="G7455" s="48">
        <f t="shared" si="185"/>
        <v>100528.46774193528</v>
      </c>
      <c r="H7455" s="390" t="s">
        <v>9568</v>
      </c>
    </row>
    <row r="7456" spans="1:8" x14ac:dyDescent="0.3">
      <c r="A7456" s="45">
        <v>45197</v>
      </c>
      <c r="B7456" s="582" t="s">
        <v>12081</v>
      </c>
      <c r="C7456" s="5" t="s">
        <v>11194</v>
      </c>
      <c r="D7456" s="124" t="s">
        <v>12287</v>
      </c>
      <c r="E7456" s="43">
        <v>1500</v>
      </c>
      <c r="F7456" s="43"/>
      <c r="G7456" s="48">
        <f t="shared" si="185"/>
        <v>99028.467741935281</v>
      </c>
      <c r="H7456" s="390" t="s">
        <v>9568</v>
      </c>
    </row>
    <row r="7457" spans="1:10" x14ac:dyDescent="0.3">
      <c r="A7457" s="45">
        <v>45197</v>
      </c>
      <c r="B7457" s="582" t="s">
        <v>12080</v>
      </c>
      <c r="C7457" s="5" t="s">
        <v>11194</v>
      </c>
      <c r="D7457" s="124" t="s">
        <v>12288</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12289</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12290</v>
      </c>
      <c r="E7461" s="43">
        <v>10000</v>
      </c>
      <c r="F7461" s="43"/>
      <c r="G7461" s="48">
        <f t="shared" si="185"/>
        <v>61873.467741935281</v>
      </c>
      <c r="H7461" s="390" t="s">
        <v>9568</v>
      </c>
    </row>
    <row r="7462" spans="1:10" x14ac:dyDescent="0.3">
      <c r="A7462" s="45">
        <v>45197</v>
      </c>
      <c r="B7462" s="582"/>
      <c r="C7462" s="5" t="s">
        <v>6430</v>
      </c>
      <c r="D7462" s="124" t="s">
        <v>12291</v>
      </c>
      <c r="E7462" s="43">
        <v>6000</v>
      </c>
      <c r="F7462" s="43"/>
      <c r="G7462" s="48">
        <f t="shared" si="185"/>
        <v>55873.467741935281</v>
      </c>
      <c r="H7462" s="390" t="s">
        <v>9568</v>
      </c>
      <c r="J7462" s="591"/>
    </row>
    <row r="7463" spans="1:10" x14ac:dyDescent="0.3">
      <c r="A7463" s="45">
        <v>45197</v>
      </c>
      <c r="B7463" s="582" t="s">
        <v>12123</v>
      </c>
      <c r="C7463" s="5" t="s">
        <v>9452</v>
      </c>
      <c r="D7463" s="124" t="s">
        <v>12292</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12293</v>
      </c>
      <c r="E7465" s="43">
        <v>5000</v>
      </c>
      <c r="F7465" s="43"/>
      <c r="G7465" s="48">
        <f t="shared" si="185"/>
        <v>30053.467741935281</v>
      </c>
      <c r="H7465" s="390" t="s">
        <v>9568</v>
      </c>
    </row>
    <row r="7466" spans="1:10" x14ac:dyDescent="0.3">
      <c r="A7466" s="45">
        <v>45197</v>
      </c>
      <c r="B7466" s="579"/>
      <c r="C7466" s="485"/>
      <c r="D7466" s="496" t="s">
        <v>12294</v>
      </c>
      <c r="E7466" s="485"/>
      <c r="F7466" s="28">
        <v>100000</v>
      </c>
      <c r="G7466" s="48">
        <f t="shared" ref="G7466" si="186">G7465+F7466-E7466</f>
        <v>130053.46774193528</v>
      </c>
      <c r="H7466" s="390" t="s">
        <v>9568</v>
      </c>
    </row>
    <row r="7467" spans="1:10" x14ac:dyDescent="0.3">
      <c r="A7467" s="45">
        <v>45197</v>
      </c>
      <c r="B7467" s="582" t="s">
        <v>25</v>
      </c>
      <c r="C7467" s="5" t="s">
        <v>12295</v>
      </c>
      <c r="D7467" s="124" t="s">
        <v>12296</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12298</v>
      </c>
      <c r="D7469" s="124" t="s">
        <v>12299</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12300</v>
      </c>
      <c r="E7472" s="43">
        <v>10000</v>
      </c>
      <c r="F7472" s="43"/>
      <c r="G7472" s="48">
        <f t="shared" si="185"/>
        <v>80513.467741935281</v>
      </c>
      <c r="H7472" s="390" t="s">
        <v>9568</v>
      </c>
    </row>
    <row r="7473" spans="1:14" x14ac:dyDescent="0.3">
      <c r="A7473" s="45">
        <v>45199</v>
      </c>
      <c r="B7473" s="582" t="s">
        <v>12080</v>
      </c>
      <c r="C7473" s="5" t="s">
        <v>84</v>
      </c>
      <c r="D7473" s="124" t="s">
        <v>12301</v>
      </c>
      <c r="E7473" s="43">
        <v>10000</v>
      </c>
      <c r="F7473" s="43"/>
      <c r="G7473" s="48">
        <f t="shared" si="185"/>
        <v>70513.467741935281</v>
      </c>
      <c r="H7473" s="390" t="s">
        <v>9568</v>
      </c>
    </row>
    <row r="7474" spans="1:14" x14ac:dyDescent="0.3">
      <c r="A7474" s="45">
        <v>45199</v>
      </c>
      <c r="B7474" s="582" t="s">
        <v>12082</v>
      </c>
      <c r="C7474" s="5" t="s">
        <v>9044</v>
      </c>
      <c r="D7474" s="124" t="s">
        <v>12303</v>
      </c>
      <c r="E7474" s="43">
        <v>40000</v>
      </c>
      <c r="F7474" s="43"/>
      <c r="G7474" s="48">
        <f t="shared" si="185"/>
        <v>30513.467741935281</v>
      </c>
      <c r="H7474" s="390" t="s">
        <v>9568</v>
      </c>
    </row>
    <row r="7475" spans="1:14" x14ac:dyDescent="0.3">
      <c r="A7475" s="45">
        <v>45199</v>
      </c>
      <c r="B7475" s="582" t="s">
        <v>25</v>
      </c>
      <c r="C7475" s="5" t="s">
        <v>5793</v>
      </c>
      <c r="D7475" s="124" t="s">
        <v>12304</v>
      </c>
      <c r="E7475" s="43">
        <v>250</v>
      </c>
      <c r="F7475" s="43"/>
      <c r="G7475" s="48">
        <f t="shared" si="185"/>
        <v>30263.467741935281</v>
      </c>
      <c r="H7475" s="390" t="s">
        <v>9568</v>
      </c>
    </row>
    <row r="7476" spans="1:14" x14ac:dyDescent="0.3">
      <c r="A7476" s="45">
        <v>45201</v>
      </c>
      <c r="B7476" s="582"/>
      <c r="C7476" s="5" t="s">
        <v>14</v>
      </c>
      <c r="D7476" s="124" t="s">
        <v>12308</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12309</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12313</v>
      </c>
      <c r="E7486" s="43">
        <v>10000</v>
      </c>
      <c r="F7486" s="43"/>
      <c r="G7486" s="48">
        <f t="shared" si="185"/>
        <v>102105.46774193528</v>
      </c>
      <c r="H7486" s="390" t="s">
        <v>9568</v>
      </c>
    </row>
    <row r="7487" spans="1:14" x14ac:dyDescent="0.3">
      <c r="A7487" s="45">
        <v>45202</v>
      </c>
      <c r="B7487" s="582" t="s">
        <v>12085</v>
      </c>
      <c r="C7487" s="5" t="s">
        <v>3554</v>
      </c>
      <c r="D7487" s="124" t="s">
        <v>12314</v>
      </c>
      <c r="E7487" s="43">
        <v>40000</v>
      </c>
      <c r="F7487" s="43"/>
      <c r="G7487" s="48">
        <f t="shared" si="185"/>
        <v>62105.467741935281</v>
      </c>
      <c r="H7487" s="390" t="s">
        <v>9568</v>
      </c>
    </row>
    <row r="7488" spans="1:14" x14ac:dyDescent="0.3">
      <c r="A7488" s="45">
        <v>45202</v>
      </c>
      <c r="B7488" s="582"/>
      <c r="C7488" s="5" t="s">
        <v>68</v>
      </c>
      <c r="D7488" s="124" t="s">
        <v>12315</v>
      </c>
      <c r="E7488" s="43">
        <v>5000</v>
      </c>
      <c r="F7488" s="43"/>
      <c r="G7488" s="48">
        <f t="shared" si="185"/>
        <v>57105.467741935281</v>
      </c>
      <c r="H7488" s="390" t="s">
        <v>9568</v>
      </c>
    </row>
    <row r="7489" spans="1:10" x14ac:dyDescent="0.3">
      <c r="A7489" s="45">
        <v>45202</v>
      </c>
      <c r="B7489" s="579"/>
      <c r="C7489" s="485"/>
      <c r="D7489" s="496" t="s">
        <v>12318</v>
      </c>
      <c r="E7489" s="485"/>
      <c r="F7489" s="28">
        <v>50000</v>
      </c>
      <c r="G7489" s="48">
        <f t="shared" si="185"/>
        <v>107105.46774193528</v>
      </c>
      <c r="H7489" s="390" t="s">
        <v>9568</v>
      </c>
    </row>
    <row r="7490" spans="1:10" x14ac:dyDescent="0.3">
      <c r="A7490" s="45">
        <v>45202</v>
      </c>
      <c r="B7490" s="582" t="s">
        <v>12123</v>
      </c>
      <c r="C7490" s="5" t="s">
        <v>11194</v>
      </c>
      <c r="D7490" s="124" t="s">
        <v>12316</v>
      </c>
      <c r="E7490" s="43">
        <v>25200</v>
      </c>
      <c r="F7490" s="43"/>
      <c r="G7490" s="48">
        <f t="shared" si="185"/>
        <v>81905.467741935281</v>
      </c>
      <c r="H7490" s="390" t="s">
        <v>9568</v>
      </c>
    </row>
    <row r="7491" spans="1:10" x14ac:dyDescent="0.3">
      <c r="A7491" s="45">
        <v>45202</v>
      </c>
      <c r="B7491" s="582" t="s">
        <v>12123</v>
      </c>
      <c r="C7491" s="5" t="s">
        <v>11194</v>
      </c>
      <c r="D7491" s="124" t="s">
        <v>12317</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12320</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12321</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12319</v>
      </c>
      <c r="E7501" s="43">
        <v>36675</v>
      </c>
      <c r="F7501" s="43"/>
      <c r="G7501" s="48">
        <f t="shared" si="185"/>
        <v>16030.467741935281</v>
      </c>
      <c r="H7501" s="390" t="s">
        <v>9568</v>
      </c>
    </row>
    <row r="7502" spans="1:10" x14ac:dyDescent="0.3">
      <c r="A7502" s="45">
        <v>45202</v>
      </c>
      <c r="B7502" s="582" t="s">
        <v>12174</v>
      </c>
      <c r="C7502" s="5" t="s">
        <v>11194</v>
      </c>
      <c r="D7502" s="124" t="s">
        <v>12327</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12318</v>
      </c>
      <c r="E7507" s="485"/>
      <c r="F7507" s="28">
        <v>179200</v>
      </c>
      <c r="G7507" s="48">
        <f t="shared" si="185"/>
        <v>186730.46774193528</v>
      </c>
      <c r="H7507" s="390" t="s">
        <v>9568</v>
      </c>
    </row>
    <row r="7508" spans="1:10" x14ac:dyDescent="0.3">
      <c r="A7508" s="45">
        <v>45203</v>
      </c>
      <c r="B7508" s="582" t="s">
        <v>12123</v>
      </c>
      <c r="C7508" s="5" t="s">
        <v>11194</v>
      </c>
      <c r="D7508" s="124" t="s">
        <v>12328</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12329</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12330</v>
      </c>
      <c r="E7514" s="43">
        <v>1000</v>
      </c>
      <c r="F7514" s="43"/>
      <c r="G7514" s="48">
        <f t="shared" si="185"/>
        <v>72445.467741935281</v>
      </c>
      <c r="H7514" s="390" t="s">
        <v>9568</v>
      </c>
      <c r="J7514" s="52">
        <v>11220</v>
      </c>
    </row>
    <row r="7515" spans="1:10" x14ac:dyDescent="0.3">
      <c r="A7515" s="45">
        <v>45204</v>
      </c>
      <c r="B7515" s="582" t="s">
        <v>10615</v>
      </c>
      <c r="C7515" s="5" t="s">
        <v>84</v>
      </c>
      <c r="D7515" s="124" t="s">
        <v>12331</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12332</v>
      </c>
      <c r="E7516" s="43">
        <v>2000</v>
      </c>
      <c r="F7516" s="43"/>
      <c r="G7516" s="48">
        <f t="shared" si="185"/>
        <v>68445.467741935281</v>
      </c>
      <c r="H7516" s="390" t="s">
        <v>9568</v>
      </c>
      <c r="J7516" s="52">
        <v>800</v>
      </c>
    </row>
    <row r="7517" spans="1:10" x14ac:dyDescent="0.3">
      <c r="A7517" s="45">
        <v>45204</v>
      </c>
      <c r="B7517" s="582" t="s">
        <v>10615</v>
      </c>
      <c r="C7517" s="5" t="s">
        <v>84</v>
      </c>
      <c r="D7517" s="124" t="s">
        <v>12333</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12334</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12336</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12337</v>
      </c>
      <c r="E7527" s="43">
        <v>24000</v>
      </c>
      <c r="F7527" s="43"/>
      <c r="G7527" s="48">
        <f t="shared" si="187"/>
        <v>485645.46774193528</v>
      </c>
      <c r="H7527" s="390" t="s">
        <v>9568</v>
      </c>
    </row>
    <row r="7528" spans="1:11" x14ac:dyDescent="0.3">
      <c r="A7528" s="45">
        <v>45205</v>
      </c>
      <c r="B7528" s="398" t="s">
        <v>11772</v>
      </c>
      <c r="C7528" s="5" t="s">
        <v>11194</v>
      </c>
      <c r="D7528" s="124" t="s">
        <v>12338</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12338</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12346</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12339</v>
      </c>
      <c r="E7531" s="43">
        <v>2800</v>
      </c>
      <c r="F7531" s="43"/>
      <c r="G7531" s="48">
        <f t="shared" si="187"/>
        <v>1439975.4677419353</v>
      </c>
      <c r="H7531" s="390" t="s">
        <v>9568</v>
      </c>
    </row>
    <row r="7532" spans="1:11" x14ac:dyDescent="0.3">
      <c r="A7532" s="45">
        <v>45205</v>
      </c>
      <c r="B7532" s="398"/>
      <c r="C7532" s="5" t="s">
        <v>54</v>
      </c>
      <c r="D7532" s="124" t="s">
        <v>12355</v>
      </c>
      <c r="E7532" s="43">
        <f>5000+17000</f>
        <v>22000</v>
      </c>
      <c r="F7532" s="43"/>
      <c r="G7532" s="48">
        <f t="shared" si="187"/>
        <v>1417975.4677419353</v>
      </c>
      <c r="H7532" s="390" t="s">
        <v>9568</v>
      </c>
    </row>
    <row r="7533" spans="1:11" x14ac:dyDescent="0.3">
      <c r="A7533" s="45">
        <v>45205</v>
      </c>
      <c r="B7533" s="398"/>
      <c r="C7533" s="5" t="s">
        <v>54</v>
      </c>
      <c r="D7533" s="124" t="s">
        <v>12350</v>
      </c>
      <c r="E7533" s="43">
        <v>207637.5</v>
      </c>
      <c r="F7533" s="43"/>
      <c r="G7533" s="48">
        <f t="shared" si="187"/>
        <v>1210337.9677419353</v>
      </c>
      <c r="H7533" s="390" t="s">
        <v>9568</v>
      </c>
      <c r="K7533" s="52">
        <v>10000</v>
      </c>
    </row>
    <row r="7534" spans="1:11" x14ac:dyDescent="0.3">
      <c r="A7534" s="45">
        <v>45205</v>
      </c>
      <c r="B7534" s="398"/>
      <c r="C7534" s="5" t="s">
        <v>54</v>
      </c>
      <c r="D7534" s="124" t="s">
        <v>12352</v>
      </c>
      <c r="E7534" s="43">
        <v>127466.66666666666</v>
      </c>
      <c r="F7534" s="43"/>
      <c r="G7534" s="48">
        <f t="shared" si="187"/>
        <v>1082871.3010752685</v>
      </c>
      <c r="H7534" s="390" t="s">
        <v>9568</v>
      </c>
    </row>
    <row r="7535" spans="1:11" x14ac:dyDescent="0.3">
      <c r="A7535" s="45">
        <v>45205</v>
      </c>
      <c r="B7535" s="398"/>
      <c r="C7535" s="5" t="s">
        <v>54</v>
      </c>
      <c r="D7535" s="124" t="s">
        <v>12353</v>
      </c>
      <c r="E7535" s="43">
        <v>298300.00000000006</v>
      </c>
      <c r="F7535" s="43"/>
      <c r="G7535" s="48">
        <f t="shared" si="187"/>
        <v>784571.30107526854</v>
      </c>
      <c r="H7535" s="390" t="s">
        <v>9568</v>
      </c>
    </row>
    <row r="7536" spans="1:11" x14ac:dyDescent="0.3">
      <c r="A7536" s="45">
        <v>45205</v>
      </c>
      <c r="B7536" s="398"/>
      <c r="C7536" s="5" t="s">
        <v>54</v>
      </c>
      <c r="D7536" s="124" t="s">
        <v>12351</v>
      </c>
      <c r="E7536" s="43">
        <v>168295.83333333331</v>
      </c>
      <c r="F7536" s="43"/>
      <c r="G7536" s="48">
        <f t="shared" si="187"/>
        <v>616275.46774193528</v>
      </c>
      <c r="H7536" s="390" t="s">
        <v>9568</v>
      </c>
    </row>
    <row r="7537" spans="1:9" x14ac:dyDescent="0.3">
      <c r="A7537" s="45">
        <v>45205</v>
      </c>
      <c r="B7537" s="398"/>
      <c r="C7537" s="5" t="s">
        <v>54</v>
      </c>
      <c r="D7537" s="124" t="s">
        <v>12354</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12340</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12341</v>
      </c>
      <c r="E7542" s="43">
        <v>20000</v>
      </c>
      <c r="F7542" s="43"/>
      <c r="G7542" s="48">
        <f t="shared" si="187"/>
        <v>331375.46774193528</v>
      </c>
      <c r="H7542" s="390" t="s">
        <v>9568</v>
      </c>
    </row>
    <row r="7543" spans="1:9" x14ac:dyDescent="0.3">
      <c r="A7543" s="45">
        <v>45206</v>
      </c>
      <c r="B7543" s="398" t="s">
        <v>12085</v>
      </c>
      <c r="C7543" s="5" t="s">
        <v>11194</v>
      </c>
      <c r="D7543" s="124" t="s">
        <v>12342</v>
      </c>
      <c r="E7543" s="43">
        <v>15180</v>
      </c>
      <c r="F7543" s="43"/>
      <c r="G7543" s="48">
        <f t="shared" si="187"/>
        <v>316195.46774193528</v>
      </c>
      <c r="H7543" s="390" t="s">
        <v>9568</v>
      </c>
    </row>
    <row r="7544" spans="1:9" x14ac:dyDescent="0.3">
      <c r="A7544" s="45">
        <v>45206</v>
      </c>
      <c r="B7544" s="398" t="s">
        <v>12085</v>
      </c>
      <c r="C7544" s="5" t="s">
        <v>30</v>
      </c>
      <c r="D7544" s="124" t="s">
        <v>12349</v>
      </c>
      <c r="E7544" s="43">
        <v>300</v>
      </c>
      <c r="F7544" s="43"/>
      <c r="G7544" s="48">
        <f t="shared" si="187"/>
        <v>315895.46774193528</v>
      </c>
      <c r="H7544" s="390" t="s">
        <v>9568</v>
      </c>
    </row>
    <row r="7545" spans="1:9" x14ac:dyDescent="0.3">
      <c r="A7545" s="45">
        <v>45206</v>
      </c>
      <c r="B7545" s="398"/>
      <c r="C7545" s="5" t="s">
        <v>12343</v>
      </c>
      <c r="D7545" s="124" t="s">
        <v>12344</v>
      </c>
      <c r="E7545" s="43">
        <v>30000</v>
      </c>
      <c r="F7545" s="43"/>
      <c r="G7545" s="48">
        <f t="shared" si="187"/>
        <v>285895.46774193528</v>
      </c>
      <c r="H7545" s="390" t="s">
        <v>9568</v>
      </c>
    </row>
    <row r="7546" spans="1:9" x14ac:dyDescent="0.3">
      <c r="A7546" s="45">
        <v>45206</v>
      </c>
      <c r="B7546" s="398"/>
      <c r="C7546" s="5" t="s">
        <v>12345</v>
      </c>
      <c r="D7546" s="124" t="s">
        <v>11372</v>
      </c>
      <c r="E7546" s="43">
        <v>3000</v>
      </c>
      <c r="F7546" s="43"/>
      <c r="G7546" s="48">
        <f t="shared" si="187"/>
        <v>282895.46774193528</v>
      </c>
      <c r="H7546" s="390" t="s">
        <v>9568</v>
      </c>
    </row>
    <row r="7547" spans="1:9" x14ac:dyDescent="0.3">
      <c r="A7547" s="45">
        <v>45205</v>
      </c>
      <c r="B7547" s="579"/>
      <c r="C7547" s="485"/>
      <c r="D7547" s="496" t="s">
        <v>12346</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12358</v>
      </c>
      <c r="E7553" s="43">
        <v>58000</v>
      </c>
      <c r="F7553" s="43"/>
      <c r="G7553" s="48">
        <f t="shared" si="187"/>
        <v>711305.46774193528</v>
      </c>
      <c r="H7553" s="390" t="s">
        <v>9568</v>
      </c>
      <c r="I7553" s="52">
        <v>550226</v>
      </c>
    </row>
    <row r="7554" spans="1:9" x14ac:dyDescent="0.3">
      <c r="A7554" s="45">
        <v>45206</v>
      </c>
      <c r="B7554" s="398"/>
      <c r="C7554" s="5" t="s">
        <v>54</v>
      </c>
      <c r="D7554" s="124" t="s">
        <v>12347</v>
      </c>
      <c r="E7554" s="43">
        <f>131879+20000</f>
        <v>151879</v>
      </c>
      <c r="F7554" s="43"/>
      <c r="G7554" s="48">
        <f t="shared" si="187"/>
        <v>559426.46774193528</v>
      </c>
      <c r="H7554" s="390" t="s">
        <v>9568</v>
      </c>
    </row>
    <row r="7555" spans="1:9" x14ac:dyDescent="0.3">
      <c r="A7555" s="45">
        <v>45206</v>
      </c>
      <c r="B7555" s="398" t="s">
        <v>25</v>
      </c>
      <c r="C7555" s="5" t="s">
        <v>12139</v>
      </c>
      <c r="D7555" s="124" t="s">
        <v>12359</v>
      </c>
      <c r="E7555" s="43">
        <v>5000</v>
      </c>
      <c r="F7555" s="43"/>
      <c r="G7555" s="48">
        <f t="shared" si="187"/>
        <v>554426.46774193528</v>
      </c>
      <c r="H7555" s="390" t="s">
        <v>9568</v>
      </c>
    </row>
    <row r="7556" spans="1:9" x14ac:dyDescent="0.3">
      <c r="A7556" s="45">
        <v>45208</v>
      </c>
      <c r="B7556" s="398"/>
      <c r="C7556" s="5" t="s">
        <v>54</v>
      </c>
      <c r="D7556" s="124" t="s">
        <v>12356</v>
      </c>
      <c r="E7556" s="43">
        <v>126700</v>
      </c>
      <c r="F7556" s="43"/>
      <c r="G7556" s="48">
        <f t="shared" si="187"/>
        <v>427726.46774193528</v>
      </c>
      <c r="H7556" s="390" t="s">
        <v>9568</v>
      </c>
    </row>
    <row r="7557" spans="1:9" x14ac:dyDescent="0.3">
      <c r="A7557" s="45">
        <v>45208</v>
      </c>
      <c r="B7557" s="398"/>
      <c r="C7557" s="5" t="s">
        <v>54</v>
      </c>
      <c r="D7557" s="124" t="s">
        <v>12357</v>
      </c>
      <c r="E7557" s="43">
        <v>45000</v>
      </c>
      <c r="F7557" s="43"/>
      <c r="G7557" s="48">
        <f t="shared" si="187"/>
        <v>382726.46774193528</v>
      </c>
      <c r="H7557" s="390" t="s">
        <v>9568</v>
      </c>
    </row>
    <row r="7558" spans="1:9" x14ac:dyDescent="0.3">
      <c r="A7558" s="45">
        <v>45208</v>
      </c>
      <c r="B7558" s="398"/>
      <c r="C7558" s="5" t="s">
        <v>54</v>
      </c>
      <c r="D7558" s="124" t="s">
        <v>12361</v>
      </c>
      <c r="E7558" s="43">
        <v>76670</v>
      </c>
      <c r="F7558" s="43"/>
      <c r="G7558" s="48">
        <f t="shared" si="187"/>
        <v>306056.46774193528</v>
      </c>
      <c r="H7558" s="390" t="s">
        <v>9568</v>
      </c>
    </row>
    <row r="7559" spans="1:9" x14ac:dyDescent="0.3">
      <c r="A7559" s="45">
        <v>45208</v>
      </c>
      <c r="B7559" s="398" t="s">
        <v>12081</v>
      </c>
      <c r="C7559" s="5" t="s">
        <v>11194</v>
      </c>
      <c r="D7559" s="124" t="s">
        <v>12360</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12367</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12368</v>
      </c>
      <c r="E7565" s="43">
        <v>600</v>
      </c>
      <c r="F7565" s="43"/>
      <c r="G7565" s="48">
        <f t="shared" si="187"/>
        <v>217476.46774193528</v>
      </c>
      <c r="H7565" s="390" t="s">
        <v>9568</v>
      </c>
      <c r="I7565" s="52">
        <f>I7562-I7564</f>
        <v>230</v>
      </c>
    </row>
    <row r="7566" spans="1:9" x14ac:dyDescent="0.3">
      <c r="A7566" s="45">
        <v>45209</v>
      </c>
      <c r="B7566" s="398" t="s">
        <v>12370</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12371</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12370</v>
      </c>
      <c r="C7569" s="5" t="s">
        <v>11194</v>
      </c>
      <c r="D7569" s="124" t="s">
        <v>12372</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12373</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12374</v>
      </c>
      <c r="E7573" s="43">
        <v>3000</v>
      </c>
      <c r="F7573" s="43"/>
      <c r="G7573" s="48">
        <f t="shared" si="187"/>
        <v>145576.46774193528</v>
      </c>
      <c r="H7573" s="390" t="s">
        <v>9568</v>
      </c>
    </row>
    <row r="7574" spans="1:10" x14ac:dyDescent="0.3">
      <c r="A7574" s="45">
        <v>45209</v>
      </c>
      <c r="B7574" s="398"/>
      <c r="C7574" s="5" t="s">
        <v>54</v>
      </c>
      <c r="D7574" s="124" t="s">
        <v>12375</v>
      </c>
      <c r="E7574" s="43">
        <v>6230</v>
      </c>
      <c r="F7574" s="43"/>
      <c r="G7574" s="48">
        <f t="shared" si="187"/>
        <v>139346.46774193528</v>
      </c>
      <c r="H7574" s="390" t="s">
        <v>9568</v>
      </c>
    </row>
    <row r="7575" spans="1:10" x14ac:dyDescent="0.3">
      <c r="A7575" s="45">
        <v>45209</v>
      </c>
      <c r="B7575" s="398"/>
      <c r="C7575" s="5" t="s">
        <v>84</v>
      </c>
      <c r="D7575" s="124" t="s">
        <v>12376</v>
      </c>
      <c r="E7575" s="43">
        <v>10000</v>
      </c>
      <c r="F7575" s="43"/>
      <c r="G7575" s="48">
        <f t="shared" si="187"/>
        <v>129346.46774193528</v>
      </c>
      <c r="H7575" s="390" t="s">
        <v>9568</v>
      </c>
    </row>
    <row r="7576" spans="1:10" x14ac:dyDescent="0.3">
      <c r="A7576" s="45">
        <v>45210</v>
      </c>
      <c r="B7576" s="398" t="s">
        <v>12083</v>
      </c>
      <c r="C7576" s="5" t="s">
        <v>11194</v>
      </c>
      <c r="D7576" s="124" t="s">
        <v>12378</v>
      </c>
      <c r="E7576" s="43">
        <v>29000</v>
      </c>
      <c r="F7576" s="43"/>
      <c r="G7576" s="48">
        <f t="shared" si="187"/>
        <v>100346.46774193528</v>
      </c>
      <c r="H7576" s="390" t="s">
        <v>9568</v>
      </c>
      <c r="J7576" s="52">
        <v>941759</v>
      </c>
    </row>
    <row r="7577" spans="1:10" x14ac:dyDescent="0.3">
      <c r="A7577" s="45">
        <v>45210</v>
      </c>
      <c r="B7577" s="398" t="s">
        <v>12123</v>
      </c>
      <c r="C7577" s="5" t="s">
        <v>11194</v>
      </c>
      <c r="D7577" s="124" t="s">
        <v>12379</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12381</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12382</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12370</v>
      </c>
      <c r="C7585" s="5" t="s">
        <v>11194</v>
      </c>
      <c r="D7585" s="124" t="s">
        <v>12372</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12370</v>
      </c>
      <c r="C7588" s="5" t="s">
        <v>11194</v>
      </c>
      <c r="D7588" s="124" t="s">
        <v>12384</v>
      </c>
      <c r="E7588" s="43">
        <v>4700</v>
      </c>
      <c r="F7588" s="43"/>
      <c r="G7588" s="48">
        <f t="shared" si="187"/>
        <v>0.46774193528108299</v>
      </c>
      <c r="H7588" s="390" t="s">
        <v>9568</v>
      </c>
    </row>
    <row r="7589" spans="1:9" x14ac:dyDescent="0.3">
      <c r="A7589" s="45">
        <v>45212</v>
      </c>
      <c r="B7589" s="579"/>
      <c r="C7589" s="485"/>
      <c r="D7589" s="496" t="s">
        <v>12393</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12394</v>
      </c>
      <c r="E7591" s="43">
        <v>62671</v>
      </c>
      <c r="F7591" s="43"/>
      <c r="G7591" s="48">
        <f t="shared" si="187"/>
        <v>36479.467741935281</v>
      </c>
      <c r="H7591" s="390" t="s">
        <v>9568</v>
      </c>
    </row>
    <row r="7592" spans="1:9" x14ac:dyDescent="0.3">
      <c r="A7592" s="45">
        <v>45212</v>
      </c>
      <c r="B7592" s="579"/>
      <c r="C7592" s="485"/>
      <c r="D7592" s="496" t="s">
        <v>12387</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12395</v>
      </c>
      <c r="E7593" s="43">
        <v>39600</v>
      </c>
      <c r="F7593" s="43"/>
      <c r="G7593" s="48">
        <f t="shared" si="187"/>
        <v>96879.467741935281</v>
      </c>
      <c r="H7593" s="390" t="s">
        <v>9568</v>
      </c>
    </row>
    <row r="7594" spans="1:9" x14ac:dyDescent="0.3">
      <c r="A7594" s="45">
        <v>45212</v>
      </c>
      <c r="B7594" s="398" t="s">
        <v>12388</v>
      </c>
      <c r="C7594" s="5" t="s">
        <v>11194</v>
      </c>
      <c r="D7594" s="124" t="s">
        <v>12396</v>
      </c>
      <c r="E7594" s="43">
        <v>940</v>
      </c>
      <c r="F7594" s="43"/>
      <c r="G7594" s="48">
        <f t="shared" si="187"/>
        <v>95939.467741935281</v>
      </c>
      <c r="H7594" s="390" t="s">
        <v>9568</v>
      </c>
    </row>
    <row r="7595" spans="1:9" x14ac:dyDescent="0.3">
      <c r="A7595" s="45">
        <v>45212</v>
      </c>
      <c r="B7595" s="398" t="s">
        <v>12388</v>
      </c>
      <c r="C7595" s="5" t="s">
        <v>11194</v>
      </c>
      <c r="D7595" s="124" t="s">
        <v>12397</v>
      </c>
      <c r="E7595" s="43">
        <v>8780</v>
      </c>
      <c r="F7595" s="43"/>
      <c r="G7595" s="48">
        <f t="shared" si="187"/>
        <v>87159.467741935281</v>
      </c>
      <c r="H7595" s="390" t="s">
        <v>9568</v>
      </c>
    </row>
    <row r="7596" spans="1:9" x14ac:dyDescent="0.3">
      <c r="A7596" s="45">
        <v>45212</v>
      </c>
      <c r="B7596" s="398" t="s">
        <v>12388</v>
      </c>
      <c r="C7596" s="5" t="s">
        <v>12391</v>
      </c>
      <c r="D7596" s="124" t="s">
        <v>12392</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12390</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12389</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12398</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12400</v>
      </c>
      <c r="D7605" s="124" t="s">
        <v>12399</v>
      </c>
      <c r="E7605" s="43">
        <v>3000</v>
      </c>
      <c r="F7605" s="43"/>
      <c r="G7605" s="48">
        <f t="shared" ref="G7605:G7613" si="189">G7604+F7605-E7605</f>
        <v>45179.467741935281</v>
      </c>
      <c r="H7605" s="390" t="s">
        <v>9568</v>
      </c>
    </row>
    <row r="7606" spans="1:9" x14ac:dyDescent="0.3">
      <c r="A7606" s="45">
        <v>45214</v>
      </c>
      <c r="B7606" s="579"/>
      <c r="C7606" s="485"/>
      <c r="D7606" s="496" t="s">
        <v>12346</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12402</v>
      </c>
      <c r="E7609" s="43">
        <v>24000</v>
      </c>
      <c r="F7609" s="43"/>
      <c r="G7609" s="48">
        <f t="shared" si="189"/>
        <v>210379.46774193528</v>
      </c>
      <c r="H7609" s="390" t="s">
        <v>9568</v>
      </c>
    </row>
    <row r="7610" spans="1:9" x14ac:dyDescent="0.3">
      <c r="A7610" s="45">
        <v>45214</v>
      </c>
      <c r="B7610" s="398" t="s">
        <v>12085</v>
      </c>
      <c r="C7610" s="5" t="s">
        <v>11194</v>
      </c>
      <c r="D7610" s="124" t="s">
        <v>12403</v>
      </c>
      <c r="E7610" s="43">
        <v>161000</v>
      </c>
      <c r="F7610" s="43"/>
      <c r="G7610" s="48">
        <f t="shared" si="189"/>
        <v>49379.467741935281</v>
      </c>
      <c r="H7610" s="390" t="s">
        <v>9568</v>
      </c>
    </row>
    <row r="7611" spans="1:9" x14ac:dyDescent="0.3">
      <c r="A7611" s="45">
        <v>45214</v>
      </c>
      <c r="B7611" s="398" t="s">
        <v>25</v>
      </c>
      <c r="C7611" s="5" t="s">
        <v>5793</v>
      </c>
      <c r="D7611" s="124" t="s">
        <v>12404</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12393</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12405</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12408</v>
      </c>
      <c r="E7617" s="43">
        <v>30000</v>
      </c>
      <c r="F7617" s="43"/>
      <c r="G7617" s="48">
        <f t="shared" si="191"/>
        <v>99529.467741935281</v>
      </c>
      <c r="H7617" s="390" t="s">
        <v>9568</v>
      </c>
    </row>
    <row r="7618" spans="1:9" ht="22.5" customHeight="1" x14ac:dyDescent="0.3">
      <c r="A7618" s="45">
        <v>45216</v>
      </c>
      <c r="B7618" s="398" t="s">
        <v>12081</v>
      </c>
      <c r="C7618" s="5" t="s">
        <v>11194</v>
      </c>
      <c r="D7618" s="124" t="s">
        <v>12409</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12410</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12411</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12412</v>
      </c>
      <c r="E7626" s="43">
        <v>1550</v>
      </c>
      <c r="F7626" s="43"/>
      <c r="G7626" s="48">
        <f t="shared" si="192"/>
        <v>46579.467741935281</v>
      </c>
      <c r="H7626" s="390" t="s">
        <v>9568</v>
      </c>
    </row>
    <row r="7627" spans="1:9" x14ac:dyDescent="0.3">
      <c r="A7627" s="45">
        <v>45216</v>
      </c>
      <c r="B7627" s="398" t="s">
        <v>12091</v>
      </c>
      <c r="C7627" s="5" t="s">
        <v>30</v>
      </c>
      <c r="D7627" s="124" t="s">
        <v>12413</v>
      </c>
      <c r="E7627" s="43">
        <v>2000</v>
      </c>
      <c r="F7627" s="43"/>
      <c r="G7627" s="48">
        <f t="shared" si="192"/>
        <v>44579.467741935281</v>
      </c>
      <c r="H7627" s="390" t="s">
        <v>9568</v>
      </c>
    </row>
    <row r="7628" spans="1:9" x14ac:dyDescent="0.3">
      <c r="A7628" s="45">
        <v>45216</v>
      </c>
      <c r="B7628" s="398" t="s">
        <v>12091</v>
      </c>
      <c r="C7628" s="5" t="s">
        <v>11194</v>
      </c>
      <c r="D7628" s="124" t="s">
        <v>12414</v>
      </c>
      <c r="E7628" s="43">
        <v>500</v>
      </c>
      <c r="F7628" s="43"/>
      <c r="G7628" s="48">
        <f t="shared" si="192"/>
        <v>44079.467741935281</v>
      </c>
      <c r="H7628" s="390" t="s">
        <v>9568</v>
      </c>
    </row>
    <row r="7629" spans="1:9" x14ac:dyDescent="0.3">
      <c r="A7629" s="45">
        <v>45216</v>
      </c>
      <c r="B7629" s="398" t="s">
        <v>12091</v>
      </c>
      <c r="C7629" s="5" t="s">
        <v>11194</v>
      </c>
      <c r="D7629" s="124" t="s">
        <v>12415</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12346</v>
      </c>
      <c r="E7631" s="485"/>
      <c r="F7631" s="28">
        <v>500000</v>
      </c>
      <c r="G7631" s="48">
        <f t="shared" si="192"/>
        <v>541679.46774193528</v>
      </c>
      <c r="H7631" s="390" t="s">
        <v>9568</v>
      </c>
    </row>
    <row r="7632" spans="1:9" x14ac:dyDescent="0.3">
      <c r="A7632" s="45">
        <v>45217</v>
      </c>
      <c r="B7632" s="398" t="s">
        <v>12090</v>
      </c>
      <c r="C7632" s="5" t="s">
        <v>1086</v>
      </c>
      <c r="D7632" s="124" t="s">
        <v>12417</v>
      </c>
      <c r="E7632" s="43">
        <v>250000</v>
      </c>
      <c r="F7632" s="43"/>
      <c r="G7632" s="48">
        <f t="shared" si="192"/>
        <v>291679.46774193528</v>
      </c>
      <c r="H7632" s="390" t="s">
        <v>9568</v>
      </c>
    </row>
    <row r="7633" spans="1:11" x14ac:dyDescent="0.3">
      <c r="A7633" s="45">
        <v>45217</v>
      </c>
      <c r="B7633" s="398" t="s">
        <v>10615</v>
      </c>
      <c r="C7633" s="5" t="s">
        <v>12418</v>
      </c>
      <c r="D7633" s="124" t="s">
        <v>12419</v>
      </c>
      <c r="E7633" s="43">
        <v>150000</v>
      </c>
      <c r="F7633" s="43"/>
      <c r="G7633" s="48">
        <f t="shared" si="192"/>
        <v>141679.46774193528</v>
      </c>
      <c r="H7633" s="390" t="s">
        <v>9568</v>
      </c>
    </row>
    <row r="7634" spans="1:11" x14ac:dyDescent="0.3">
      <c r="A7634" s="45">
        <v>45217</v>
      </c>
      <c r="B7634" s="398" t="s">
        <v>12085</v>
      </c>
      <c r="C7634" s="5" t="s">
        <v>11194</v>
      </c>
      <c r="D7634" s="124" t="s">
        <v>12420</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12421</v>
      </c>
      <c r="E7638" s="43">
        <v>300</v>
      </c>
      <c r="F7638" s="43"/>
      <c r="G7638" s="48">
        <f t="shared" si="192"/>
        <v>51979.467741935281</v>
      </c>
      <c r="H7638" s="390" t="s">
        <v>9568</v>
      </c>
    </row>
    <row r="7639" spans="1:11" x14ac:dyDescent="0.3">
      <c r="A7639" s="45">
        <v>45217</v>
      </c>
      <c r="B7639" s="579"/>
      <c r="C7639" s="485"/>
      <c r="D7639" s="496" t="s">
        <v>12430</v>
      </c>
      <c r="E7639" s="485"/>
      <c r="F7639" s="28">
        <v>500000</v>
      </c>
      <c r="G7639" s="48">
        <f t="shared" si="192"/>
        <v>551979.46774193528</v>
      </c>
      <c r="H7639" s="390" t="s">
        <v>9568</v>
      </c>
      <c r="I7639" s="52">
        <f>I7637-I7638</f>
        <v>0</v>
      </c>
    </row>
    <row r="7640" spans="1:11" x14ac:dyDescent="0.3">
      <c r="A7640" s="45">
        <v>45217</v>
      </c>
      <c r="B7640" s="398"/>
      <c r="C7640" s="5" t="s">
        <v>4550</v>
      </c>
      <c r="D7640" s="124" t="s">
        <v>12422</v>
      </c>
      <c r="E7640" s="43">
        <v>30000</v>
      </c>
      <c r="F7640" s="43"/>
      <c r="G7640" s="48">
        <f t="shared" si="192"/>
        <v>521979.46774193528</v>
      </c>
      <c r="H7640" s="390" t="s">
        <v>9568</v>
      </c>
      <c r="K7640" s="52">
        <v>7500</v>
      </c>
    </row>
    <row r="7641" spans="1:11" x14ac:dyDescent="0.3">
      <c r="A7641" s="45">
        <v>45217</v>
      </c>
      <c r="B7641" s="398" t="s">
        <v>12082</v>
      </c>
      <c r="C7641" s="5" t="s">
        <v>10760</v>
      </c>
      <c r="D7641" s="124" t="s">
        <v>12423</v>
      </c>
      <c r="E7641" s="43">
        <v>100000</v>
      </c>
      <c r="F7641" s="43"/>
      <c r="G7641" s="48">
        <f t="shared" si="192"/>
        <v>421979.46774193528</v>
      </c>
      <c r="H7641" s="390" t="s">
        <v>9568</v>
      </c>
      <c r="K7641" s="52">
        <v>2900</v>
      </c>
    </row>
    <row r="7642" spans="1:11" x14ac:dyDescent="0.3">
      <c r="A7642" s="45">
        <v>45217</v>
      </c>
      <c r="B7642" s="398" t="s">
        <v>12086</v>
      </c>
      <c r="C7642" s="5" t="s">
        <v>11194</v>
      </c>
      <c r="D7642" s="124" t="s">
        <v>12424</v>
      </c>
      <c r="E7642" s="43">
        <v>4500</v>
      </c>
      <c r="F7642" s="43"/>
      <c r="G7642" s="48">
        <f t="shared" si="192"/>
        <v>417479.46774193528</v>
      </c>
      <c r="H7642" s="390" t="s">
        <v>9568</v>
      </c>
      <c r="K7642" s="52">
        <v>39300</v>
      </c>
    </row>
    <row r="7643" spans="1:11" x14ac:dyDescent="0.3">
      <c r="A7643" s="45">
        <v>45217</v>
      </c>
      <c r="B7643" s="579"/>
      <c r="C7643" s="485"/>
      <c r="D7643" s="496" t="s">
        <v>12431</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12425</v>
      </c>
      <c r="E7646" s="43">
        <v>250000</v>
      </c>
      <c r="F7646" s="43"/>
      <c r="G7646" s="48">
        <f t="shared" si="192"/>
        <v>205979.46774193528</v>
      </c>
      <c r="H7646" s="390" t="s">
        <v>9568</v>
      </c>
      <c r="K7646" s="52">
        <v>1000</v>
      </c>
    </row>
    <row r="7647" spans="1:11" x14ac:dyDescent="0.3">
      <c r="A7647" s="45">
        <v>45217</v>
      </c>
      <c r="B7647" s="398"/>
      <c r="C7647" s="5" t="s">
        <v>84</v>
      </c>
      <c r="D7647" s="124" t="s">
        <v>12426</v>
      </c>
      <c r="E7647" s="43">
        <v>40000</v>
      </c>
      <c r="F7647" s="43"/>
      <c r="G7647" s="48">
        <f t="shared" si="192"/>
        <v>165979.46774193528</v>
      </c>
      <c r="H7647" s="390" t="s">
        <v>9568</v>
      </c>
      <c r="K7647" s="52">
        <f>K7646+K7645</f>
        <v>55900</v>
      </c>
    </row>
    <row r="7648" spans="1:11" x14ac:dyDescent="0.3">
      <c r="A7648" s="45">
        <v>45217</v>
      </c>
      <c r="B7648" s="398"/>
      <c r="C7648" s="5" t="s">
        <v>84</v>
      </c>
      <c r="D7648" s="124" t="s">
        <v>12427</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12428</v>
      </c>
      <c r="D7651" s="124" t="s">
        <v>12438</v>
      </c>
      <c r="E7651" s="43">
        <v>4200</v>
      </c>
      <c r="F7651" s="43"/>
      <c r="G7651" s="48">
        <f t="shared" si="192"/>
        <v>126479.46774193528</v>
      </c>
      <c r="H7651" s="390" t="s">
        <v>9568</v>
      </c>
    </row>
    <row r="7652" spans="1:11" x14ac:dyDescent="0.3">
      <c r="A7652" s="45">
        <v>45217</v>
      </c>
      <c r="B7652" s="398" t="s">
        <v>11528</v>
      </c>
      <c r="C7652" s="5" t="s">
        <v>12428</v>
      </c>
      <c r="D7652" s="124" t="s">
        <v>12439</v>
      </c>
      <c r="E7652" s="43">
        <v>1000</v>
      </c>
      <c r="F7652" s="43"/>
      <c r="G7652" s="48">
        <f t="shared" si="192"/>
        <v>125479.46774193528</v>
      </c>
      <c r="H7652" s="390" t="s">
        <v>9568</v>
      </c>
    </row>
    <row r="7653" spans="1:11" x14ac:dyDescent="0.3">
      <c r="A7653" s="45">
        <v>45217</v>
      </c>
      <c r="B7653" s="398" t="s">
        <v>12123</v>
      </c>
      <c r="C7653" s="5" t="s">
        <v>12428</v>
      </c>
      <c r="D7653" s="124" t="s">
        <v>12440</v>
      </c>
      <c r="E7653" s="43">
        <v>2900</v>
      </c>
      <c r="F7653" s="43"/>
      <c r="G7653" s="48">
        <f t="shared" si="192"/>
        <v>122579.46774193528</v>
      </c>
      <c r="H7653" s="390" t="s">
        <v>9568</v>
      </c>
    </row>
    <row r="7654" spans="1:11" x14ac:dyDescent="0.3">
      <c r="A7654" s="45">
        <v>45217</v>
      </c>
      <c r="B7654" s="398" t="s">
        <v>12081</v>
      </c>
      <c r="C7654" s="5" t="s">
        <v>12428</v>
      </c>
      <c r="D7654" s="124" t="s">
        <v>12441</v>
      </c>
      <c r="E7654" s="43">
        <v>7500</v>
      </c>
      <c r="F7654" s="43"/>
      <c r="G7654" s="48">
        <f t="shared" si="192"/>
        <v>115079.46774193528</v>
      </c>
      <c r="H7654" s="390" t="s">
        <v>9568</v>
      </c>
    </row>
    <row r="7655" spans="1:11" x14ac:dyDescent="0.3">
      <c r="A7655" s="45">
        <v>45217</v>
      </c>
      <c r="B7655" s="398" t="s">
        <v>12081</v>
      </c>
      <c r="C7655" s="5" t="s">
        <v>12428</v>
      </c>
      <c r="D7655" s="124" t="s">
        <v>12442</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12437</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12428</v>
      </c>
      <c r="D7659" s="124" t="s">
        <v>12443</v>
      </c>
      <c r="E7659" s="43">
        <v>27600</v>
      </c>
      <c r="F7659" s="43"/>
      <c r="G7659" s="48">
        <f t="shared" si="192"/>
        <v>43629.467741935281</v>
      </c>
      <c r="H7659" s="390" t="s">
        <v>9568</v>
      </c>
      <c r="K7659" s="52">
        <v>1670</v>
      </c>
    </row>
    <row r="7660" spans="1:11" x14ac:dyDescent="0.3">
      <c r="A7660" s="45">
        <v>45217</v>
      </c>
      <c r="B7660" s="398" t="s">
        <v>12082</v>
      </c>
      <c r="C7660" s="5" t="s">
        <v>12444</v>
      </c>
      <c r="D7660" s="124" t="s">
        <v>12445</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12442</v>
      </c>
      <c r="E7665" s="43">
        <v>45590</v>
      </c>
      <c r="F7665" s="43"/>
      <c r="G7665" s="48">
        <f t="shared" si="192"/>
        <v>368939.46774193528</v>
      </c>
      <c r="H7665" s="390" t="s">
        <v>9568</v>
      </c>
      <c r="K7665" s="52">
        <v>500</v>
      </c>
    </row>
    <row r="7666" spans="1:11" x14ac:dyDescent="0.3">
      <c r="A7666" s="45">
        <v>45219</v>
      </c>
      <c r="B7666" s="398" t="s">
        <v>12081</v>
      </c>
      <c r="C7666" s="5" t="s">
        <v>11194</v>
      </c>
      <c r="D7666" s="124" t="s">
        <v>12442</v>
      </c>
      <c r="E7666" s="43">
        <v>30000</v>
      </c>
      <c r="F7666" s="43"/>
      <c r="G7666" s="48">
        <f t="shared" si="192"/>
        <v>338939.46774193528</v>
      </c>
      <c r="H7666" s="390" t="s">
        <v>9568</v>
      </c>
    </row>
    <row r="7667" spans="1:11" x14ac:dyDescent="0.3">
      <c r="A7667" s="45">
        <v>45219</v>
      </c>
      <c r="B7667" s="398" t="s">
        <v>12085</v>
      </c>
      <c r="C7667" s="5" t="s">
        <v>11194</v>
      </c>
      <c r="D7667" s="124" t="s">
        <v>12451</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12447</v>
      </c>
      <c r="E7670" s="43">
        <v>15000</v>
      </c>
      <c r="F7670" s="43"/>
      <c r="G7670" s="48">
        <f t="shared" si="192"/>
        <v>120769.46774193528</v>
      </c>
      <c r="H7670" s="390" t="s">
        <v>9568</v>
      </c>
    </row>
    <row r="7671" spans="1:11" x14ac:dyDescent="0.3">
      <c r="A7671" s="45">
        <v>45219</v>
      </c>
      <c r="B7671" s="579"/>
      <c r="C7671" s="485"/>
      <c r="D7671" s="496" t="s">
        <v>12448</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12449</v>
      </c>
      <c r="E7672" s="43">
        <v>100000</v>
      </c>
      <c r="F7672" s="43"/>
      <c r="G7672" s="48">
        <f t="shared" si="192"/>
        <v>420769.46774193528</v>
      </c>
      <c r="H7672" s="390" t="s">
        <v>9568</v>
      </c>
    </row>
    <row r="7673" spans="1:11" x14ac:dyDescent="0.3">
      <c r="A7673" s="45">
        <v>45219</v>
      </c>
      <c r="B7673" s="398" t="s">
        <v>12085</v>
      </c>
      <c r="C7673" s="5" t="s">
        <v>3554</v>
      </c>
      <c r="D7673" s="124" t="s">
        <v>12450</v>
      </c>
      <c r="E7673" s="43">
        <v>100000</v>
      </c>
      <c r="F7673" s="43"/>
      <c r="G7673" s="48">
        <f t="shared" si="192"/>
        <v>320769.46774193528</v>
      </c>
      <c r="H7673" s="390" t="s">
        <v>9568</v>
      </c>
    </row>
    <row r="7674" spans="1:11" x14ac:dyDescent="0.3">
      <c r="A7674" s="45">
        <v>45219</v>
      </c>
      <c r="B7674" s="398" t="s">
        <v>12085</v>
      </c>
      <c r="C7674" s="5" t="s">
        <v>3554</v>
      </c>
      <c r="D7674" s="124" t="s">
        <v>12456</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12428</v>
      </c>
      <c r="D7676" s="124" t="s">
        <v>12454</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12455</v>
      </c>
      <c r="D7678" s="124" t="s">
        <v>12459</v>
      </c>
      <c r="E7678" s="43">
        <v>19000</v>
      </c>
      <c r="F7678" s="43"/>
      <c r="G7678" s="48">
        <f t="shared" si="192"/>
        <v>171169.46774193528</v>
      </c>
      <c r="H7678" s="390" t="s">
        <v>9568</v>
      </c>
      <c r="J7678" s="52">
        <v>9500</v>
      </c>
    </row>
    <row r="7679" spans="1:11" x14ac:dyDescent="0.3">
      <c r="A7679" s="45">
        <v>45219</v>
      </c>
      <c r="B7679" s="398" t="s">
        <v>25</v>
      </c>
      <c r="C7679" s="5" t="s">
        <v>12455</v>
      </c>
      <c r="D7679" s="124" t="s">
        <v>12460</v>
      </c>
      <c r="E7679" s="43">
        <v>1800</v>
      </c>
      <c r="F7679" s="43"/>
      <c r="G7679" s="48">
        <f t="shared" si="192"/>
        <v>169369.46774193528</v>
      </c>
      <c r="H7679" s="390" t="s">
        <v>9568</v>
      </c>
    </row>
    <row r="7680" spans="1:11" x14ac:dyDescent="0.3">
      <c r="A7680" s="45">
        <v>45219</v>
      </c>
      <c r="B7680" s="398" t="s">
        <v>25</v>
      </c>
      <c r="C7680" s="5" t="s">
        <v>12455</v>
      </c>
      <c r="D7680" s="124" t="s">
        <v>12461</v>
      </c>
      <c r="E7680" s="43">
        <v>9500</v>
      </c>
      <c r="F7680" s="43"/>
      <c r="G7680" s="48">
        <f t="shared" si="192"/>
        <v>159869.46774193528</v>
      </c>
      <c r="H7680" s="390" t="s">
        <v>9568</v>
      </c>
    </row>
    <row r="7681" spans="1:11" x14ac:dyDescent="0.3">
      <c r="A7681" s="45">
        <v>45220</v>
      </c>
      <c r="B7681" s="398" t="s">
        <v>12272</v>
      </c>
      <c r="C7681" s="5" t="s">
        <v>12452</v>
      </c>
      <c r="D7681" s="124" t="s">
        <v>12453</v>
      </c>
      <c r="E7681" s="43">
        <v>40000</v>
      </c>
      <c r="F7681" s="43"/>
      <c r="G7681" s="48">
        <f t="shared" si="192"/>
        <v>119869.46774193528</v>
      </c>
      <c r="H7681" s="390" t="s">
        <v>9568</v>
      </c>
      <c r="J7681" s="52">
        <v>19000</v>
      </c>
    </row>
    <row r="7682" spans="1:11" x14ac:dyDescent="0.3">
      <c r="A7682" s="45">
        <v>45220</v>
      </c>
      <c r="B7682" s="398" t="s">
        <v>12086</v>
      </c>
      <c r="C7682" s="5" t="s">
        <v>12428</v>
      </c>
      <c r="D7682" s="124" t="s">
        <v>12457</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12462</v>
      </c>
      <c r="D7685" s="124" t="s">
        <v>12463</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12458</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12468</v>
      </c>
      <c r="E7691" s="43">
        <f>1150+400+1400</f>
        <v>2950</v>
      </c>
      <c r="F7691" s="43"/>
      <c r="G7691" s="48">
        <f t="shared" si="194"/>
        <v>3169.4677419352811</v>
      </c>
      <c r="H7691" s="390" t="s">
        <v>9568</v>
      </c>
    </row>
    <row r="7692" spans="1:11" x14ac:dyDescent="0.3">
      <c r="A7692" s="45">
        <v>45223</v>
      </c>
      <c r="B7692" s="398" t="s">
        <v>25</v>
      </c>
      <c r="C7692" s="5" t="s">
        <v>12400</v>
      </c>
      <c r="D7692" s="124" t="s">
        <v>12467</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12475</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12476</v>
      </c>
      <c r="E7696" s="43">
        <v>5000</v>
      </c>
      <c r="F7696" s="43"/>
      <c r="G7696" s="48">
        <f t="shared" si="194"/>
        <v>95219.467741935281</v>
      </c>
      <c r="H7696" s="390" t="s">
        <v>9568</v>
      </c>
    </row>
    <row r="7697" spans="1:14" s="389" customFormat="1" x14ac:dyDescent="0.3">
      <c r="A7697" s="45">
        <v>45223</v>
      </c>
      <c r="B7697" s="322" t="s">
        <v>12081</v>
      </c>
      <c r="C7697" s="44" t="s">
        <v>11194</v>
      </c>
      <c r="D7697" s="595" t="s">
        <v>12490</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12484</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12485</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12486</v>
      </c>
      <c r="E7703" s="43">
        <v>34000</v>
      </c>
      <c r="F7703" s="43"/>
      <c r="G7703" s="48">
        <f t="shared" si="194"/>
        <v>152839.46774193528</v>
      </c>
      <c r="H7703" s="390" t="s">
        <v>9568</v>
      </c>
      <c r="J7703" s="52">
        <v>135000</v>
      </c>
    </row>
    <row r="7704" spans="1:14" x14ac:dyDescent="0.3">
      <c r="A7704" s="45">
        <v>45224</v>
      </c>
      <c r="B7704" s="398" t="s">
        <v>11772</v>
      </c>
      <c r="C7704" s="5" t="s">
        <v>11194</v>
      </c>
      <c r="D7704" s="124" t="s">
        <v>12441</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12485</v>
      </c>
      <c r="E7705" s="43">
        <v>4485</v>
      </c>
      <c r="F7705" s="43"/>
      <c r="G7705" s="48">
        <f t="shared" si="194"/>
        <v>134329.46774193528</v>
      </c>
      <c r="H7705" s="390" t="s">
        <v>9568</v>
      </c>
    </row>
    <row r="7706" spans="1:14" x14ac:dyDescent="0.3">
      <c r="A7706" s="45">
        <v>45224</v>
      </c>
      <c r="B7706" s="398" t="s">
        <v>12370</v>
      </c>
      <c r="C7706" s="5" t="s">
        <v>11194</v>
      </c>
      <c r="D7706" s="595" t="s">
        <v>12487</v>
      </c>
      <c r="E7706" s="43">
        <v>19500</v>
      </c>
      <c r="F7706" s="43"/>
      <c r="G7706" s="48">
        <f t="shared" si="194"/>
        <v>114829.46774193528</v>
      </c>
      <c r="H7706" s="390" t="s">
        <v>9568</v>
      </c>
    </row>
    <row r="7707" spans="1:14" x14ac:dyDescent="0.3">
      <c r="A7707" s="45">
        <v>45224</v>
      </c>
      <c r="B7707" s="398" t="s">
        <v>12488</v>
      </c>
      <c r="C7707" s="5" t="s">
        <v>11194</v>
      </c>
      <c r="D7707" s="124" t="s">
        <v>12489</v>
      </c>
      <c r="E7707" s="43">
        <v>8400</v>
      </c>
      <c r="F7707" s="43"/>
      <c r="G7707" s="48">
        <f t="shared" si="194"/>
        <v>106429.46774193528</v>
      </c>
      <c r="H7707" s="390" t="s">
        <v>9568</v>
      </c>
    </row>
    <row r="7708" spans="1:14" x14ac:dyDescent="0.3">
      <c r="A7708" s="45">
        <v>45224</v>
      </c>
      <c r="B7708" s="398" t="s">
        <v>12123</v>
      </c>
      <c r="C7708" s="5" t="s">
        <v>11194</v>
      </c>
      <c r="D7708" s="124" t="s">
        <v>12477</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12482</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12479</v>
      </c>
      <c r="E7714" s="43">
        <v>32000</v>
      </c>
      <c r="F7714" s="43"/>
      <c r="G7714" s="48">
        <f t="shared" si="194"/>
        <v>8629.4677419352811</v>
      </c>
      <c r="H7714" s="390" t="s">
        <v>9568</v>
      </c>
      <c r="I7714" s="52">
        <v>25000</v>
      </c>
    </row>
    <row r="7715" spans="1:12" x14ac:dyDescent="0.3">
      <c r="A7715" s="45">
        <v>45224</v>
      </c>
      <c r="B7715" s="398" t="s">
        <v>11528</v>
      </c>
      <c r="C7715" s="5" t="s">
        <v>9331</v>
      </c>
      <c r="D7715" s="124" t="s">
        <v>12478</v>
      </c>
      <c r="E7715" s="43">
        <v>1000</v>
      </c>
      <c r="F7715" s="43"/>
      <c r="G7715" s="48">
        <f t="shared" si="194"/>
        <v>7629.4677419352811</v>
      </c>
      <c r="H7715" s="390" t="s">
        <v>9568</v>
      </c>
      <c r="I7715" s="52">
        <f>SUM(I7709:I7714)</f>
        <v>204000</v>
      </c>
    </row>
    <row r="7716" spans="1:12" x14ac:dyDescent="0.3">
      <c r="A7716" s="45">
        <v>45224</v>
      </c>
      <c r="B7716" s="398"/>
      <c r="C7716" s="5" t="s">
        <v>84</v>
      </c>
      <c r="D7716" s="124" t="s">
        <v>12480</v>
      </c>
      <c r="E7716" s="43">
        <v>4000</v>
      </c>
      <c r="F7716" s="43"/>
      <c r="G7716" s="48">
        <f t="shared" si="194"/>
        <v>3629.4677419352811</v>
      </c>
      <c r="H7716" s="390" t="s">
        <v>9568</v>
      </c>
    </row>
    <row r="7717" spans="1:12" x14ac:dyDescent="0.3">
      <c r="A7717" s="45">
        <v>45224</v>
      </c>
      <c r="B7717" s="398" t="s">
        <v>12080</v>
      </c>
      <c r="C7717" s="5" t="s">
        <v>4122</v>
      </c>
      <c r="D7717" s="124" t="s">
        <v>12481</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12491</v>
      </c>
      <c r="E7722" s="43">
        <v>40800</v>
      </c>
      <c r="F7722" s="43"/>
      <c r="G7722" s="48">
        <f t="shared" si="194"/>
        <v>139196.46774193528</v>
      </c>
      <c r="H7722" s="390" t="s">
        <v>9568</v>
      </c>
      <c r="L7722" s="594"/>
    </row>
    <row r="7723" spans="1:12" x14ac:dyDescent="0.3">
      <c r="A7723" s="45">
        <v>45225</v>
      </c>
      <c r="B7723" s="398" t="s">
        <v>12081</v>
      </c>
      <c r="C7723" s="5" t="s">
        <v>12492</v>
      </c>
      <c r="D7723" s="124" t="s">
        <v>12493</v>
      </c>
      <c r="E7723" s="43">
        <v>80000</v>
      </c>
      <c r="F7723" s="43"/>
      <c r="G7723" s="48">
        <f t="shared" si="194"/>
        <v>59196.467741935281</v>
      </c>
      <c r="H7723" s="390" t="s">
        <v>9568</v>
      </c>
    </row>
    <row r="7724" spans="1:12" x14ac:dyDescent="0.3">
      <c r="A7724" s="45">
        <v>45225</v>
      </c>
      <c r="B7724" s="398"/>
      <c r="C7724" s="5" t="s">
        <v>14</v>
      </c>
      <c r="D7724" s="124" t="s">
        <v>12494</v>
      </c>
      <c r="E7724" s="43">
        <v>12200</v>
      </c>
      <c r="F7724" s="43"/>
      <c r="G7724" s="48">
        <f t="shared" si="194"/>
        <v>46996.467741935281</v>
      </c>
      <c r="H7724" s="390" t="s">
        <v>9568</v>
      </c>
    </row>
    <row r="7725" spans="1:12" x14ac:dyDescent="0.3">
      <c r="A7725" s="45">
        <v>45225</v>
      </c>
      <c r="B7725" s="398"/>
      <c r="C7725" s="5" t="s">
        <v>14</v>
      </c>
      <c r="D7725" s="124" t="s">
        <v>12495</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12488</v>
      </c>
      <c r="C7727" s="5" t="s">
        <v>11194</v>
      </c>
      <c r="D7727" s="124" t="s">
        <v>12496</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12497</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12503</v>
      </c>
      <c r="E7736" s="43">
        <v>30000</v>
      </c>
      <c r="F7736" s="43"/>
      <c r="G7736" s="48">
        <f t="shared" si="194"/>
        <v>122276.46774193528</v>
      </c>
      <c r="H7736" s="390" t="s">
        <v>9568</v>
      </c>
    </row>
    <row r="7737" spans="1:12" x14ac:dyDescent="0.3">
      <c r="A7737" s="45">
        <v>45227</v>
      </c>
      <c r="B7737" s="398" t="s">
        <v>12090</v>
      </c>
      <c r="C7737" s="5" t="s">
        <v>9765</v>
      </c>
      <c r="D7737" s="124" t="s">
        <v>12504</v>
      </c>
      <c r="E7737" s="43">
        <v>20000</v>
      </c>
      <c r="F7737" s="43"/>
      <c r="G7737" s="48">
        <f t="shared" si="194"/>
        <v>102276.46774193528</v>
      </c>
      <c r="H7737" s="390" t="s">
        <v>9568</v>
      </c>
    </row>
    <row r="7738" spans="1:12" x14ac:dyDescent="0.3">
      <c r="A7738" s="45">
        <v>45227</v>
      </c>
      <c r="B7738" s="398" t="s">
        <v>10615</v>
      </c>
      <c r="C7738" s="5" t="s">
        <v>9765</v>
      </c>
      <c r="D7738" s="124" t="s">
        <v>12529</v>
      </c>
      <c r="E7738" s="43">
        <v>10000</v>
      </c>
      <c r="F7738" s="43"/>
      <c r="G7738" s="48">
        <f t="shared" si="194"/>
        <v>92276.467741935281</v>
      </c>
      <c r="H7738" s="390" t="s">
        <v>9568</v>
      </c>
    </row>
    <row r="7739" spans="1:12" x14ac:dyDescent="0.3">
      <c r="A7739" s="45">
        <v>45227</v>
      </c>
      <c r="B7739" s="398" t="s">
        <v>12082</v>
      </c>
      <c r="C7739" s="5" t="s">
        <v>12400</v>
      </c>
      <c r="D7739" s="124" t="s">
        <v>12530</v>
      </c>
      <c r="E7739" s="43">
        <v>3000</v>
      </c>
      <c r="F7739" s="43"/>
      <c r="G7739" s="48">
        <f t="shared" si="194"/>
        <v>89276.467741935281</v>
      </c>
      <c r="H7739" s="390" t="s">
        <v>9568</v>
      </c>
    </row>
    <row r="7740" spans="1:12" x14ac:dyDescent="0.3">
      <c r="A7740" s="45">
        <v>45227</v>
      </c>
      <c r="B7740" s="398" t="s">
        <v>12488</v>
      </c>
      <c r="C7740" s="5" t="s">
        <v>11194</v>
      </c>
      <c r="D7740" s="124" t="s">
        <v>12505</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6" t="s">
        <v>12080</v>
      </c>
      <c r="C7743" s="219" t="s">
        <v>9765</v>
      </c>
      <c r="D7743" s="597" t="s">
        <v>12506</v>
      </c>
      <c r="E7743" s="220">
        <v>10500</v>
      </c>
      <c r="F7743" s="43"/>
      <c r="G7743" s="48">
        <f t="shared" si="194"/>
        <v>69476.467741935281</v>
      </c>
      <c r="H7743" s="390" t="s">
        <v>9568</v>
      </c>
      <c r="K7743" s="52">
        <v>105000</v>
      </c>
    </row>
    <row r="7744" spans="1:12" x14ac:dyDescent="0.3">
      <c r="A7744" s="45">
        <v>45227</v>
      </c>
      <c r="B7744" s="398" t="s">
        <v>12370</v>
      </c>
      <c r="C7744" s="5" t="s">
        <v>11194</v>
      </c>
      <c r="D7744" s="124" t="s">
        <v>12507</v>
      </c>
      <c r="E7744" s="43">
        <v>280</v>
      </c>
      <c r="F7744" s="43"/>
      <c r="G7744" s="48">
        <f t="shared" si="194"/>
        <v>69196.467741935281</v>
      </c>
      <c r="H7744" s="390" t="s">
        <v>9568</v>
      </c>
      <c r="K7744" s="52">
        <v>35400</v>
      </c>
    </row>
    <row r="7745" spans="1:11" x14ac:dyDescent="0.3">
      <c r="A7745" s="45">
        <v>45227</v>
      </c>
      <c r="B7745" s="398" t="s">
        <v>12370</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12511</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12428</v>
      </c>
      <c r="D7750" s="124" t="s">
        <v>12508</v>
      </c>
      <c r="E7750" s="43">
        <v>850</v>
      </c>
      <c r="F7750" s="43"/>
      <c r="G7750" s="48">
        <f t="shared" si="194"/>
        <v>224196.46774193528</v>
      </c>
      <c r="H7750" s="390" t="s">
        <v>9568</v>
      </c>
      <c r="K7750" s="52">
        <v>6000</v>
      </c>
    </row>
    <row r="7751" spans="1:11" x14ac:dyDescent="0.3">
      <c r="A7751" s="45">
        <v>45227</v>
      </c>
      <c r="B7751" s="398" t="s">
        <v>12488</v>
      </c>
      <c r="C7751" s="5" t="s">
        <v>12428</v>
      </c>
      <c r="D7751" s="124" t="s">
        <v>12509</v>
      </c>
      <c r="E7751" s="43">
        <v>2340</v>
      </c>
      <c r="F7751" s="43"/>
      <c r="G7751" s="48">
        <f t="shared" si="194"/>
        <v>221856.46774193528</v>
      </c>
      <c r="H7751" s="390" t="s">
        <v>9568</v>
      </c>
      <c r="I7751" s="52">
        <v>2000</v>
      </c>
      <c r="K7751" s="52">
        <v>72682</v>
      </c>
    </row>
    <row r="7752" spans="1:11" x14ac:dyDescent="0.3">
      <c r="A7752" s="45">
        <v>45227</v>
      </c>
      <c r="B7752" s="398" t="s">
        <v>12488</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12510</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12512</v>
      </c>
      <c r="E7754" s="43">
        <v>5450</v>
      </c>
      <c r="F7754" s="43"/>
      <c r="G7754" s="48">
        <f t="shared" si="194"/>
        <v>215606.46774193528</v>
      </c>
      <c r="H7754" s="390" t="s">
        <v>9568</v>
      </c>
      <c r="I7754" s="52">
        <v>340</v>
      </c>
      <c r="K7754" s="52">
        <f>SUM(K7743:K7753)</f>
        <v>1304652</v>
      </c>
    </row>
    <row r="7755" spans="1:11" x14ac:dyDescent="0.3">
      <c r="A7755" s="45">
        <v>45227</v>
      </c>
      <c r="B7755" s="398" t="s">
        <v>12488</v>
      </c>
      <c r="C7755" s="5" t="s">
        <v>12515</v>
      </c>
      <c r="D7755" s="124" t="s">
        <v>12516</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12517</v>
      </c>
      <c r="E7756" s="43">
        <v>1000</v>
      </c>
      <c r="F7756" s="43"/>
      <c r="G7756" s="48">
        <f t="shared" si="195"/>
        <v>213306.46774193528</v>
      </c>
      <c r="H7756" s="390" t="s">
        <v>9568</v>
      </c>
      <c r="K7756" s="52">
        <f>K7754-K7755</f>
        <v>1173652</v>
      </c>
    </row>
    <row r="7757" spans="1:11" x14ac:dyDescent="0.3">
      <c r="A7757" s="45">
        <v>45229</v>
      </c>
      <c r="B7757" s="398"/>
      <c r="C7757" s="5" t="s">
        <v>84</v>
      </c>
      <c r="D7757" s="124" t="s">
        <v>12518</v>
      </c>
      <c r="E7757" s="43">
        <v>1000</v>
      </c>
      <c r="F7757" s="43"/>
      <c r="G7757" s="48">
        <f t="shared" si="195"/>
        <v>212306.46774193528</v>
      </c>
      <c r="H7757" s="390" t="s">
        <v>9568</v>
      </c>
      <c r="K7757" s="52">
        <v>53800</v>
      </c>
    </row>
    <row r="7758" spans="1:11" x14ac:dyDescent="0.3">
      <c r="A7758" s="45">
        <v>45229</v>
      </c>
      <c r="B7758" s="398" t="s">
        <v>12198</v>
      </c>
      <c r="C7758" s="5" t="s">
        <v>12400</v>
      </c>
      <c r="D7758" s="124" t="s">
        <v>12519</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12488</v>
      </c>
      <c r="C7761" s="5" t="s">
        <v>11194</v>
      </c>
      <c r="D7761" s="124" t="s">
        <v>12522</v>
      </c>
      <c r="E7761" s="43">
        <v>80000</v>
      </c>
      <c r="F7761" s="43"/>
      <c r="G7761" s="48">
        <f t="shared" si="195"/>
        <v>126806.46774193528</v>
      </c>
      <c r="H7761" s="390" t="s">
        <v>9568</v>
      </c>
    </row>
    <row r="7762" spans="1:9" x14ac:dyDescent="0.3">
      <c r="A7762" s="45">
        <v>45229</v>
      </c>
      <c r="B7762" s="398" t="s">
        <v>12081</v>
      </c>
      <c r="C7762" s="5" t="s">
        <v>11194</v>
      </c>
      <c r="D7762" s="124" t="s">
        <v>12528</v>
      </c>
      <c r="E7762" s="43">
        <v>16000</v>
      </c>
      <c r="F7762" s="43"/>
      <c r="G7762" s="48">
        <f t="shared" si="195"/>
        <v>110806.46774193528</v>
      </c>
      <c r="H7762" s="390" t="s">
        <v>9568</v>
      </c>
    </row>
    <row r="7763" spans="1:9" x14ac:dyDescent="0.3">
      <c r="A7763" s="45">
        <v>45229</v>
      </c>
      <c r="B7763" s="398" t="s">
        <v>12123</v>
      </c>
      <c r="C7763" s="5" t="s">
        <v>11194</v>
      </c>
      <c r="D7763" s="124" t="s">
        <v>12528</v>
      </c>
      <c r="E7763" s="43">
        <v>39000</v>
      </c>
      <c r="F7763" s="43"/>
      <c r="G7763" s="48">
        <f t="shared" si="195"/>
        <v>71806.467741935281</v>
      </c>
      <c r="H7763" s="390" t="s">
        <v>9568</v>
      </c>
    </row>
    <row r="7764" spans="1:9" x14ac:dyDescent="0.3">
      <c r="A7764" s="45">
        <v>45229</v>
      </c>
      <c r="B7764" s="398" t="s">
        <v>12488</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12523</v>
      </c>
      <c r="E7767" s="43">
        <f>3900*7</f>
        <v>27300</v>
      </c>
      <c r="F7767" s="43"/>
      <c r="G7767" s="48">
        <f t="shared" si="195"/>
        <v>39006.467741935281</v>
      </c>
      <c r="H7767" s="390" t="s">
        <v>9568</v>
      </c>
    </row>
    <row r="7768" spans="1:9" x14ac:dyDescent="0.3">
      <c r="A7768" s="45">
        <v>45229</v>
      </c>
      <c r="B7768" s="398"/>
      <c r="C7768" s="5" t="s">
        <v>11194</v>
      </c>
      <c r="D7768" s="124" t="s">
        <v>12524</v>
      </c>
      <c r="E7768" s="43">
        <f>1800*8</f>
        <v>14400</v>
      </c>
      <c r="F7768" s="43"/>
      <c r="G7768" s="48">
        <f t="shared" si="195"/>
        <v>24606.467741935281</v>
      </c>
      <c r="H7768" s="390" t="s">
        <v>9568</v>
      </c>
    </row>
    <row r="7769" spans="1:9" x14ac:dyDescent="0.3">
      <c r="A7769" s="45">
        <v>45229</v>
      </c>
      <c r="B7769" s="398" t="s">
        <v>12198</v>
      </c>
      <c r="C7769" s="5" t="s">
        <v>9754</v>
      </c>
      <c r="D7769" s="124" t="s">
        <v>12526</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12532</v>
      </c>
      <c r="C7772" s="5" t="s">
        <v>11194</v>
      </c>
      <c r="D7772" s="124" t="s">
        <v>12527</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12532</v>
      </c>
      <c r="C7774" s="5" t="s">
        <v>11194</v>
      </c>
      <c r="D7774" s="124" t="s">
        <v>12533</v>
      </c>
      <c r="E7774" s="43">
        <v>10000</v>
      </c>
      <c r="F7774" s="43"/>
      <c r="G7774" s="48">
        <f t="shared" si="195"/>
        <v>149306.46774193528</v>
      </c>
      <c r="H7774" s="390" t="s">
        <v>9568</v>
      </c>
    </row>
    <row r="7775" spans="1:9" x14ac:dyDescent="0.3">
      <c r="A7775" s="45">
        <v>45230</v>
      </c>
      <c r="B7775" s="398" t="s">
        <v>10333</v>
      </c>
      <c r="C7775" s="5" t="s">
        <v>11194</v>
      </c>
      <c r="D7775" s="124" t="s">
        <v>12527</v>
      </c>
      <c r="E7775" s="43">
        <v>28000</v>
      </c>
      <c r="F7775" s="43"/>
      <c r="G7775" s="48">
        <f t="shared" si="195"/>
        <v>121306.46774193528</v>
      </c>
      <c r="H7775" s="390" t="s">
        <v>9568</v>
      </c>
    </row>
    <row r="7776" spans="1:9" x14ac:dyDescent="0.3">
      <c r="A7776" s="45">
        <v>45230</v>
      </c>
      <c r="B7776" s="398" t="s">
        <v>12080</v>
      </c>
      <c r="C7776" s="5" t="s">
        <v>11194</v>
      </c>
      <c r="D7776" s="124" t="s">
        <v>12336</v>
      </c>
      <c r="E7776" s="43">
        <v>2400</v>
      </c>
      <c r="F7776" s="43"/>
      <c r="G7776" s="48">
        <f t="shared" si="195"/>
        <v>118906.46774193528</v>
      </c>
      <c r="H7776" s="390" t="s">
        <v>9568</v>
      </c>
      <c r="I7776" s="52">
        <v>250</v>
      </c>
    </row>
    <row r="7777" spans="1:8" x14ac:dyDescent="0.3">
      <c r="A7777" s="45">
        <v>45230</v>
      </c>
      <c r="B7777" s="398" t="s">
        <v>12080</v>
      </c>
      <c r="C7777" s="5" t="s">
        <v>11194</v>
      </c>
      <c r="D7777" s="124" t="s">
        <v>12534</v>
      </c>
      <c r="E7777" s="43">
        <v>4180</v>
      </c>
      <c r="F7777" s="43"/>
      <c r="G7777" s="48">
        <f t="shared" si="195"/>
        <v>114726.46774193528</v>
      </c>
      <c r="H7777" s="390" t="s">
        <v>9568</v>
      </c>
    </row>
    <row r="7778" spans="1:8" x14ac:dyDescent="0.3">
      <c r="A7778" s="45">
        <v>45230</v>
      </c>
      <c r="B7778" s="398" t="s">
        <v>12086</v>
      </c>
      <c r="C7778" s="5" t="s">
        <v>11194</v>
      </c>
      <c r="D7778" s="124" t="s">
        <v>12535</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12370</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12531</v>
      </c>
      <c r="E7785" s="43">
        <v>5000</v>
      </c>
      <c r="F7785" s="43"/>
      <c r="G7785" s="48">
        <f t="shared" si="195"/>
        <v>98526.467741935281</v>
      </c>
      <c r="H7785" s="390" t="s">
        <v>9568</v>
      </c>
    </row>
    <row r="7786" spans="1:8" x14ac:dyDescent="0.3">
      <c r="A7786" s="45">
        <v>45231</v>
      </c>
      <c r="B7786" s="398" t="s">
        <v>12272</v>
      </c>
      <c r="C7786" s="5" t="s">
        <v>12400</v>
      </c>
      <c r="D7786" s="124" t="s">
        <v>12547</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12537</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12541</v>
      </c>
      <c r="D7790" s="124" t="s">
        <v>12542</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12543</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8" t="s">
        <v>12550</v>
      </c>
      <c r="C7796" s="599"/>
      <c r="D7796" s="600" t="s">
        <v>12551</v>
      </c>
      <c r="E7796" s="601">
        <v>12500</v>
      </c>
      <c r="F7796" s="43"/>
      <c r="G7796" s="48">
        <f t="shared" si="196"/>
        <v>240206.46774193528</v>
      </c>
      <c r="H7796" s="390" t="s">
        <v>9568</v>
      </c>
    </row>
    <row r="7797" spans="1:8" x14ac:dyDescent="0.3">
      <c r="A7797" s="45">
        <v>45232</v>
      </c>
      <c r="B7797" s="398" t="s">
        <v>12083</v>
      </c>
      <c r="C7797" s="5" t="s">
        <v>26</v>
      </c>
      <c r="D7797" s="124" t="s">
        <v>12552</v>
      </c>
      <c r="E7797" s="43">
        <v>650</v>
      </c>
      <c r="F7797" s="43"/>
      <c r="G7797" s="48">
        <f t="shared" si="196"/>
        <v>239556.46774193528</v>
      </c>
      <c r="H7797" s="390" t="s">
        <v>9568</v>
      </c>
    </row>
    <row r="7798" spans="1:8" x14ac:dyDescent="0.3">
      <c r="A7798" s="45">
        <v>45232</v>
      </c>
      <c r="B7798" s="398" t="s">
        <v>12182</v>
      </c>
      <c r="C7798" s="5" t="s">
        <v>5793</v>
      </c>
      <c r="D7798" s="124" t="s">
        <v>12552</v>
      </c>
      <c r="E7798" s="43">
        <v>600</v>
      </c>
      <c r="F7798" s="43"/>
      <c r="G7798" s="48">
        <f t="shared" si="196"/>
        <v>238956.46774193528</v>
      </c>
      <c r="H7798" s="390" t="s">
        <v>9568</v>
      </c>
    </row>
    <row r="7799" spans="1:8" x14ac:dyDescent="0.3">
      <c r="A7799" s="45">
        <v>45232</v>
      </c>
      <c r="B7799" s="398" t="s">
        <v>12488</v>
      </c>
      <c r="C7799" s="5" t="s">
        <v>11194</v>
      </c>
      <c r="D7799" s="124" t="s">
        <v>12553</v>
      </c>
      <c r="E7799" s="43">
        <v>2350</v>
      </c>
      <c r="F7799" s="43"/>
      <c r="G7799" s="48">
        <f t="shared" si="196"/>
        <v>236606.46774193528</v>
      </c>
      <c r="H7799" s="390" t="s">
        <v>9568</v>
      </c>
    </row>
    <row r="7800" spans="1:8" x14ac:dyDescent="0.3">
      <c r="A7800" s="45">
        <v>45232</v>
      </c>
      <c r="B7800" s="398" t="s">
        <v>12488</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12554</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12555</v>
      </c>
      <c r="E7806" s="43">
        <v>15000</v>
      </c>
      <c r="F7806" s="43"/>
      <c r="G7806" s="48">
        <f t="shared" si="196"/>
        <v>198526.46774193528</v>
      </c>
      <c r="H7806" s="390" t="s">
        <v>9568</v>
      </c>
    </row>
    <row r="7807" spans="1:8" x14ac:dyDescent="0.3">
      <c r="A7807" s="45">
        <v>45233</v>
      </c>
      <c r="B7807" s="398" t="s">
        <v>12566</v>
      </c>
      <c r="C7807" s="5" t="s">
        <v>9452</v>
      </c>
      <c r="D7807" s="124" t="s">
        <v>12572</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12556</v>
      </c>
      <c r="E7809" s="43">
        <v>2000</v>
      </c>
      <c r="F7809" s="43"/>
      <c r="G7809" s="48">
        <f t="shared" si="196"/>
        <v>188526.46774193528</v>
      </c>
      <c r="H7809" s="390" t="s">
        <v>9568</v>
      </c>
    </row>
    <row r="7810" spans="1:8" x14ac:dyDescent="0.3">
      <c r="A7810" s="45">
        <v>45233</v>
      </c>
      <c r="B7810" s="603" t="s">
        <v>12176</v>
      </c>
      <c r="C7810" s="543" t="s">
        <v>54</v>
      </c>
      <c r="D7810" s="604" t="s">
        <v>12354</v>
      </c>
      <c r="E7810" s="544">
        <v>41000</v>
      </c>
      <c r="F7810" s="43"/>
      <c r="G7810" s="48">
        <f t="shared" si="196"/>
        <v>147526.46774193528</v>
      </c>
      <c r="H7810" s="390" t="s">
        <v>9568</v>
      </c>
    </row>
    <row r="7811" spans="1:8" x14ac:dyDescent="0.3">
      <c r="A7811" s="45">
        <v>45233</v>
      </c>
      <c r="B7811" s="603" t="s">
        <v>12081</v>
      </c>
      <c r="C7811" s="543" t="s">
        <v>54</v>
      </c>
      <c r="D7811" s="604" t="s">
        <v>12557</v>
      </c>
      <c r="E7811" s="544">
        <v>45000</v>
      </c>
      <c r="F7811" s="43"/>
      <c r="G7811" s="48">
        <f t="shared" si="196"/>
        <v>102526.46774193528</v>
      </c>
      <c r="H7811" s="390" t="s">
        <v>9568</v>
      </c>
    </row>
    <row r="7812" spans="1:8" x14ac:dyDescent="0.3">
      <c r="A7812" s="45">
        <v>45233</v>
      </c>
      <c r="B7812" s="603" t="s">
        <v>25</v>
      </c>
      <c r="C7812" s="543" t="s">
        <v>54</v>
      </c>
      <c r="D7812" s="604" t="s">
        <v>6673</v>
      </c>
      <c r="E7812" s="544">
        <v>65000</v>
      </c>
      <c r="F7812" s="43"/>
      <c r="G7812" s="48">
        <f t="shared" si="196"/>
        <v>37526.467741935281</v>
      </c>
      <c r="H7812" s="390" t="s">
        <v>9568</v>
      </c>
    </row>
    <row r="7813" spans="1:8" x14ac:dyDescent="0.3">
      <c r="A7813" s="45">
        <v>45233</v>
      </c>
      <c r="B7813" s="603" t="s">
        <v>25</v>
      </c>
      <c r="C7813" s="543" t="s">
        <v>54</v>
      </c>
      <c r="D7813" s="604" t="s">
        <v>12559</v>
      </c>
      <c r="E7813" s="544">
        <v>22000</v>
      </c>
      <c r="F7813" s="43"/>
      <c r="G7813" s="48">
        <f t="shared" si="196"/>
        <v>15526.467741935281</v>
      </c>
      <c r="H7813" s="390" t="s">
        <v>9568</v>
      </c>
    </row>
    <row r="7814" spans="1:8" x14ac:dyDescent="0.3">
      <c r="A7814" s="45">
        <v>45233</v>
      </c>
      <c r="B7814" s="398" t="s">
        <v>25</v>
      </c>
      <c r="C7814" s="5" t="s">
        <v>12400</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603" t="s">
        <v>12082</v>
      </c>
      <c r="C7816" s="543" t="s">
        <v>54</v>
      </c>
      <c r="D7816" s="604" t="s">
        <v>12558</v>
      </c>
      <c r="E7816" s="544">
        <v>40800</v>
      </c>
      <c r="F7816" s="43"/>
      <c r="G7816" s="48">
        <f t="shared" si="196"/>
        <v>473326.46774193528</v>
      </c>
      <c r="H7816" s="390" t="s">
        <v>9568</v>
      </c>
    </row>
    <row r="7817" spans="1:8" x14ac:dyDescent="0.3">
      <c r="A7817" s="45">
        <v>45233</v>
      </c>
      <c r="B7817" s="398" t="s">
        <v>12566</v>
      </c>
      <c r="C7817" s="5" t="s">
        <v>5793</v>
      </c>
      <c r="D7817" s="124" t="s">
        <v>40</v>
      </c>
      <c r="E7817" s="43">
        <v>250</v>
      </c>
      <c r="F7817" s="43"/>
      <c r="G7817" s="48">
        <f t="shared" si="196"/>
        <v>473076.46774193528</v>
      </c>
      <c r="H7817" s="390" t="s">
        <v>9568</v>
      </c>
    </row>
    <row r="7818" spans="1:8" x14ac:dyDescent="0.3">
      <c r="A7818" s="45">
        <v>45233</v>
      </c>
      <c r="B7818" s="398" t="s">
        <v>12566</v>
      </c>
      <c r="C7818" s="5" t="s">
        <v>11194</v>
      </c>
      <c r="D7818" s="124" t="s">
        <v>12560</v>
      </c>
      <c r="E7818" s="43">
        <v>4200</v>
      </c>
      <c r="F7818" s="43"/>
      <c r="G7818" s="48">
        <f t="shared" si="196"/>
        <v>468876.46774193528</v>
      </c>
      <c r="H7818" s="390" t="s">
        <v>9568</v>
      </c>
    </row>
    <row r="7819" spans="1:8" x14ac:dyDescent="0.3">
      <c r="A7819" s="45">
        <v>45234</v>
      </c>
      <c r="B7819" s="398" t="s">
        <v>12085</v>
      </c>
      <c r="C7819" s="5" t="s">
        <v>12564</v>
      </c>
      <c r="D7819" s="124" t="s">
        <v>12565</v>
      </c>
      <c r="E7819" s="43">
        <v>2000</v>
      </c>
      <c r="F7819" s="43"/>
      <c r="G7819" s="48">
        <f t="shared" si="196"/>
        <v>466876.46774193528</v>
      </c>
      <c r="H7819" s="390" t="s">
        <v>9568</v>
      </c>
    </row>
    <row r="7820" spans="1:8" x14ac:dyDescent="0.3">
      <c r="A7820" s="45">
        <v>45234</v>
      </c>
      <c r="B7820" s="398" t="s">
        <v>12566</v>
      </c>
      <c r="C7820" s="5" t="s">
        <v>9452</v>
      </c>
      <c r="D7820" s="124" t="s">
        <v>12573</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603" t="s">
        <v>12080</v>
      </c>
      <c r="C7822" s="605" t="s">
        <v>54</v>
      </c>
      <c r="D7822" s="605" t="s">
        <v>12569</v>
      </c>
      <c r="E7822" s="544">
        <v>39200</v>
      </c>
      <c r="F7822" s="43"/>
      <c r="G7822" s="48">
        <f t="shared" si="196"/>
        <v>422176.46774193528</v>
      </c>
      <c r="H7822" s="390" t="s">
        <v>9568</v>
      </c>
    </row>
    <row r="7823" spans="1:8" x14ac:dyDescent="0.3">
      <c r="A7823" s="45">
        <v>45234</v>
      </c>
      <c r="B7823" s="398" t="s">
        <v>12080</v>
      </c>
      <c r="C7823" s="44" t="s">
        <v>12400</v>
      </c>
      <c r="D7823" s="44" t="s">
        <v>12570</v>
      </c>
      <c r="E7823" s="43">
        <v>400</v>
      </c>
      <c r="F7823" s="43"/>
      <c r="G7823" s="48">
        <f t="shared" si="196"/>
        <v>421776.46774193528</v>
      </c>
      <c r="H7823" s="390" t="s">
        <v>9568</v>
      </c>
    </row>
    <row r="7824" spans="1:8" x14ac:dyDescent="0.3">
      <c r="A7824" s="45">
        <v>45234</v>
      </c>
      <c r="B7824" s="398" t="s">
        <v>12566</v>
      </c>
      <c r="C7824" s="44" t="s">
        <v>5793</v>
      </c>
      <c r="D7824" s="124" t="s">
        <v>12574</v>
      </c>
      <c r="E7824" s="43">
        <v>1600</v>
      </c>
      <c r="F7824" s="43"/>
      <c r="G7824" s="48">
        <f t="shared" si="196"/>
        <v>420176.46774193528</v>
      </c>
      <c r="H7824" s="390" t="s">
        <v>9568</v>
      </c>
    </row>
    <row r="7825" spans="1:8" x14ac:dyDescent="0.3">
      <c r="A7825" s="45">
        <v>45234</v>
      </c>
      <c r="B7825" s="606" t="s">
        <v>12117</v>
      </c>
      <c r="C7825" s="605" t="s">
        <v>54</v>
      </c>
      <c r="D7825" s="605" t="s">
        <v>8636</v>
      </c>
      <c r="E7825" s="544">
        <v>128774.19354838709</v>
      </c>
      <c r="F7825" s="43"/>
      <c r="G7825" s="48">
        <f t="shared" si="196"/>
        <v>291402.27419354819</v>
      </c>
      <c r="H7825" s="390" t="s">
        <v>9568</v>
      </c>
    </row>
    <row r="7826" spans="1:8" x14ac:dyDescent="0.3">
      <c r="A7826" s="45">
        <v>45234</v>
      </c>
      <c r="B7826" s="606" t="s">
        <v>12091</v>
      </c>
      <c r="C7826" s="605" t="s">
        <v>54</v>
      </c>
      <c r="D7826" s="605" t="s">
        <v>12571</v>
      </c>
      <c r="E7826" s="544">
        <v>120084.67741935485</v>
      </c>
      <c r="F7826" s="43"/>
      <c r="G7826" s="48">
        <f t="shared" si="196"/>
        <v>171317.59677419334</v>
      </c>
      <c r="H7826" s="390" t="s">
        <v>9568</v>
      </c>
    </row>
    <row r="7827" spans="1:8" x14ac:dyDescent="0.3">
      <c r="A7827" s="45">
        <v>45234</v>
      </c>
      <c r="B7827" s="606" t="s">
        <v>12091</v>
      </c>
      <c r="C7827" s="605" t="s">
        <v>54</v>
      </c>
      <c r="D7827" s="605" t="s">
        <v>6239</v>
      </c>
      <c r="E7827" s="544">
        <v>20000</v>
      </c>
      <c r="F7827" s="43"/>
      <c r="G7827" s="48">
        <f t="shared" si="196"/>
        <v>151317.59677419334</v>
      </c>
      <c r="H7827" s="390" t="s">
        <v>9568</v>
      </c>
    </row>
    <row r="7828" spans="1:8" x14ac:dyDescent="0.3">
      <c r="A7828" s="45">
        <v>45234</v>
      </c>
      <c r="B7828" s="582" t="s">
        <v>12117</v>
      </c>
      <c r="C7828" s="44" t="s">
        <v>12400</v>
      </c>
      <c r="D7828" s="44" t="s">
        <v>12575</v>
      </c>
      <c r="E7828" s="43">
        <v>3000</v>
      </c>
      <c r="F7828" s="43"/>
      <c r="G7828" s="48">
        <f t="shared" si="196"/>
        <v>148317.59677419334</v>
      </c>
      <c r="H7828" s="390" t="s">
        <v>9568</v>
      </c>
    </row>
    <row r="7829" spans="1:8" x14ac:dyDescent="0.3">
      <c r="A7829" s="45">
        <v>45234</v>
      </c>
      <c r="B7829" s="582" t="s">
        <v>12198</v>
      </c>
      <c r="C7829" s="44" t="s">
        <v>12400</v>
      </c>
      <c r="D7829" s="44" t="s">
        <v>12576</v>
      </c>
      <c r="E7829" s="43">
        <v>730</v>
      </c>
      <c r="F7829" s="43"/>
      <c r="G7829" s="48">
        <f t="shared" si="196"/>
        <v>147587.59677419334</v>
      </c>
      <c r="H7829" s="390" t="s">
        <v>9568</v>
      </c>
    </row>
    <row r="7830" spans="1:8" x14ac:dyDescent="0.3">
      <c r="A7830" s="45">
        <v>45234</v>
      </c>
      <c r="B7830" s="398" t="s">
        <v>12081</v>
      </c>
      <c r="C7830" s="73" t="s">
        <v>10709</v>
      </c>
      <c r="D7830" s="607" t="s">
        <v>4319</v>
      </c>
      <c r="E7830" s="58">
        <v>2000</v>
      </c>
      <c r="F7830" s="43"/>
      <c r="G7830" s="48">
        <f t="shared" si="196"/>
        <v>145587.59677419334</v>
      </c>
      <c r="H7830" s="390" t="s">
        <v>9568</v>
      </c>
    </row>
    <row r="7831" spans="1:8" x14ac:dyDescent="0.3">
      <c r="A7831" s="45">
        <v>45234</v>
      </c>
      <c r="B7831" s="398" t="s">
        <v>10615</v>
      </c>
      <c r="C7831" s="5" t="s">
        <v>6430</v>
      </c>
      <c r="D7831" s="607" t="s">
        <v>4319</v>
      </c>
      <c r="E7831" s="58">
        <v>5000</v>
      </c>
      <c r="F7831" s="43"/>
      <c r="G7831" s="48">
        <f t="shared" si="196"/>
        <v>140587.59677419334</v>
      </c>
      <c r="H7831" s="390" t="s">
        <v>9568</v>
      </c>
    </row>
    <row r="7832" spans="1:8" x14ac:dyDescent="0.3">
      <c r="A7832" s="45">
        <v>45234</v>
      </c>
      <c r="B7832" s="398" t="s">
        <v>12080</v>
      </c>
      <c r="C7832" s="5" t="s">
        <v>11194</v>
      </c>
      <c r="D7832" s="124" t="s">
        <v>12577</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12566</v>
      </c>
      <c r="C7834" s="5" t="s">
        <v>5793</v>
      </c>
      <c r="D7834" s="124" t="s">
        <v>40</v>
      </c>
      <c r="E7834" s="43">
        <v>270</v>
      </c>
      <c r="F7834" s="43"/>
      <c r="G7834" s="48">
        <f t="shared" si="196"/>
        <v>115517.59677419334</v>
      </c>
      <c r="H7834" s="390" t="s">
        <v>9568</v>
      </c>
    </row>
    <row r="7835" spans="1:8" x14ac:dyDescent="0.3">
      <c r="A7835" s="45">
        <v>45234</v>
      </c>
      <c r="B7835" s="606" t="s">
        <v>12085</v>
      </c>
      <c r="C7835" s="605" t="s">
        <v>54</v>
      </c>
      <c r="D7835" s="605" t="s">
        <v>12578</v>
      </c>
      <c r="E7835" s="544">
        <v>36800</v>
      </c>
      <c r="F7835" s="43"/>
      <c r="G7835" s="48">
        <f t="shared" si="196"/>
        <v>78717.596774193342</v>
      </c>
      <c r="H7835" s="390" t="s">
        <v>9568</v>
      </c>
    </row>
    <row r="7836" spans="1:8" x14ac:dyDescent="0.3">
      <c r="A7836" s="45">
        <v>45236</v>
      </c>
      <c r="B7836" s="606" t="s">
        <v>11772</v>
      </c>
      <c r="C7836" s="605" t="s">
        <v>54</v>
      </c>
      <c r="D7836" s="605" t="s">
        <v>6245</v>
      </c>
      <c r="E7836" s="544">
        <v>76750</v>
      </c>
      <c r="F7836" s="43"/>
      <c r="G7836" s="48">
        <f t="shared" si="196"/>
        <v>1967.5967741933418</v>
      </c>
      <c r="H7836" s="390" t="s">
        <v>9568</v>
      </c>
    </row>
    <row r="7837" spans="1:8" x14ac:dyDescent="0.3">
      <c r="A7837" s="45">
        <v>45236</v>
      </c>
      <c r="B7837" s="398" t="s">
        <v>12370</v>
      </c>
      <c r="C7837" s="5" t="s">
        <v>11194</v>
      </c>
      <c r="D7837" s="124" t="s">
        <v>12579</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12580</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12566</v>
      </c>
      <c r="C7841" s="5" t="s">
        <v>11194</v>
      </c>
      <c r="D7841" s="124" t="s">
        <v>4342</v>
      </c>
      <c r="E7841" s="43">
        <v>7560</v>
      </c>
      <c r="F7841" s="43"/>
      <c r="G7841" s="48">
        <f t="shared" si="196"/>
        <v>471227.59677419334</v>
      </c>
      <c r="H7841" s="390" t="s">
        <v>9568</v>
      </c>
    </row>
    <row r="7842" spans="1:11" x14ac:dyDescent="0.3">
      <c r="A7842" s="45">
        <v>45236</v>
      </c>
      <c r="B7842" s="398" t="s">
        <v>12566</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6" t="s">
        <v>12082</v>
      </c>
      <c r="C7845" s="605" t="s">
        <v>54</v>
      </c>
      <c r="D7845" s="605" t="s">
        <v>12581</v>
      </c>
      <c r="E7845" s="544">
        <v>63910</v>
      </c>
      <c r="F7845" s="43"/>
      <c r="G7845" s="48">
        <f t="shared" si="196"/>
        <v>400117.59677419334</v>
      </c>
      <c r="H7845" s="390" t="s">
        <v>9568</v>
      </c>
    </row>
    <row r="7846" spans="1:11" x14ac:dyDescent="0.3">
      <c r="A7846" s="45">
        <v>45236</v>
      </c>
      <c r="B7846" s="398" t="s">
        <v>12488</v>
      </c>
      <c r="C7846" s="5" t="s">
        <v>11194</v>
      </c>
      <c r="D7846" s="124" t="s">
        <v>12583</v>
      </c>
      <c r="E7846" s="43">
        <v>9000</v>
      </c>
      <c r="F7846" s="43"/>
      <c r="G7846" s="48">
        <f t="shared" si="196"/>
        <v>391117.59677419334</v>
      </c>
      <c r="H7846" s="390" t="s">
        <v>9568</v>
      </c>
    </row>
    <row r="7847" spans="1:11" x14ac:dyDescent="0.3">
      <c r="A7847" s="45">
        <v>45236</v>
      </c>
      <c r="B7847" s="398" t="s">
        <v>12123</v>
      </c>
      <c r="C7847" s="5" t="s">
        <v>11194</v>
      </c>
      <c r="D7847" s="124" t="s">
        <v>12582</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12584</v>
      </c>
      <c r="C7851" s="5" t="s">
        <v>12585</v>
      </c>
      <c r="D7851" s="124" t="s">
        <v>294</v>
      </c>
      <c r="E7851" s="43">
        <v>25000</v>
      </c>
      <c r="F7851" s="43"/>
      <c r="G7851" s="241">
        <f t="shared" si="196"/>
        <v>336017.59677419334</v>
      </c>
      <c r="H7851" s="390" t="s">
        <v>9568</v>
      </c>
    </row>
    <row r="7852" spans="1:11" x14ac:dyDescent="0.3">
      <c r="A7852" s="45">
        <v>45236</v>
      </c>
      <c r="B7852" s="606" t="s">
        <v>12090</v>
      </c>
      <c r="C7852" s="605" t="s">
        <v>54</v>
      </c>
      <c r="D7852" s="605" t="s">
        <v>12586</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6" t="s">
        <v>25</v>
      </c>
      <c r="C7854" s="605" t="s">
        <v>54</v>
      </c>
      <c r="D7854" s="605" t="s">
        <v>12590</v>
      </c>
      <c r="E7854" s="544">
        <v>39000</v>
      </c>
      <c r="F7854" s="43"/>
      <c r="G7854" s="241">
        <f t="shared" si="196"/>
        <v>218957.59677419334</v>
      </c>
      <c r="H7854" s="390" t="s">
        <v>9568</v>
      </c>
    </row>
    <row r="7855" spans="1:11" x14ac:dyDescent="0.3">
      <c r="A7855" s="45">
        <v>45237</v>
      </c>
      <c r="B7855" s="606" t="s">
        <v>25</v>
      </c>
      <c r="C7855" s="605" t="s">
        <v>54</v>
      </c>
      <c r="D7855" s="605" t="s">
        <v>12591</v>
      </c>
      <c r="E7855" s="544">
        <v>200000</v>
      </c>
      <c r="F7855" s="43"/>
      <c r="G7855" s="241">
        <f t="shared" si="196"/>
        <v>18957.596774193342</v>
      </c>
      <c r="H7855" s="390" t="s">
        <v>9568</v>
      </c>
    </row>
    <row r="7856" spans="1:11" x14ac:dyDescent="0.3">
      <c r="A7856" s="45">
        <v>45237</v>
      </c>
      <c r="B7856" s="398"/>
      <c r="C7856" s="5" t="s">
        <v>84</v>
      </c>
      <c r="D7856" s="124" t="s">
        <v>12592</v>
      </c>
      <c r="E7856" s="43">
        <v>1000</v>
      </c>
      <c r="F7856" s="43"/>
      <c r="G7856" s="241">
        <f t="shared" si="196"/>
        <v>17957.596774193342</v>
      </c>
      <c r="H7856" s="390" t="s">
        <v>9568</v>
      </c>
    </row>
    <row r="7857" spans="1:11" x14ac:dyDescent="0.3">
      <c r="A7857" s="45">
        <v>45237</v>
      </c>
      <c r="B7857" s="398" t="s">
        <v>12081</v>
      </c>
      <c r="C7857" s="5" t="s">
        <v>11194</v>
      </c>
      <c r="D7857" s="124" t="s">
        <v>12593</v>
      </c>
      <c r="E7857" s="43">
        <v>3100</v>
      </c>
      <c r="F7857" s="43"/>
      <c r="G7857" s="241">
        <f t="shared" si="196"/>
        <v>14857.596774193342</v>
      </c>
      <c r="H7857" s="390" t="s">
        <v>9568</v>
      </c>
    </row>
    <row r="7858" spans="1:11" x14ac:dyDescent="0.3">
      <c r="A7858" s="45">
        <v>45237</v>
      </c>
      <c r="B7858" s="398" t="s">
        <v>12080</v>
      </c>
      <c r="C7858" s="5" t="s">
        <v>12400</v>
      </c>
      <c r="D7858" s="124" t="s">
        <v>12594</v>
      </c>
      <c r="E7858" s="43">
        <v>2000</v>
      </c>
      <c r="F7858" s="43"/>
      <c r="G7858" s="241">
        <f t="shared" si="196"/>
        <v>12857.596774193342</v>
      </c>
      <c r="H7858" s="390" t="s">
        <v>9568</v>
      </c>
      <c r="I7858" s="602" t="s">
        <v>12563</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602" t="s">
        <v>55</v>
      </c>
      <c r="J7859" s="187">
        <f ca="1">SUMIF(C7801:E7904,"salary",E7801:E7904)</f>
        <v>1639330.3629032257</v>
      </c>
    </row>
    <row r="7860" spans="1:11" x14ac:dyDescent="0.3">
      <c r="A7860" s="45">
        <v>45237</v>
      </c>
      <c r="B7860" s="398" t="s">
        <v>12080</v>
      </c>
      <c r="C7860" s="5" t="s">
        <v>11194</v>
      </c>
      <c r="D7860" s="124" t="s">
        <v>12618</v>
      </c>
      <c r="E7860" s="43">
        <v>59990</v>
      </c>
      <c r="F7860" s="43"/>
      <c r="G7860" s="241">
        <f t="shared" si="197"/>
        <v>452867.59677419334</v>
      </c>
      <c r="H7860" s="390" t="s">
        <v>9568</v>
      </c>
      <c r="I7860" s="602" t="s">
        <v>12279</v>
      </c>
      <c r="J7860" s="187" t="e">
        <f ca="1">J7858-J7859</f>
        <v>#REF!</v>
      </c>
    </row>
    <row r="7861" spans="1:11" x14ac:dyDescent="0.3">
      <c r="A7861" s="45">
        <v>45237</v>
      </c>
      <c r="B7861" s="398" t="s">
        <v>12174</v>
      </c>
      <c r="C7861" s="5" t="s">
        <v>11194</v>
      </c>
      <c r="D7861" s="124" t="s">
        <v>12619</v>
      </c>
      <c r="E7861" s="43">
        <v>15500</v>
      </c>
      <c r="F7861" s="43"/>
      <c r="G7861" s="241">
        <f t="shared" si="197"/>
        <v>437367.59677419334</v>
      </c>
      <c r="H7861" s="390" t="s">
        <v>9568</v>
      </c>
      <c r="I7861" s="608"/>
      <c r="J7861" s="609"/>
    </row>
    <row r="7862" spans="1:11" x14ac:dyDescent="0.3">
      <c r="A7862" s="45">
        <v>45237</v>
      </c>
      <c r="B7862" s="398" t="s">
        <v>12488</v>
      </c>
      <c r="C7862" s="5" t="s">
        <v>11194</v>
      </c>
      <c r="D7862" s="124" t="s">
        <v>12620</v>
      </c>
      <c r="E7862" s="43">
        <v>3750</v>
      </c>
      <c r="F7862" s="43"/>
      <c r="G7862" s="241">
        <f t="shared" si="197"/>
        <v>433617.59677419334</v>
      </c>
      <c r="H7862" s="390" t="s">
        <v>9568</v>
      </c>
      <c r="I7862" s="608"/>
      <c r="J7862" s="609"/>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12595</v>
      </c>
      <c r="E7864" s="43">
        <v>5000</v>
      </c>
      <c r="F7864" s="43"/>
      <c r="G7864" s="241">
        <f t="shared" si="197"/>
        <v>426417.59677419334</v>
      </c>
      <c r="H7864" s="390" t="s">
        <v>9568</v>
      </c>
    </row>
    <row r="7865" spans="1:11" x14ac:dyDescent="0.3">
      <c r="A7865" s="45">
        <v>45237</v>
      </c>
      <c r="B7865" s="606" t="s">
        <v>10615</v>
      </c>
      <c r="C7865" s="605" t="s">
        <v>54</v>
      </c>
      <c r="D7865" s="605"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12488</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6" t="s">
        <v>12597</v>
      </c>
      <c r="C7869" s="605" t="s">
        <v>54</v>
      </c>
      <c r="D7869" s="605" t="s">
        <v>12598</v>
      </c>
      <c r="E7869" s="544">
        <v>65000</v>
      </c>
      <c r="F7869" s="43"/>
      <c r="G7869" s="241">
        <f t="shared" si="197"/>
        <v>34056.104838709463</v>
      </c>
      <c r="H7869" s="390" t="s">
        <v>9568</v>
      </c>
    </row>
    <row r="7870" spans="1:11" x14ac:dyDescent="0.3">
      <c r="A7870" s="45">
        <v>45238</v>
      </c>
      <c r="B7870" s="398" t="s">
        <v>12600</v>
      </c>
      <c r="C7870" s="5" t="s">
        <v>8863</v>
      </c>
      <c r="D7870" s="124" t="s">
        <v>12601</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6" t="s">
        <v>12085</v>
      </c>
      <c r="C7872" s="605" t="s">
        <v>54</v>
      </c>
      <c r="D7872" s="605" t="s">
        <v>12602</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12604</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6" t="s">
        <v>25</v>
      </c>
      <c r="C7877" s="605" t="s">
        <v>54</v>
      </c>
      <c r="D7877" s="605" t="s">
        <v>12605</v>
      </c>
      <c r="E7877" s="544">
        <v>60000</v>
      </c>
      <c r="F7877" s="43"/>
      <c r="G7877" s="241">
        <f t="shared" si="197"/>
        <v>338056.10483870946</v>
      </c>
      <c r="H7877" s="390" t="s">
        <v>9568</v>
      </c>
      <c r="K7877" s="52">
        <f>3750+23100+2800</f>
        <v>29650</v>
      </c>
    </row>
    <row r="7878" spans="1:11" x14ac:dyDescent="0.3">
      <c r="A7878" s="45">
        <v>45238</v>
      </c>
      <c r="B7878" s="606" t="s">
        <v>12082</v>
      </c>
      <c r="C7878" s="605" t="s">
        <v>54</v>
      </c>
      <c r="D7878" s="605" t="s">
        <v>12599</v>
      </c>
      <c r="E7878" s="544">
        <v>33450</v>
      </c>
      <c r="F7878" s="43"/>
      <c r="G7878" s="241">
        <f t="shared" si="197"/>
        <v>304606.10483870946</v>
      </c>
      <c r="H7878" s="390" t="s">
        <v>9568</v>
      </c>
    </row>
    <row r="7879" spans="1:11" x14ac:dyDescent="0.3">
      <c r="A7879" s="45">
        <v>45238</v>
      </c>
      <c r="B7879" s="398" t="s">
        <v>12082</v>
      </c>
      <c r="C7879" s="5" t="s">
        <v>12400</v>
      </c>
      <c r="D7879" s="124" t="s">
        <v>12606</v>
      </c>
      <c r="E7879" s="43">
        <v>1000</v>
      </c>
      <c r="F7879" s="43"/>
      <c r="G7879" s="241">
        <f t="shared" si="197"/>
        <v>303606.10483870946</v>
      </c>
      <c r="H7879" s="390" t="s">
        <v>9568</v>
      </c>
      <c r="K7879" s="52">
        <v>30000</v>
      </c>
    </row>
    <row r="7880" spans="1:11" x14ac:dyDescent="0.3">
      <c r="A7880" s="45">
        <v>45238</v>
      </c>
      <c r="B7880" s="398" t="s">
        <v>12566</v>
      </c>
      <c r="C7880" s="5" t="s">
        <v>11194</v>
      </c>
      <c r="D7880" s="124" t="s">
        <v>12609</v>
      </c>
      <c r="E7880" s="43">
        <v>4920</v>
      </c>
      <c r="F7880" s="43"/>
      <c r="G7880" s="241">
        <f t="shared" si="197"/>
        <v>298686.10483870946</v>
      </c>
      <c r="H7880" s="390" t="s">
        <v>9568</v>
      </c>
    </row>
    <row r="7881" spans="1:11" x14ac:dyDescent="0.3">
      <c r="A7881" s="45">
        <v>45238</v>
      </c>
      <c r="B7881" s="398" t="s">
        <v>12080</v>
      </c>
      <c r="C7881" s="5" t="s">
        <v>11194</v>
      </c>
      <c r="D7881" s="124" t="s">
        <v>12609</v>
      </c>
      <c r="E7881" s="43">
        <v>6120</v>
      </c>
      <c r="F7881" s="43"/>
      <c r="G7881" s="241">
        <f t="shared" si="197"/>
        <v>292566.10483870946</v>
      </c>
      <c r="H7881" s="390" t="s">
        <v>9568</v>
      </c>
    </row>
    <row r="7882" spans="1:11" x14ac:dyDescent="0.3">
      <c r="A7882" s="45">
        <v>45238</v>
      </c>
      <c r="B7882" s="398" t="s">
        <v>12370</v>
      </c>
      <c r="C7882" s="5" t="s">
        <v>12610</v>
      </c>
      <c r="D7882" s="124" t="s">
        <v>12611</v>
      </c>
      <c r="E7882" s="43">
        <v>7200</v>
      </c>
      <c r="F7882" s="43"/>
      <c r="G7882" s="241">
        <f t="shared" si="197"/>
        <v>285366.10483870946</v>
      </c>
      <c r="H7882" s="390" t="s">
        <v>9568</v>
      </c>
    </row>
    <row r="7883" spans="1:11" x14ac:dyDescent="0.3">
      <c r="A7883" s="45">
        <v>45238</v>
      </c>
      <c r="B7883" s="398"/>
      <c r="C7883" s="5" t="s">
        <v>9765</v>
      </c>
      <c r="D7883" s="124" t="s">
        <v>12359</v>
      </c>
      <c r="E7883" s="43">
        <v>5000</v>
      </c>
      <c r="F7883" s="43"/>
      <c r="G7883" s="241">
        <f t="shared" si="197"/>
        <v>280366.10483870946</v>
      </c>
      <c r="H7883" s="390" t="s">
        <v>9568</v>
      </c>
    </row>
    <row r="7884" spans="1:11" x14ac:dyDescent="0.3">
      <c r="A7884" s="45">
        <v>45238</v>
      </c>
      <c r="B7884" s="398" t="s">
        <v>12622</v>
      </c>
      <c r="C7884" s="5" t="s">
        <v>5793</v>
      </c>
      <c r="D7884" s="124" t="s">
        <v>40</v>
      </c>
      <c r="E7884" s="43">
        <v>2700</v>
      </c>
      <c r="F7884" s="43"/>
      <c r="G7884" s="241">
        <f t="shared" si="197"/>
        <v>277666.10483870946</v>
      </c>
      <c r="H7884" s="390" t="s">
        <v>9568</v>
      </c>
    </row>
    <row r="7885" spans="1:11" x14ac:dyDescent="0.3">
      <c r="A7885" s="45">
        <v>45238</v>
      </c>
      <c r="B7885" s="398" t="s">
        <v>12566</v>
      </c>
      <c r="C7885" s="5" t="s">
        <v>5793</v>
      </c>
      <c r="D7885" s="124" t="s">
        <v>12612</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12613</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12614</v>
      </c>
      <c r="E7889" s="43">
        <v>10000</v>
      </c>
      <c r="F7889" s="43"/>
      <c r="G7889" s="241">
        <f t="shared" si="197"/>
        <v>334496.10483870946</v>
      </c>
      <c r="H7889" s="390" t="s">
        <v>9568</v>
      </c>
      <c r="I7889" s="52">
        <v>30000</v>
      </c>
    </row>
    <row r="7890" spans="1:11" x14ac:dyDescent="0.3">
      <c r="A7890" s="45">
        <v>45240</v>
      </c>
      <c r="B7890" s="606" t="s">
        <v>12116</v>
      </c>
      <c r="C7890" s="605" t="s">
        <v>54</v>
      </c>
      <c r="D7890" s="605" t="s">
        <v>12615</v>
      </c>
      <c r="E7890" s="544">
        <v>135890</v>
      </c>
      <c r="F7890" s="43"/>
      <c r="G7890" s="241">
        <f t="shared" si="197"/>
        <v>198606.10483870946</v>
      </c>
      <c r="H7890" s="390" t="s">
        <v>9568</v>
      </c>
      <c r="I7890" s="52">
        <f>I7889-I7888</f>
        <v>240</v>
      </c>
    </row>
    <row r="7891" spans="1:11" x14ac:dyDescent="0.3">
      <c r="A7891" s="45">
        <v>45240</v>
      </c>
      <c r="B7891" s="398"/>
      <c r="C7891" s="5" t="s">
        <v>12616</v>
      </c>
      <c r="D7891" s="124" t="s">
        <v>12617</v>
      </c>
      <c r="E7891" s="43">
        <v>65600</v>
      </c>
      <c r="F7891" s="43"/>
      <c r="G7891" s="241">
        <f t="shared" si="197"/>
        <v>133006.10483870946</v>
      </c>
      <c r="H7891" s="390" t="s">
        <v>9568</v>
      </c>
      <c r="I7891" s="52">
        <v>11500</v>
      </c>
    </row>
    <row r="7892" spans="1:11" x14ac:dyDescent="0.3">
      <c r="A7892" s="45">
        <v>45240</v>
      </c>
      <c r="B7892" s="398" t="s">
        <v>12370</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12621</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5" t="s">
        <v>54</v>
      </c>
      <c r="D7899" s="605" t="s">
        <v>12623</v>
      </c>
      <c r="E7899" s="544">
        <v>1600</v>
      </c>
      <c r="F7899" s="43"/>
      <c r="G7899" s="241">
        <f t="shared" si="197"/>
        <v>63456.104838709463</v>
      </c>
      <c r="H7899" s="390" t="s">
        <v>9568</v>
      </c>
      <c r="K7899" s="52">
        <v>4200</v>
      </c>
    </row>
    <row r="7900" spans="1:11" x14ac:dyDescent="0.3">
      <c r="A7900" s="45">
        <v>45240</v>
      </c>
      <c r="B7900" s="398" t="s">
        <v>12622</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12624</v>
      </c>
      <c r="E7901" s="43">
        <v>10100</v>
      </c>
      <c r="F7901" s="43"/>
      <c r="G7901" s="241">
        <f t="shared" si="197"/>
        <v>52556.104838709463</v>
      </c>
      <c r="H7901" s="390" t="s">
        <v>9568</v>
      </c>
      <c r="K7901" s="52">
        <v>5000</v>
      </c>
    </row>
    <row r="7902" spans="1:11" x14ac:dyDescent="0.3">
      <c r="A7902" s="45">
        <v>45240</v>
      </c>
      <c r="B7902" s="398" t="s">
        <v>12123</v>
      </c>
      <c r="C7902" s="5" t="s">
        <v>11194</v>
      </c>
      <c r="D7902" s="124" t="s">
        <v>12625</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12631</v>
      </c>
      <c r="E7904" s="43">
        <v>3000</v>
      </c>
      <c r="F7904" s="43"/>
      <c r="G7904" s="241">
        <f t="shared" si="197"/>
        <v>33726.104838709463</v>
      </c>
      <c r="H7904" s="390" t="s">
        <v>9568</v>
      </c>
    </row>
    <row r="7905" spans="1:10" x14ac:dyDescent="0.3">
      <c r="A7905" s="45">
        <v>45241</v>
      </c>
      <c r="B7905" s="398" t="s">
        <v>12370</v>
      </c>
      <c r="C7905" s="5" t="s">
        <v>12400</v>
      </c>
      <c r="D7905" s="124" t="s">
        <v>12632</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12633</v>
      </c>
      <c r="E7907" s="485"/>
      <c r="F7907" s="28">
        <v>100000</v>
      </c>
      <c r="G7907" s="241">
        <f t="shared" si="197"/>
        <v>126646.10483870946</v>
      </c>
      <c r="H7907" s="390" t="s">
        <v>9568</v>
      </c>
    </row>
    <row r="7908" spans="1:10" x14ac:dyDescent="0.3">
      <c r="A7908" s="45">
        <v>45241</v>
      </c>
      <c r="B7908" s="398" t="s">
        <v>12488</v>
      </c>
      <c r="C7908" s="5" t="s">
        <v>12610</v>
      </c>
      <c r="D7908" s="124" t="s">
        <v>12634</v>
      </c>
      <c r="E7908" s="43">
        <v>44000</v>
      </c>
      <c r="F7908" s="43"/>
      <c r="G7908" s="241">
        <f t="shared" si="197"/>
        <v>82646.104838709463</v>
      </c>
      <c r="H7908" s="390" t="s">
        <v>9568</v>
      </c>
    </row>
    <row r="7909" spans="1:10" x14ac:dyDescent="0.3">
      <c r="A7909" s="45">
        <v>45241</v>
      </c>
      <c r="B7909" s="398" t="s">
        <v>12085</v>
      </c>
      <c r="C7909" s="5" t="s">
        <v>12638</v>
      </c>
      <c r="D7909" s="124" t="s">
        <v>12637</v>
      </c>
      <c r="E7909" s="43">
        <v>60200</v>
      </c>
      <c r="F7909" s="43"/>
      <c r="G7909" s="241">
        <f t="shared" si="197"/>
        <v>22446.104838709463</v>
      </c>
      <c r="H7909" s="390" t="s">
        <v>9568</v>
      </c>
    </row>
    <row r="7910" spans="1:10" x14ac:dyDescent="0.3">
      <c r="A7910" s="45">
        <v>45241</v>
      </c>
      <c r="B7910" s="398" t="s">
        <v>12091</v>
      </c>
      <c r="C7910" s="5" t="s">
        <v>26</v>
      </c>
      <c r="D7910" s="124" t="s">
        <v>12635</v>
      </c>
      <c r="E7910" s="43">
        <v>5000</v>
      </c>
      <c r="F7910" s="43"/>
      <c r="G7910" s="241">
        <f>G7909+F7910-E7910</f>
        <v>17446.104838709463</v>
      </c>
      <c r="H7910" s="390" t="s">
        <v>9568</v>
      </c>
    </row>
    <row r="7911" spans="1:10" x14ac:dyDescent="0.3">
      <c r="A7911" s="45">
        <v>45241</v>
      </c>
      <c r="B7911" s="398" t="s">
        <v>12123</v>
      </c>
      <c r="C7911" s="5" t="s">
        <v>11194</v>
      </c>
      <c r="D7911" s="124" t="s">
        <v>12636</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12622</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12645</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12488</v>
      </c>
      <c r="C7916" s="5" t="s">
        <v>11194</v>
      </c>
      <c r="D7916" s="124" t="s">
        <v>12646</v>
      </c>
      <c r="E7916" s="43">
        <v>40000</v>
      </c>
      <c r="F7916" s="43"/>
      <c r="G7916" s="241">
        <f t="shared" si="197"/>
        <v>110946.10483870946</v>
      </c>
      <c r="H7916" s="390" t="s">
        <v>9568</v>
      </c>
    </row>
    <row r="7917" spans="1:10" x14ac:dyDescent="0.3">
      <c r="A7917" s="45">
        <v>45243</v>
      </c>
      <c r="B7917" s="398" t="s">
        <v>12488</v>
      </c>
      <c r="C7917" s="5" t="s">
        <v>11194</v>
      </c>
      <c r="D7917" s="124" t="s">
        <v>12647</v>
      </c>
      <c r="E7917" s="43">
        <v>8600</v>
      </c>
      <c r="F7917" s="43"/>
      <c r="G7917" s="241">
        <f t="shared" si="197"/>
        <v>102346.10483870946</v>
      </c>
      <c r="H7917" s="390" t="s">
        <v>9568</v>
      </c>
    </row>
    <row r="7918" spans="1:10" x14ac:dyDescent="0.3">
      <c r="A7918" s="45">
        <v>45243</v>
      </c>
      <c r="B7918" s="398" t="s">
        <v>12488</v>
      </c>
      <c r="C7918" s="5" t="s">
        <v>11194</v>
      </c>
      <c r="D7918" s="124" t="s">
        <v>12646</v>
      </c>
      <c r="E7918" s="43">
        <v>46500</v>
      </c>
      <c r="F7918" s="43"/>
      <c r="G7918" s="241">
        <f t="shared" si="197"/>
        <v>55846.104838709463</v>
      </c>
      <c r="H7918" s="390" t="s">
        <v>9568</v>
      </c>
    </row>
    <row r="7919" spans="1:10" x14ac:dyDescent="0.3">
      <c r="A7919" s="45">
        <v>45243</v>
      </c>
      <c r="B7919" s="398" t="s">
        <v>12597</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12756</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12651</v>
      </c>
      <c r="E7924" s="43">
        <v>20000</v>
      </c>
      <c r="F7924" s="43"/>
      <c r="G7924" s="241">
        <f>G7923+F7924-E7924</f>
        <v>79146.104838709463</v>
      </c>
      <c r="H7924" s="390" t="s">
        <v>9568</v>
      </c>
    </row>
    <row r="7925" spans="1:10" x14ac:dyDescent="0.3">
      <c r="A7925" s="45">
        <v>45243</v>
      </c>
      <c r="B7925" s="398" t="s">
        <v>12123</v>
      </c>
      <c r="C7925" s="5" t="s">
        <v>11194</v>
      </c>
      <c r="D7925" s="124" t="s">
        <v>12652</v>
      </c>
      <c r="E7925" s="43">
        <v>58000</v>
      </c>
      <c r="F7925" s="43"/>
      <c r="G7925" s="241">
        <f>G7924+F7925-E7925</f>
        <v>21146.104838709463</v>
      </c>
      <c r="H7925" s="390" t="s">
        <v>9568</v>
      </c>
    </row>
    <row r="7926" spans="1:10" x14ac:dyDescent="0.3">
      <c r="A7926" s="45">
        <v>45243</v>
      </c>
      <c r="B7926" s="398" t="s">
        <v>12488</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12649</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12660</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12657</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12661</v>
      </c>
      <c r="E7934" s="43">
        <v>1500</v>
      </c>
      <c r="F7934" s="43"/>
      <c r="G7934" s="241">
        <f t="shared" si="199"/>
        <v>71046.104838709463</v>
      </c>
      <c r="H7934" s="390" t="s">
        <v>9568</v>
      </c>
      <c r="J7934" s="169"/>
    </row>
    <row r="7935" spans="1:10" x14ac:dyDescent="0.3">
      <c r="A7935" s="45">
        <v>45244</v>
      </c>
      <c r="B7935" s="398" t="s">
        <v>12086</v>
      </c>
      <c r="C7935" s="5" t="s">
        <v>11194</v>
      </c>
      <c r="D7935" s="124" t="s">
        <v>12662</v>
      </c>
      <c r="E7935" s="43">
        <v>750</v>
      </c>
      <c r="F7935" s="43"/>
      <c r="G7935" s="241">
        <f t="shared" si="199"/>
        <v>70296.104838709463</v>
      </c>
      <c r="H7935" s="390" t="s">
        <v>9568</v>
      </c>
    </row>
    <row r="7936" spans="1:10" x14ac:dyDescent="0.3">
      <c r="A7936" s="45">
        <v>45244</v>
      </c>
      <c r="B7936" s="398" t="s">
        <v>12086</v>
      </c>
      <c r="C7936" s="5" t="s">
        <v>11194</v>
      </c>
      <c r="D7936" s="124" t="s">
        <v>12663</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12659</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12666</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12622</v>
      </c>
      <c r="C7945" s="5" t="s">
        <v>11194</v>
      </c>
      <c r="D7945" s="124" t="s">
        <v>12667</v>
      </c>
      <c r="E7945" s="43">
        <v>11200</v>
      </c>
      <c r="F7945" s="43"/>
      <c r="G7945" s="241">
        <f t="shared" si="199"/>
        <v>40646.104838709463</v>
      </c>
      <c r="H7945" s="390" t="s">
        <v>9568</v>
      </c>
    </row>
    <row r="7946" spans="1:8" x14ac:dyDescent="0.3">
      <c r="A7946" s="45">
        <v>45245</v>
      </c>
      <c r="B7946" s="398"/>
      <c r="C7946" s="5" t="s">
        <v>84</v>
      </c>
      <c r="D7946" s="124" t="s">
        <v>12665</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12370</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12668</v>
      </c>
      <c r="E7952" s="43">
        <v>15000</v>
      </c>
      <c r="F7952" s="43"/>
      <c r="G7952" s="241">
        <f t="shared" si="199"/>
        <v>66146.104838709463</v>
      </c>
      <c r="H7952" s="390" t="s">
        <v>9568</v>
      </c>
    </row>
    <row r="7953" spans="1:8" x14ac:dyDescent="0.3">
      <c r="A7953" s="45">
        <v>45245</v>
      </c>
      <c r="B7953" s="398" t="s">
        <v>12123</v>
      </c>
      <c r="C7953" s="5" t="s">
        <v>11194</v>
      </c>
      <c r="D7953" s="124" t="s">
        <v>12667</v>
      </c>
      <c r="E7953" s="43">
        <v>13500</v>
      </c>
      <c r="F7953" s="43"/>
      <c r="G7953" s="241">
        <f t="shared" si="199"/>
        <v>52646.104838709463</v>
      </c>
      <c r="H7953" s="390" t="s">
        <v>9568</v>
      </c>
    </row>
    <row r="7954" spans="1:8" x14ac:dyDescent="0.3">
      <c r="A7954" s="45">
        <v>45245</v>
      </c>
      <c r="B7954" s="398" t="s">
        <v>12123</v>
      </c>
      <c r="C7954" s="5" t="s">
        <v>11194</v>
      </c>
      <c r="D7954" s="124" t="s">
        <v>12669</v>
      </c>
      <c r="E7954" s="43">
        <v>7200</v>
      </c>
      <c r="F7954" s="43"/>
      <c r="G7954" s="241">
        <f t="shared" si="199"/>
        <v>45446.104838709463</v>
      </c>
      <c r="H7954" s="390" t="s">
        <v>9568</v>
      </c>
    </row>
    <row r="7955" spans="1:8" x14ac:dyDescent="0.3">
      <c r="A7955" s="45">
        <v>45245</v>
      </c>
      <c r="B7955" s="398" t="s">
        <v>12081</v>
      </c>
      <c r="C7955" s="5" t="s">
        <v>11194</v>
      </c>
      <c r="D7955" s="124" t="s">
        <v>12670</v>
      </c>
      <c r="E7955" s="43">
        <v>600</v>
      </c>
      <c r="F7955" s="43"/>
      <c r="G7955" s="241">
        <f t="shared" si="199"/>
        <v>44846.104838709463</v>
      </c>
      <c r="H7955" s="390" t="s">
        <v>9568</v>
      </c>
    </row>
    <row r="7956" spans="1:8" x14ac:dyDescent="0.3">
      <c r="A7956" s="45">
        <v>45245</v>
      </c>
      <c r="B7956" s="398" t="s">
        <v>12123</v>
      </c>
      <c r="C7956" s="5" t="s">
        <v>11194</v>
      </c>
      <c r="D7956" s="124" t="s">
        <v>12671</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12600</v>
      </c>
      <c r="C7958" s="5" t="s">
        <v>8863</v>
      </c>
      <c r="D7958" s="124" t="s">
        <v>294</v>
      </c>
      <c r="E7958" s="43">
        <v>15000</v>
      </c>
      <c r="F7958" s="43"/>
      <c r="G7958" s="241">
        <f t="shared" si="199"/>
        <v>26596.104838709463</v>
      </c>
      <c r="H7958" s="390" t="s">
        <v>9568</v>
      </c>
    </row>
    <row r="7959" spans="1:8" x14ac:dyDescent="0.3">
      <c r="A7959" s="45">
        <v>45245</v>
      </c>
      <c r="B7959" s="398" t="s">
        <v>12622</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12672</v>
      </c>
      <c r="E7960" s="43">
        <f>700+1300</f>
        <v>2000</v>
      </c>
      <c r="F7960" s="43"/>
      <c r="G7960" s="241">
        <f t="shared" si="199"/>
        <v>21596.104838709463</v>
      </c>
      <c r="H7960" s="390" t="s">
        <v>9568</v>
      </c>
    </row>
    <row r="7961" spans="1:8" x14ac:dyDescent="0.3">
      <c r="A7961" s="45">
        <v>45246</v>
      </c>
      <c r="B7961" s="398" t="s">
        <v>25</v>
      </c>
      <c r="C7961" s="5" t="s">
        <v>1074</v>
      </c>
      <c r="D7961" s="124" t="s">
        <v>12672</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12657</v>
      </c>
      <c r="D7964" s="124" t="s">
        <v>49</v>
      </c>
      <c r="E7964" s="43">
        <v>10000</v>
      </c>
      <c r="F7964" s="43"/>
      <c r="G7964" s="241">
        <f t="shared" si="200"/>
        <v>102546.10483870946</v>
      </c>
      <c r="H7964" s="390" t="s">
        <v>9568</v>
      </c>
    </row>
    <row r="7965" spans="1:8" x14ac:dyDescent="0.3">
      <c r="A7965" s="45">
        <v>45247</v>
      </c>
      <c r="B7965" s="398" t="s">
        <v>12123</v>
      </c>
      <c r="C7965" s="5" t="s">
        <v>11194</v>
      </c>
      <c r="D7965" s="124" t="s">
        <v>12727</v>
      </c>
      <c r="E7965" s="43">
        <v>65000</v>
      </c>
      <c r="F7965" s="43"/>
      <c r="G7965" s="241">
        <f t="shared" si="200"/>
        <v>37546.104838709463</v>
      </c>
      <c r="H7965" s="390" t="s">
        <v>9568</v>
      </c>
    </row>
    <row r="7966" spans="1:8" x14ac:dyDescent="0.3">
      <c r="A7966" s="45">
        <v>45247</v>
      </c>
      <c r="B7966" s="398" t="s">
        <v>12123</v>
      </c>
      <c r="C7966" s="5" t="s">
        <v>11194</v>
      </c>
      <c r="D7966" s="124" t="s">
        <v>12679</v>
      </c>
      <c r="E7966" s="43">
        <v>4000</v>
      </c>
      <c r="F7966" s="43"/>
      <c r="G7966" s="241">
        <f t="shared" si="200"/>
        <v>33546.104838709463</v>
      </c>
      <c r="H7966" s="390" t="s">
        <v>9568</v>
      </c>
    </row>
    <row r="7967" spans="1:8" x14ac:dyDescent="0.3">
      <c r="A7967" s="45">
        <v>45247</v>
      </c>
      <c r="B7967" s="398" t="s">
        <v>12123</v>
      </c>
      <c r="C7967" s="5" t="s">
        <v>11194</v>
      </c>
      <c r="D7967" s="124" t="s">
        <v>12680</v>
      </c>
      <c r="E7967" s="43">
        <v>11200</v>
      </c>
      <c r="F7967" s="43"/>
      <c r="G7967" s="241">
        <f t="shared" si="200"/>
        <v>22346.104838709463</v>
      </c>
      <c r="H7967" s="390" t="s">
        <v>9568</v>
      </c>
    </row>
    <row r="7968" spans="1:8" x14ac:dyDescent="0.3">
      <c r="A7968" s="45">
        <v>45247</v>
      </c>
      <c r="B7968" s="398" t="s">
        <v>12123</v>
      </c>
      <c r="C7968" s="5" t="s">
        <v>11194</v>
      </c>
      <c r="D7968" s="124" t="s">
        <v>12681</v>
      </c>
      <c r="E7968" s="43">
        <v>5720</v>
      </c>
      <c r="F7968" s="43"/>
      <c r="G7968" s="241">
        <f t="shared" si="200"/>
        <v>16626.104838709463</v>
      </c>
      <c r="H7968" s="390" t="s">
        <v>9568</v>
      </c>
    </row>
    <row r="7969" spans="1:12" x14ac:dyDescent="0.3">
      <c r="A7969" s="45">
        <v>45247</v>
      </c>
      <c r="B7969" s="398" t="s">
        <v>12597</v>
      </c>
      <c r="C7969" s="5" t="s">
        <v>11194</v>
      </c>
      <c r="D7969" s="124" t="s">
        <v>12682</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12597</v>
      </c>
      <c r="C7971" s="5" t="s">
        <v>10885</v>
      </c>
      <c r="D7971" s="124" t="s">
        <v>12683</v>
      </c>
      <c r="E7971" s="43">
        <v>14400</v>
      </c>
      <c r="F7971" s="43"/>
      <c r="G7971" s="241">
        <f t="shared" si="200"/>
        <v>195746.10483870946</v>
      </c>
      <c r="H7971" s="390" t="s">
        <v>9568</v>
      </c>
    </row>
    <row r="7972" spans="1:12" x14ac:dyDescent="0.3">
      <c r="A7972" s="45">
        <v>45248</v>
      </c>
      <c r="B7972" s="398" t="s">
        <v>12597</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12684</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12685</v>
      </c>
      <c r="C7976" s="5" t="s">
        <v>11194</v>
      </c>
      <c r="D7976" s="124" t="s">
        <v>12686</v>
      </c>
      <c r="E7976" s="43">
        <v>42000</v>
      </c>
      <c r="F7976" s="43"/>
      <c r="G7976" s="241">
        <f t="shared" si="200"/>
        <v>125496.10483870946</v>
      </c>
      <c r="H7976" s="390" t="s">
        <v>9568</v>
      </c>
      <c r="I7976" s="52">
        <v>417729</v>
      </c>
    </row>
    <row r="7977" spans="1:12" x14ac:dyDescent="0.3">
      <c r="A7977" s="45">
        <v>45248</v>
      </c>
      <c r="B7977" s="398" t="s">
        <v>10333</v>
      </c>
      <c r="C7977" s="5" t="s">
        <v>11194</v>
      </c>
      <c r="D7977" s="124" t="s">
        <v>12669</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12691</v>
      </c>
      <c r="E7978" s="43">
        <v>39000</v>
      </c>
      <c r="F7978" s="43"/>
      <c r="G7978" s="241">
        <f t="shared" si="200"/>
        <v>60576.104838709463</v>
      </c>
      <c r="H7978" s="390" t="s">
        <v>9568</v>
      </c>
      <c r="I7978" s="52">
        <v>500000</v>
      </c>
      <c r="K7978" s="52">
        <v>20000</v>
      </c>
      <c r="L7978" s="4" t="s">
        <v>12675</v>
      </c>
    </row>
    <row r="7979" spans="1:12" x14ac:dyDescent="0.3">
      <c r="A7979" s="45">
        <v>45248</v>
      </c>
      <c r="B7979" s="398" t="s">
        <v>12123</v>
      </c>
      <c r="C7979" s="5" t="s">
        <v>11194</v>
      </c>
      <c r="D7979" s="124" t="s">
        <v>12692</v>
      </c>
      <c r="E7979" s="43">
        <v>29320</v>
      </c>
      <c r="F7979" s="43"/>
      <c r="G7979" s="241">
        <f t="shared" si="200"/>
        <v>31256.104838709463</v>
      </c>
      <c r="H7979" s="390" t="s">
        <v>9568</v>
      </c>
      <c r="I7979" s="52">
        <v>500000</v>
      </c>
      <c r="K7979" s="52">
        <v>5000</v>
      </c>
      <c r="L7979" s="4" t="s">
        <v>12676</v>
      </c>
    </row>
    <row r="7980" spans="1:12" x14ac:dyDescent="0.3">
      <c r="A7980" s="45">
        <v>45248</v>
      </c>
      <c r="B7980" s="398" t="s">
        <v>12123</v>
      </c>
      <c r="C7980" s="5" t="s">
        <v>11194</v>
      </c>
      <c r="D7980" s="124" t="s">
        <v>12693</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12694</v>
      </c>
      <c r="E7981" s="43">
        <v>1250</v>
      </c>
      <c r="F7981" s="43"/>
      <c r="G7981" s="241">
        <f t="shared" si="200"/>
        <v>25706.104838709463</v>
      </c>
      <c r="H7981" s="390" t="s">
        <v>9568</v>
      </c>
      <c r="I7981" s="52">
        <v>450000</v>
      </c>
      <c r="K7981" s="52">
        <v>42000</v>
      </c>
      <c r="L7981" s="4" t="s">
        <v>12677</v>
      </c>
    </row>
    <row r="7982" spans="1:12" x14ac:dyDescent="0.3">
      <c r="A7982" s="45">
        <v>45248</v>
      </c>
      <c r="B7982" s="398" t="s">
        <v>12685</v>
      </c>
      <c r="C7982" s="5" t="s">
        <v>11194</v>
      </c>
      <c r="D7982" s="124" t="s">
        <v>12695</v>
      </c>
      <c r="E7982" s="43">
        <v>4730</v>
      </c>
      <c r="F7982" s="43"/>
      <c r="G7982" s="241">
        <f t="shared" si="200"/>
        <v>20976.104838709463</v>
      </c>
      <c r="H7982" s="390" t="s">
        <v>9568</v>
      </c>
      <c r="I7982" s="52">
        <v>400000</v>
      </c>
      <c r="K7982" s="52">
        <v>25920</v>
      </c>
      <c r="L7982" s="4" t="s">
        <v>12678</v>
      </c>
    </row>
    <row r="7983" spans="1:12" x14ac:dyDescent="0.3">
      <c r="A7983" s="45">
        <v>45248</v>
      </c>
      <c r="B7983" s="398" t="s">
        <v>12685</v>
      </c>
      <c r="C7983" s="5" t="s">
        <v>11194</v>
      </c>
      <c r="D7983" s="124" t="s">
        <v>12696</v>
      </c>
      <c r="E7983" s="43">
        <v>18000</v>
      </c>
      <c r="F7983" s="43"/>
      <c r="G7983" s="241">
        <f t="shared" si="200"/>
        <v>2976.1048387094634</v>
      </c>
      <c r="H7983" s="390" t="s">
        <v>9568</v>
      </c>
      <c r="I7983" s="52">
        <v>300000</v>
      </c>
      <c r="K7983" s="52">
        <v>39000</v>
      </c>
      <c r="L7983" s="4" t="s">
        <v>12678</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12687</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12707</v>
      </c>
      <c r="E7986" s="43">
        <v>5000</v>
      </c>
      <c r="F7986" s="43"/>
      <c r="G7986" s="241">
        <f t="shared" si="200"/>
        <v>997676.10483870946</v>
      </c>
      <c r="H7986" s="390" t="s">
        <v>9568</v>
      </c>
      <c r="K7986" s="52">
        <v>1250</v>
      </c>
      <c r="L7986" s="4" t="s">
        <v>12688</v>
      </c>
    </row>
    <row r="7987" spans="1:12" x14ac:dyDescent="0.3">
      <c r="A7987" s="45">
        <v>45250</v>
      </c>
      <c r="B7987" s="398" t="s">
        <v>12660</v>
      </c>
      <c r="C7987" s="5" t="s">
        <v>54</v>
      </c>
      <c r="D7987" s="124" t="s">
        <v>12709</v>
      </c>
      <c r="E7987" s="43">
        <v>2260</v>
      </c>
      <c r="F7987" s="43"/>
      <c r="G7987" s="241">
        <f t="shared" si="200"/>
        <v>995416.10483870946</v>
      </c>
      <c r="H7987" s="390" t="s">
        <v>9568</v>
      </c>
      <c r="K7987" s="52">
        <v>4730</v>
      </c>
      <c r="L7987" s="4" t="s">
        <v>12689</v>
      </c>
    </row>
    <row r="7988" spans="1:12" x14ac:dyDescent="0.3">
      <c r="A7988" s="45">
        <v>45250</v>
      </c>
      <c r="B7988" s="398" t="s">
        <v>12660</v>
      </c>
      <c r="C7988" s="5" t="s">
        <v>26</v>
      </c>
      <c r="D7988" s="124" t="s">
        <v>12711</v>
      </c>
      <c r="E7988" s="43">
        <v>1350</v>
      </c>
      <c r="F7988" s="43"/>
      <c r="G7988" s="241">
        <f t="shared" si="200"/>
        <v>994066.10483870946</v>
      </c>
      <c r="H7988" s="390" t="s">
        <v>9568</v>
      </c>
      <c r="K7988" s="52">
        <v>9000</v>
      </c>
    </row>
    <row r="7989" spans="1:12" x14ac:dyDescent="0.3">
      <c r="A7989" s="45">
        <v>45250</v>
      </c>
      <c r="B7989" s="398" t="s">
        <v>12660</v>
      </c>
      <c r="C7989" s="5" t="s">
        <v>54</v>
      </c>
      <c r="D7989" s="124" t="s">
        <v>12708</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12660</v>
      </c>
      <c r="C7990" s="5" t="s">
        <v>84</v>
      </c>
      <c r="D7990" s="124" t="s">
        <v>12710</v>
      </c>
      <c r="E7990" s="43">
        <v>2000</v>
      </c>
      <c r="F7990" s="43"/>
      <c r="G7990" s="241">
        <f t="shared" si="200"/>
        <v>989966.10483870946</v>
      </c>
      <c r="H7990" s="390" t="s">
        <v>9568</v>
      </c>
      <c r="I7990" s="52">
        <v>4806488</v>
      </c>
      <c r="K7990" s="52">
        <v>18000</v>
      </c>
    </row>
    <row r="7991" spans="1:12" x14ac:dyDescent="0.3">
      <c r="A7991" s="45">
        <v>45250</v>
      </c>
      <c r="B7991" s="398" t="s">
        <v>12622</v>
      </c>
      <c r="C7991" s="5" t="s">
        <v>6430</v>
      </c>
      <c r="D7991" s="124" t="s">
        <v>12712</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12713</v>
      </c>
      <c r="D7992" s="124" t="s">
        <v>12714</v>
      </c>
      <c r="E7992" s="43">
        <v>500000</v>
      </c>
      <c r="F7992" s="43"/>
      <c r="G7992" s="241">
        <f t="shared" si="200"/>
        <v>487966.10483870946</v>
      </c>
      <c r="H7992" s="390" t="s">
        <v>9568</v>
      </c>
      <c r="K7992" s="52">
        <v>300</v>
      </c>
      <c r="L7992" s="4" t="s">
        <v>12690</v>
      </c>
    </row>
    <row r="7993" spans="1:12" x14ac:dyDescent="0.3">
      <c r="A7993" s="45">
        <v>45250</v>
      </c>
      <c r="B7993" s="398" t="s">
        <v>25</v>
      </c>
      <c r="C7993" s="5" t="s">
        <v>25</v>
      </c>
      <c r="D7993" s="124" t="s">
        <v>12719</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12721</v>
      </c>
      <c r="E7994" s="43">
        <v>110000</v>
      </c>
      <c r="F7994" s="43"/>
      <c r="G7994" s="241">
        <f t="shared" si="200"/>
        <v>372966.10483870946</v>
      </c>
      <c r="H7994" s="390" t="s">
        <v>9568</v>
      </c>
      <c r="K7994" s="52">
        <v>2500</v>
      </c>
      <c r="L7994" s="4" t="s">
        <v>5793</v>
      </c>
    </row>
    <row r="7995" spans="1:12" x14ac:dyDescent="0.3">
      <c r="A7995" s="45">
        <v>45250</v>
      </c>
      <c r="B7995" s="398" t="s">
        <v>12370</v>
      </c>
      <c r="C7995" s="5" t="s">
        <v>4550</v>
      </c>
      <c r="D7995" s="124" t="s">
        <v>12715</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12718</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12733</v>
      </c>
      <c r="E8000" s="43">
        <v>13400</v>
      </c>
      <c r="F8000" s="43"/>
      <c r="G8000" s="241">
        <f t="shared" si="200"/>
        <v>313466.10483870946</v>
      </c>
      <c r="H8000" s="390" t="s">
        <v>9568</v>
      </c>
      <c r="I8000" s="52">
        <v>67140</v>
      </c>
    </row>
    <row r="8001" spans="1:13" x14ac:dyDescent="0.3">
      <c r="A8001" s="45">
        <v>45251</v>
      </c>
      <c r="B8001" s="398" t="s">
        <v>12622</v>
      </c>
      <c r="C8001" s="5" t="s">
        <v>11194</v>
      </c>
      <c r="D8001" s="124" t="s">
        <v>12734</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12736</v>
      </c>
      <c r="E8005" s="43">
        <v>5000</v>
      </c>
      <c r="F8005" s="43"/>
      <c r="G8005" s="241">
        <f t="shared" si="200"/>
        <v>298966.10483870946</v>
      </c>
      <c r="H8005" s="390" t="s">
        <v>9568</v>
      </c>
      <c r="I8005" s="52">
        <v>19640</v>
      </c>
      <c r="L8005" s="4">
        <v>5600</v>
      </c>
    </row>
    <row r="8006" spans="1:13" x14ac:dyDescent="0.3">
      <c r="A8006" s="45">
        <v>45251</v>
      </c>
      <c r="B8006" s="398" t="s">
        <v>12174</v>
      </c>
      <c r="C8006" s="5" t="s">
        <v>12728</v>
      </c>
      <c r="D8006" s="124" t="s">
        <v>12729</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12622</v>
      </c>
      <c r="C8009" s="5" t="s">
        <v>5793</v>
      </c>
      <c r="D8009" s="124" t="s">
        <v>40</v>
      </c>
      <c r="E8009" s="43">
        <v>2100</v>
      </c>
      <c r="F8009" s="43"/>
      <c r="G8009" s="241">
        <f t="shared" si="200"/>
        <v>207716.10483870946</v>
      </c>
      <c r="H8009" s="390" t="s">
        <v>9568</v>
      </c>
    </row>
    <row r="8010" spans="1:13" x14ac:dyDescent="0.3">
      <c r="A8010" s="45">
        <v>45252</v>
      </c>
      <c r="B8010" s="398" t="s">
        <v>12123</v>
      </c>
      <c r="C8010" s="5" t="s">
        <v>12731</v>
      </c>
      <c r="D8010" s="124" t="s">
        <v>12730</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12773</v>
      </c>
      <c r="E8012" s="43">
        <v>2400</v>
      </c>
      <c r="F8012" s="43"/>
      <c r="G8012" s="241">
        <f t="shared" si="200"/>
        <v>145316.10483870946</v>
      </c>
      <c r="H8012" s="390" t="s">
        <v>9568</v>
      </c>
    </row>
    <row r="8013" spans="1:13" x14ac:dyDescent="0.3">
      <c r="A8013" s="45">
        <v>45252</v>
      </c>
      <c r="B8013" s="398" t="s">
        <v>12597</v>
      </c>
      <c r="C8013" s="5" t="s">
        <v>11194</v>
      </c>
      <c r="D8013" s="124" t="s">
        <v>12763</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12622</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12735</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12751</v>
      </c>
      <c r="E8018" s="43">
        <v>20000</v>
      </c>
      <c r="F8018" s="43"/>
      <c r="G8018" s="241">
        <f t="shared" si="200"/>
        <v>87416.104838709463</v>
      </c>
      <c r="H8018" s="390" t="s">
        <v>9568</v>
      </c>
      <c r="I8018" s="52">
        <v>1864502</v>
      </c>
    </row>
    <row r="8019" spans="1:11" x14ac:dyDescent="0.3">
      <c r="A8019" s="45">
        <v>45253</v>
      </c>
      <c r="B8019" s="398" t="s">
        <v>12082</v>
      </c>
      <c r="C8019" s="5" t="s">
        <v>84</v>
      </c>
      <c r="D8019" s="124" t="s">
        <v>12752</v>
      </c>
      <c r="E8019" s="43">
        <v>5000</v>
      </c>
      <c r="F8019" s="43"/>
      <c r="G8019" s="241">
        <f t="shared" si="200"/>
        <v>82416.104838709463</v>
      </c>
      <c r="H8019" s="390" t="s">
        <v>9568</v>
      </c>
      <c r="I8019" s="52">
        <v>472526</v>
      </c>
    </row>
    <row r="8020" spans="1:11" x14ac:dyDescent="0.3">
      <c r="A8020" s="45">
        <v>45253</v>
      </c>
      <c r="B8020" s="398" t="s">
        <v>12597</v>
      </c>
      <c r="C8020" s="5" t="s">
        <v>6028</v>
      </c>
      <c r="D8020" s="124" t="s">
        <v>12753</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12600</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12736</v>
      </c>
      <c r="E8023" s="43">
        <v>6000</v>
      </c>
      <c r="F8023" s="43"/>
      <c r="G8023" s="241">
        <f t="shared" si="200"/>
        <v>20216.104838709463</v>
      </c>
      <c r="H8023" s="390" t="s">
        <v>9568</v>
      </c>
      <c r="I8023" s="344" t="s">
        <v>12078</v>
      </c>
      <c r="J8023" s="52" t="s">
        <v>12697</v>
      </c>
      <c r="K8023" s="52" t="s">
        <v>12698</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12758</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12757</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12736</v>
      </c>
      <c r="E8030" s="43">
        <v>5000</v>
      </c>
      <c r="F8030" s="43"/>
      <c r="G8030" s="241">
        <f t="shared" si="200"/>
        <v>102566.10483870946</v>
      </c>
      <c r="H8030" s="390" t="s">
        <v>9568</v>
      </c>
      <c r="J8030" s="52">
        <f>K8024+J8024+I8024</f>
        <v>8794810</v>
      </c>
    </row>
    <row r="8031" spans="1:11" ht="37.5" x14ac:dyDescent="0.3">
      <c r="A8031" s="45">
        <v>45255</v>
      </c>
      <c r="B8031" s="398" t="s">
        <v>12759</v>
      </c>
      <c r="C8031" s="5" t="s">
        <v>11194</v>
      </c>
      <c r="D8031" s="124" t="s">
        <v>12761</v>
      </c>
      <c r="E8031" s="43">
        <v>4400</v>
      </c>
      <c r="F8031" s="43"/>
      <c r="G8031" s="241">
        <f t="shared" si="200"/>
        <v>98166.104838709463</v>
      </c>
      <c r="H8031" s="390" t="s">
        <v>9568</v>
      </c>
      <c r="J8031" s="52">
        <v>8000000</v>
      </c>
    </row>
    <row r="8032" spans="1:11" x14ac:dyDescent="0.3">
      <c r="A8032" s="45">
        <v>45255</v>
      </c>
      <c r="B8032" s="398" t="s">
        <v>12174</v>
      </c>
      <c r="C8032" s="5" t="s">
        <v>26</v>
      </c>
      <c r="D8032" s="124" t="s">
        <v>12760</v>
      </c>
      <c r="E8032" s="43">
        <v>4000</v>
      </c>
      <c r="F8032" s="43"/>
      <c r="G8032" s="241">
        <f t="shared" si="200"/>
        <v>94166.104838709463</v>
      </c>
      <c r="H8032" s="390" t="s">
        <v>9568</v>
      </c>
      <c r="J8032" s="52">
        <f>J8030-J8031</f>
        <v>794810</v>
      </c>
      <c r="K8032" s="52">
        <v>120</v>
      </c>
    </row>
    <row r="8033" spans="1:12" x14ac:dyDescent="0.3">
      <c r="A8033" s="45">
        <v>45255</v>
      </c>
      <c r="B8033" s="398" t="s">
        <v>12660</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12762</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12622</v>
      </c>
      <c r="C8035" s="5" t="s">
        <v>11194</v>
      </c>
      <c r="D8035" s="124" t="s">
        <v>12763</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12764</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12370</v>
      </c>
      <c r="C8039" s="5" t="s">
        <v>4550</v>
      </c>
      <c r="D8039" s="124" t="s">
        <v>12765</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12736</v>
      </c>
      <c r="E8041" s="43">
        <v>5000</v>
      </c>
      <c r="F8041" s="43"/>
      <c r="G8041" s="241">
        <f t="shared" si="203"/>
        <v>4466.1048387094634</v>
      </c>
      <c r="H8041" s="390" t="s">
        <v>9568</v>
      </c>
      <c r="I8041" s="169">
        <v>48749</v>
      </c>
    </row>
    <row r="8042" spans="1:12" x14ac:dyDescent="0.3">
      <c r="A8042" s="45">
        <v>45258</v>
      </c>
      <c r="B8042" s="398"/>
      <c r="C8042" s="5" t="s">
        <v>84</v>
      </c>
      <c r="D8042" s="124" t="s">
        <v>12770</v>
      </c>
      <c r="E8042" s="43">
        <v>10000</v>
      </c>
      <c r="F8042" s="43"/>
      <c r="G8042" s="241">
        <f t="shared" si="203"/>
        <v>-5533.8951612905366</v>
      </c>
      <c r="H8042" s="390" t="s">
        <v>9568</v>
      </c>
      <c r="I8042" s="169">
        <v>214220</v>
      </c>
      <c r="K8042" s="169">
        <v>1523704</v>
      </c>
    </row>
    <row r="8043" spans="1:12" x14ac:dyDescent="0.3">
      <c r="A8043" s="45">
        <v>45258</v>
      </c>
      <c r="B8043" s="398" t="s">
        <v>12488</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12736</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12685</v>
      </c>
      <c r="C8050" s="5" t="s">
        <v>11194</v>
      </c>
      <c r="D8050" s="124" t="s">
        <v>12774</v>
      </c>
      <c r="E8050" s="43">
        <v>850</v>
      </c>
      <c r="F8050" s="43"/>
      <c r="G8050" s="48">
        <f t="shared" si="204"/>
        <v>1316.1048387094634</v>
      </c>
      <c r="H8050" s="390" t="s">
        <v>9568</v>
      </c>
      <c r="I8050" s="169">
        <v>88971</v>
      </c>
    </row>
    <row r="8051" spans="1:12" x14ac:dyDescent="0.3">
      <c r="A8051" s="45">
        <v>45260</v>
      </c>
      <c r="B8051" s="398" t="s">
        <v>12685</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12413</v>
      </c>
      <c r="E8052" s="43">
        <v>500</v>
      </c>
      <c r="F8052" s="43"/>
      <c r="G8052" s="48">
        <f t="shared" si="204"/>
        <v>-1183.8951612905366</v>
      </c>
      <c r="H8052" s="390" t="s">
        <v>9568</v>
      </c>
      <c r="I8052" s="169">
        <v>10980</v>
      </c>
      <c r="K8052" s="169">
        <v>3780</v>
      </c>
    </row>
    <row r="8053" spans="1:12" x14ac:dyDescent="0.3">
      <c r="A8053" s="45">
        <v>45260</v>
      </c>
      <c r="B8053" s="398" t="s">
        <v>12622</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12776</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12736</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12622</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12782</v>
      </c>
      <c r="E8060" s="43">
        <v>450</v>
      </c>
      <c r="F8060" s="43"/>
      <c r="G8060" s="48">
        <f t="shared" si="204"/>
        <v>63066.104838709463</v>
      </c>
      <c r="H8060" s="390" t="s">
        <v>9568</v>
      </c>
      <c r="I8060" s="169">
        <v>15000</v>
      </c>
      <c r="K8060" s="169">
        <v>74282</v>
      </c>
    </row>
    <row r="8061" spans="1:12" x14ac:dyDescent="0.3">
      <c r="A8061" s="45">
        <v>45261</v>
      </c>
      <c r="B8061" s="398" t="s">
        <v>12597</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12657</v>
      </c>
      <c r="D8062" s="124" t="s">
        <v>438</v>
      </c>
      <c r="E8062" s="43">
        <v>25000</v>
      </c>
      <c r="F8062" s="43"/>
      <c r="G8062" s="48">
        <f t="shared" si="204"/>
        <v>36616.104838709463</v>
      </c>
      <c r="H8062" s="390" t="s">
        <v>9568</v>
      </c>
      <c r="I8062" s="169">
        <v>49170</v>
      </c>
      <c r="K8062" s="169">
        <v>59680</v>
      </c>
    </row>
    <row r="8063" spans="1:12" x14ac:dyDescent="0.3">
      <c r="A8063" s="45">
        <v>45261</v>
      </c>
      <c r="B8063" s="398" t="s">
        <v>12597</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12660</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12336</v>
      </c>
      <c r="E8066" s="43">
        <v>1500</v>
      </c>
      <c r="F8066" s="43"/>
      <c r="G8066" s="48">
        <f t="shared" si="204"/>
        <v>19616.104838709463</v>
      </c>
      <c r="H8066" s="390" t="s">
        <v>9568</v>
      </c>
      <c r="I8066" s="52">
        <v>5008480</v>
      </c>
      <c r="K8066" s="52">
        <v>2952685</v>
      </c>
    </row>
    <row r="8067" spans="1:11" x14ac:dyDescent="0.3">
      <c r="A8067" s="45">
        <v>45262</v>
      </c>
      <c r="B8067" s="398" t="s">
        <v>12488</v>
      </c>
      <c r="C8067" s="5" t="s">
        <v>11194</v>
      </c>
      <c r="D8067" s="124" t="s">
        <v>12783</v>
      </c>
      <c r="E8067" s="43">
        <v>5000</v>
      </c>
      <c r="F8067" s="43"/>
      <c r="G8067" s="48">
        <f t="shared" si="204"/>
        <v>14616.104838709463</v>
      </c>
      <c r="H8067" s="390" t="s">
        <v>9568</v>
      </c>
      <c r="K8067" s="52">
        <v>-2000000</v>
      </c>
    </row>
    <row r="8068" spans="1:11" x14ac:dyDescent="0.3">
      <c r="A8068" s="45">
        <v>45262</v>
      </c>
      <c r="B8068" s="398" t="s">
        <v>12488</v>
      </c>
      <c r="C8068" s="5" t="s">
        <v>11194</v>
      </c>
      <c r="D8068" s="124" t="s">
        <v>12785</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12488</v>
      </c>
      <c r="C8070" s="5" t="s">
        <v>11194</v>
      </c>
      <c r="D8070" s="124" t="s">
        <v>12784</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12786</v>
      </c>
      <c r="K8071" s="52">
        <v>55000</v>
      </c>
    </row>
    <row r="8072" spans="1:11" x14ac:dyDescent="0.3">
      <c r="A8072" s="45">
        <v>45264</v>
      </c>
      <c r="B8072" s="398" t="s">
        <v>12597</v>
      </c>
      <c r="C8072" s="5" t="s">
        <v>5793</v>
      </c>
      <c r="D8072" s="124" t="s">
        <v>40</v>
      </c>
      <c r="E8072" s="43">
        <v>5000</v>
      </c>
      <c r="F8072" s="43"/>
      <c r="G8072" s="48">
        <f t="shared" si="204"/>
        <v>452696.10483870946</v>
      </c>
      <c r="H8072" s="390" t="s">
        <v>9568</v>
      </c>
      <c r="I8072" s="52">
        <v>1700</v>
      </c>
      <c r="J8072" s="52" t="s">
        <v>12787</v>
      </c>
      <c r="K8072" s="52">
        <v>45000</v>
      </c>
    </row>
    <row r="8073" spans="1:11" x14ac:dyDescent="0.3">
      <c r="A8073" s="45">
        <v>45264</v>
      </c>
      <c r="B8073" s="398" t="s">
        <v>25</v>
      </c>
      <c r="C8073" s="5" t="s">
        <v>25</v>
      </c>
      <c r="D8073" s="124" t="s">
        <v>12736</v>
      </c>
      <c r="E8073" s="43">
        <v>2000</v>
      </c>
      <c r="F8073" s="43"/>
      <c r="G8073" s="48">
        <f t="shared" si="204"/>
        <v>450696.10483870946</v>
      </c>
      <c r="H8073" s="390" t="s">
        <v>9568</v>
      </c>
      <c r="I8073" s="52">
        <v>3200</v>
      </c>
      <c r="J8073" s="52" t="s">
        <v>12787</v>
      </c>
    </row>
    <row r="8074" spans="1:11" x14ac:dyDescent="0.3">
      <c r="A8074" s="45">
        <v>45264</v>
      </c>
      <c r="B8074" s="398" t="s">
        <v>12622</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12786</v>
      </c>
      <c r="K8075" s="52">
        <f>SUM(K8051:K8074)</f>
        <v>2994962</v>
      </c>
    </row>
    <row r="8076" spans="1:11" x14ac:dyDescent="0.3">
      <c r="A8076" s="45">
        <v>45265</v>
      </c>
      <c r="B8076" s="398" t="s">
        <v>10333</v>
      </c>
      <c r="C8076" s="5" t="s">
        <v>9801</v>
      </c>
      <c r="D8076" s="124" t="s">
        <v>12792</v>
      </c>
      <c r="E8076" s="43">
        <v>11000</v>
      </c>
      <c r="F8076" s="43"/>
      <c r="G8076" s="48">
        <f t="shared" si="204"/>
        <v>436996.10483870946</v>
      </c>
      <c r="H8076" s="390" t="s">
        <v>9568</v>
      </c>
      <c r="I8076" s="52">
        <v>1700</v>
      </c>
      <c r="J8076" s="52" t="s">
        <v>12786</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12600</v>
      </c>
      <c r="C8078" s="5" t="s">
        <v>8863</v>
      </c>
      <c r="D8078" s="124" t="s">
        <v>294</v>
      </c>
      <c r="E8078" s="43">
        <v>30000</v>
      </c>
      <c r="F8078" s="43"/>
      <c r="G8078" s="48">
        <f t="shared" si="204"/>
        <v>706996.10483870946</v>
      </c>
      <c r="H8078" s="390" t="s">
        <v>9568</v>
      </c>
      <c r="I8078" s="52">
        <f>I8076+I8075</f>
        <v>4700</v>
      </c>
    </row>
    <row r="8079" spans="1:11" x14ac:dyDescent="0.3">
      <c r="A8079" s="45">
        <v>45265</v>
      </c>
      <c r="B8079" s="619" t="s">
        <v>12622</v>
      </c>
      <c r="C8079" s="620" t="s">
        <v>54</v>
      </c>
      <c r="D8079" s="621" t="s">
        <v>6245</v>
      </c>
      <c r="E8079" s="622">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12736</v>
      </c>
      <c r="E8081" s="43">
        <v>5000</v>
      </c>
      <c r="F8081" s="43"/>
      <c r="G8081" s="48">
        <f t="shared" si="204"/>
        <v>600356.10483870946</v>
      </c>
      <c r="H8081" s="390" t="s">
        <v>9568</v>
      </c>
      <c r="L8081" s="93"/>
    </row>
    <row r="8082" spans="1:14" x14ac:dyDescent="0.3">
      <c r="A8082" s="45">
        <v>45265</v>
      </c>
      <c r="B8082" s="398" t="s">
        <v>12622</v>
      </c>
      <c r="C8082" s="5" t="s">
        <v>9765</v>
      </c>
      <c r="D8082" s="124" t="s">
        <v>12793</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12685</v>
      </c>
      <c r="C8084" s="5" t="s">
        <v>5793</v>
      </c>
      <c r="D8084" s="124" t="s">
        <v>8924</v>
      </c>
      <c r="E8084" s="43">
        <v>500</v>
      </c>
      <c r="F8084" s="43"/>
      <c r="G8084" s="48">
        <f t="shared" si="204"/>
        <v>581356.10483870946</v>
      </c>
      <c r="H8084" s="390" t="s">
        <v>9568</v>
      </c>
      <c r="J8084" s="618">
        <v>5000</v>
      </c>
      <c r="K8084" s="52" t="s">
        <v>12238</v>
      </c>
    </row>
    <row r="8085" spans="1:14" x14ac:dyDescent="0.3">
      <c r="A8085" s="45">
        <v>45265</v>
      </c>
      <c r="B8085" s="619" t="s">
        <v>25</v>
      </c>
      <c r="C8085" s="620" t="s">
        <v>54</v>
      </c>
      <c r="D8085" s="621" t="s">
        <v>11399</v>
      </c>
      <c r="E8085" s="622">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9" t="s">
        <v>25</v>
      </c>
      <c r="C8091" s="620" t="s">
        <v>54</v>
      </c>
      <c r="D8091" s="621" t="s">
        <v>8824</v>
      </c>
      <c r="E8091" s="622">
        <v>41880</v>
      </c>
      <c r="F8091" s="43"/>
      <c r="G8091" s="48">
        <f t="shared" si="204"/>
        <v>161868.10483870946</v>
      </c>
      <c r="H8091" s="390" t="s">
        <v>9568</v>
      </c>
    </row>
    <row r="8092" spans="1:14" x14ac:dyDescent="0.3">
      <c r="A8092" s="45">
        <v>45266</v>
      </c>
      <c r="B8092" s="398" t="s">
        <v>12685</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12794</v>
      </c>
      <c r="E8093" s="43">
        <v>4250</v>
      </c>
      <c r="F8093" s="43"/>
      <c r="G8093" s="48">
        <f t="shared" si="204"/>
        <v>153618.10483870946</v>
      </c>
      <c r="H8093" s="390" t="s">
        <v>9568</v>
      </c>
    </row>
    <row r="8094" spans="1:14" x14ac:dyDescent="0.3">
      <c r="A8094" s="45">
        <v>45266</v>
      </c>
      <c r="B8094" s="619" t="s">
        <v>12117</v>
      </c>
      <c r="C8094" s="620" t="s">
        <v>54</v>
      </c>
      <c r="D8094" s="621" t="s">
        <v>12795</v>
      </c>
      <c r="E8094" s="622">
        <v>132130</v>
      </c>
      <c r="F8094" s="43"/>
      <c r="G8094" s="48">
        <f t="shared" si="204"/>
        <v>21488.104838709463</v>
      </c>
      <c r="H8094" s="390" t="s">
        <v>9568</v>
      </c>
    </row>
    <row r="8095" spans="1:14" x14ac:dyDescent="0.3">
      <c r="A8095" s="45">
        <v>45266</v>
      </c>
      <c r="B8095" s="398" t="s">
        <v>12117</v>
      </c>
      <c r="C8095" s="5" t="s">
        <v>26</v>
      </c>
      <c r="D8095" s="124" t="s">
        <v>12575</v>
      </c>
      <c r="E8095" s="43">
        <v>3000</v>
      </c>
      <c r="F8095" s="43"/>
      <c r="G8095" s="48">
        <f t="shared" si="204"/>
        <v>18488.104838709463</v>
      </c>
      <c r="H8095" s="390" t="s">
        <v>9568</v>
      </c>
    </row>
    <row r="8096" spans="1:14" x14ac:dyDescent="0.3">
      <c r="A8096" s="45">
        <v>45266</v>
      </c>
      <c r="B8096" s="398" t="s">
        <v>12685</v>
      </c>
      <c r="C8096" s="5" t="s">
        <v>11194</v>
      </c>
      <c r="D8096" s="124" t="s">
        <v>12329</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12736</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9" t="s">
        <v>12123</v>
      </c>
      <c r="C8100" s="620" t="s">
        <v>54</v>
      </c>
      <c r="D8100" s="621" t="s">
        <v>12801</v>
      </c>
      <c r="E8100" s="622">
        <v>23500</v>
      </c>
      <c r="F8100" s="43"/>
      <c r="G8100" s="48">
        <f t="shared" si="204"/>
        <v>837338.10483870946</v>
      </c>
      <c r="H8100" s="390" t="s">
        <v>9568</v>
      </c>
    </row>
    <row r="8101" spans="1:10" x14ac:dyDescent="0.3">
      <c r="A8101" s="45">
        <v>45267</v>
      </c>
      <c r="B8101" s="619" t="s">
        <v>12174</v>
      </c>
      <c r="C8101" s="620" t="s">
        <v>54</v>
      </c>
      <c r="D8101" s="621" t="s">
        <v>12802</v>
      </c>
      <c r="E8101" s="622">
        <v>40480</v>
      </c>
      <c r="F8101" s="43"/>
      <c r="G8101" s="48">
        <f t="shared" si="204"/>
        <v>796858.10483870946</v>
      </c>
      <c r="H8101" s="390" t="s">
        <v>9568</v>
      </c>
      <c r="I8101" s="52">
        <v>2300000</v>
      </c>
    </row>
    <row r="8102" spans="1:10" x14ac:dyDescent="0.3">
      <c r="A8102" s="45">
        <v>45267</v>
      </c>
      <c r="B8102" s="619" t="s">
        <v>12085</v>
      </c>
      <c r="C8102" s="620" t="s">
        <v>54</v>
      </c>
      <c r="D8102" s="621" t="s">
        <v>11404</v>
      </c>
      <c r="E8102" s="622">
        <v>57750</v>
      </c>
      <c r="F8102" s="43"/>
      <c r="G8102" s="48">
        <f t="shared" si="204"/>
        <v>739108.10483870946</v>
      </c>
      <c r="H8102" s="390" t="s">
        <v>9568</v>
      </c>
      <c r="I8102" s="52">
        <v>250000</v>
      </c>
    </row>
    <row r="8103" spans="1:10" x14ac:dyDescent="0.3">
      <c r="A8103" s="45">
        <v>45267</v>
      </c>
      <c r="B8103" s="619" t="s">
        <v>12622</v>
      </c>
      <c r="C8103" s="620" t="s">
        <v>54</v>
      </c>
      <c r="D8103" s="621" t="s">
        <v>12803</v>
      </c>
      <c r="E8103" s="622">
        <v>65000</v>
      </c>
      <c r="F8103" s="43"/>
      <c r="G8103" s="48">
        <f t="shared" si="204"/>
        <v>674108.10483870946</v>
      </c>
      <c r="H8103" s="390" t="s">
        <v>9568</v>
      </c>
      <c r="I8103" s="52">
        <v>350000</v>
      </c>
    </row>
    <row r="8104" spans="1:10" x14ac:dyDescent="0.3">
      <c r="A8104" s="45">
        <v>45267</v>
      </c>
      <c r="B8104" s="619" t="s">
        <v>12085</v>
      </c>
      <c r="C8104" s="620" t="s">
        <v>54</v>
      </c>
      <c r="D8104" s="621" t="s">
        <v>12804</v>
      </c>
      <c r="E8104" s="622">
        <v>50210</v>
      </c>
      <c r="F8104" s="43"/>
      <c r="G8104" s="48">
        <f t="shared" si="204"/>
        <v>623898.10483870946</v>
      </c>
      <c r="H8104" s="390" t="s">
        <v>9568</v>
      </c>
      <c r="I8104" s="52">
        <f>SUM(I8101:I8103)</f>
        <v>2900000</v>
      </c>
    </row>
    <row r="8105" spans="1:10" x14ac:dyDescent="0.3">
      <c r="A8105" s="45">
        <v>45267</v>
      </c>
      <c r="B8105" s="619" t="s">
        <v>12091</v>
      </c>
      <c r="C8105" s="620" t="s">
        <v>54</v>
      </c>
      <c r="D8105" s="621" t="s">
        <v>12808</v>
      </c>
      <c r="E8105" s="622">
        <f>33020+31000+29040</f>
        <v>93060</v>
      </c>
      <c r="F8105" s="43"/>
      <c r="G8105" s="48">
        <f t="shared" si="204"/>
        <v>530838.10483870946</v>
      </c>
      <c r="H8105" s="390" t="s">
        <v>9568</v>
      </c>
      <c r="I8105" s="52">
        <f>I8104*13%</f>
        <v>377000</v>
      </c>
    </row>
    <row r="8106" spans="1:10" x14ac:dyDescent="0.3">
      <c r="A8106" s="45">
        <v>45267</v>
      </c>
      <c r="B8106" s="619" t="s">
        <v>12085</v>
      </c>
      <c r="C8106" s="620" t="s">
        <v>54</v>
      </c>
      <c r="D8106" s="621" t="s">
        <v>12807</v>
      </c>
      <c r="E8106" s="622">
        <v>17130</v>
      </c>
      <c r="F8106" s="43"/>
      <c r="G8106" s="48">
        <f t="shared" si="204"/>
        <v>513708.10483870946</v>
      </c>
      <c r="H8106" s="390" t="s">
        <v>9568</v>
      </c>
      <c r="I8106" s="52">
        <f>I8105+I8104</f>
        <v>3277000</v>
      </c>
    </row>
    <row r="8107" spans="1:10" x14ac:dyDescent="0.3">
      <c r="A8107" s="45">
        <v>45267</v>
      </c>
      <c r="B8107" s="619" t="s">
        <v>12660</v>
      </c>
      <c r="C8107" s="620" t="s">
        <v>54</v>
      </c>
      <c r="D8107" s="621" t="s">
        <v>12810</v>
      </c>
      <c r="E8107" s="622">
        <f>127670+223104+29710</f>
        <v>380484</v>
      </c>
      <c r="F8107" s="43"/>
      <c r="G8107" s="48">
        <f t="shared" si="204"/>
        <v>133224.10483870946</v>
      </c>
      <c r="H8107" s="390" t="s">
        <v>9568</v>
      </c>
      <c r="I8107" s="52">
        <v>2900000</v>
      </c>
    </row>
    <row r="8108" spans="1:10" x14ac:dyDescent="0.3">
      <c r="A8108" s="45">
        <v>45267</v>
      </c>
      <c r="B8108" s="619" t="s">
        <v>12085</v>
      </c>
      <c r="C8108" s="620" t="s">
        <v>54</v>
      </c>
      <c r="D8108" s="621" t="s">
        <v>12811</v>
      </c>
      <c r="E8108" s="622">
        <v>40500</v>
      </c>
      <c r="F8108" s="43"/>
      <c r="G8108" s="48">
        <f t="shared" si="204"/>
        <v>92724.104838709463</v>
      </c>
      <c r="H8108" s="390" t="s">
        <v>9568</v>
      </c>
      <c r="I8108" s="52">
        <f>I8107*13%</f>
        <v>377000</v>
      </c>
    </row>
    <row r="8109" spans="1:10" x14ac:dyDescent="0.3">
      <c r="A8109" s="45">
        <v>45267</v>
      </c>
      <c r="B8109" s="398" t="s">
        <v>12685</v>
      </c>
      <c r="C8109" s="5" t="s">
        <v>11194</v>
      </c>
      <c r="D8109" s="124" t="s">
        <v>12813</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12685</v>
      </c>
      <c r="C8111" s="5" t="s">
        <v>5793</v>
      </c>
      <c r="D8111" s="124" t="s">
        <v>40</v>
      </c>
      <c r="E8111" s="43">
        <v>950</v>
      </c>
      <c r="F8111" s="43"/>
      <c r="G8111" s="48">
        <f t="shared" si="204"/>
        <v>55274.104838709463</v>
      </c>
      <c r="H8111" s="390" t="s">
        <v>9568</v>
      </c>
    </row>
    <row r="8112" spans="1:10" x14ac:dyDescent="0.3">
      <c r="A8112" s="45">
        <v>45267</v>
      </c>
      <c r="B8112" s="398" t="s">
        <v>12685</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12736</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12821</v>
      </c>
      <c r="E8115" s="43">
        <v>800</v>
      </c>
      <c r="F8115" s="43"/>
      <c r="G8115" s="48">
        <f t="shared" si="204"/>
        <v>47934.104838709463</v>
      </c>
      <c r="H8115" s="390" t="s">
        <v>9568</v>
      </c>
    </row>
    <row r="8116" spans="1:10" x14ac:dyDescent="0.3">
      <c r="A8116" s="45">
        <v>45268</v>
      </c>
      <c r="B8116" s="398" t="s">
        <v>12123</v>
      </c>
      <c r="C8116" s="5" t="s">
        <v>11194</v>
      </c>
      <c r="D8116" s="124" t="s">
        <v>12809</v>
      </c>
      <c r="E8116" s="43">
        <v>1200</v>
      </c>
      <c r="F8116" s="43"/>
      <c r="G8116" s="48">
        <f t="shared" ref="G8116:G8187" si="205">G8115+F8116-E8116</f>
        <v>46734.104838709463</v>
      </c>
      <c r="H8116" s="390" t="s">
        <v>9568</v>
      </c>
      <c r="I8116" s="602" t="s">
        <v>12563</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602" t="s">
        <v>55</v>
      </c>
      <c r="J8117" s="187">
        <f ca="1">SUMIF(C8047:E8162,"salary",E8047:E8162)</f>
        <v>1835518.5833333333</v>
      </c>
    </row>
    <row r="8118" spans="1:10" x14ac:dyDescent="0.3">
      <c r="A8118" s="45">
        <v>45268</v>
      </c>
      <c r="B8118" s="398" t="s">
        <v>12685</v>
      </c>
      <c r="C8118" s="5" t="s">
        <v>5793</v>
      </c>
      <c r="D8118" s="124" t="s">
        <v>12814</v>
      </c>
      <c r="E8118" s="43">
        <v>1000</v>
      </c>
      <c r="F8118" s="43"/>
      <c r="G8118" s="48">
        <f t="shared" si="205"/>
        <v>45234.104838709463</v>
      </c>
      <c r="H8118" s="390" t="s">
        <v>9568</v>
      </c>
      <c r="I8118" s="602" t="s">
        <v>12279</v>
      </c>
      <c r="J8118" s="187" t="e">
        <f ca="1">J8116-J8117</f>
        <v>#REF!</v>
      </c>
    </row>
    <row r="8119" spans="1:10" x14ac:dyDescent="0.3">
      <c r="A8119" s="45">
        <v>45268</v>
      </c>
      <c r="B8119" s="398" t="s">
        <v>12123</v>
      </c>
      <c r="C8119" s="5" t="s">
        <v>11194</v>
      </c>
      <c r="D8119" s="124" t="s">
        <v>12816</v>
      </c>
      <c r="E8119" s="43">
        <v>11750</v>
      </c>
      <c r="F8119" s="43"/>
      <c r="G8119" s="48">
        <f t="shared" si="205"/>
        <v>33484.104838709463</v>
      </c>
      <c r="H8119" s="390" t="s">
        <v>9568</v>
      </c>
      <c r="I8119" s="602"/>
      <c r="J8119" s="187"/>
    </row>
    <row r="8120" spans="1:10" x14ac:dyDescent="0.3">
      <c r="A8120" s="45">
        <v>45268</v>
      </c>
      <c r="B8120" s="398" t="s">
        <v>12123</v>
      </c>
      <c r="C8120" s="5" t="s">
        <v>11194</v>
      </c>
      <c r="D8120" s="124" t="s">
        <v>12820</v>
      </c>
      <c r="E8120" s="43">
        <v>5000</v>
      </c>
      <c r="F8120" s="43"/>
      <c r="G8120" s="48">
        <f t="shared" si="205"/>
        <v>28484.104838709463</v>
      </c>
      <c r="H8120" s="390" t="s">
        <v>9568</v>
      </c>
      <c r="I8120" s="608"/>
      <c r="J8120" s="609"/>
    </row>
    <row r="8121" spans="1:10" x14ac:dyDescent="0.3">
      <c r="A8121" s="45">
        <v>45268</v>
      </c>
      <c r="B8121" s="398" t="s">
        <v>12123</v>
      </c>
      <c r="C8121" s="5" t="s">
        <v>11194</v>
      </c>
      <c r="D8121" s="124" t="s">
        <v>12817</v>
      </c>
      <c r="E8121" s="43">
        <v>2700</v>
      </c>
      <c r="F8121" s="43"/>
      <c r="G8121" s="48">
        <f t="shared" si="205"/>
        <v>25784.104838709463</v>
      </c>
      <c r="H8121" s="390" t="s">
        <v>9568</v>
      </c>
      <c r="I8121" s="608"/>
      <c r="J8121" s="609"/>
    </row>
    <row r="8122" spans="1:10" x14ac:dyDescent="0.3">
      <c r="A8122" s="45">
        <v>45268</v>
      </c>
      <c r="B8122" s="398" t="s">
        <v>12123</v>
      </c>
      <c r="C8122" s="5" t="s">
        <v>5793</v>
      </c>
      <c r="D8122" s="124" t="s">
        <v>40</v>
      </c>
      <c r="E8122" s="43">
        <v>4000</v>
      </c>
      <c r="F8122" s="43"/>
      <c r="G8122" s="48">
        <f t="shared" si="205"/>
        <v>21784.104838709463</v>
      </c>
      <c r="H8122" s="390" t="s">
        <v>9568</v>
      </c>
      <c r="I8122" s="608"/>
      <c r="J8122" s="609"/>
    </row>
    <row r="8123" spans="1:10" x14ac:dyDescent="0.3">
      <c r="A8123" s="45">
        <v>45268</v>
      </c>
      <c r="B8123" s="398" t="s">
        <v>25</v>
      </c>
      <c r="C8123" s="5" t="s">
        <v>25</v>
      </c>
      <c r="D8123" s="124" t="s">
        <v>12736</v>
      </c>
      <c r="E8123" s="43">
        <v>2000</v>
      </c>
      <c r="F8123" s="43"/>
      <c r="G8123" s="48">
        <f t="shared" si="205"/>
        <v>19784.104838709463</v>
      </c>
      <c r="H8123" s="390" t="s">
        <v>9568</v>
      </c>
    </row>
    <row r="8124" spans="1:10" ht="37.5" x14ac:dyDescent="0.3">
      <c r="A8124" s="45">
        <v>45268</v>
      </c>
      <c r="B8124" s="398" t="s">
        <v>12123</v>
      </c>
      <c r="C8124" s="5" t="s">
        <v>12818</v>
      </c>
      <c r="D8124" s="124" t="s">
        <v>12819</v>
      </c>
      <c r="E8124" s="43">
        <v>4300</v>
      </c>
      <c r="F8124" s="43"/>
      <c r="G8124" s="48">
        <f t="shared" si="205"/>
        <v>15484.104838709463</v>
      </c>
      <c r="H8124" s="390" t="s">
        <v>9568</v>
      </c>
    </row>
    <row r="8125" spans="1:10" x14ac:dyDescent="0.3">
      <c r="A8125" s="45">
        <v>45268</v>
      </c>
      <c r="B8125" s="398" t="s">
        <v>12685</v>
      </c>
      <c r="C8125" s="5" t="s">
        <v>5793</v>
      </c>
      <c r="D8125" s="124" t="s">
        <v>12822</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12825</v>
      </c>
      <c r="E8128" s="485"/>
      <c r="F8128" s="43">
        <v>250000</v>
      </c>
      <c r="G8128" s="48">
        <f t="shared" si="205"/>
        <v>254884.10483870946</v>
      </c>
      <c r="H8128" s="390" t="s">
        <v>9568</v>
      </c>
    </row>
    <row r="8129" spans="1:11" x14ac:dyDescent="0.3">
      <c r="A8129" s="45">
        <v>45271</v>
      </c>
      <c r="B8129" s="619" t="s">
        <v>12660</v>
      </c>
      <c r="C8129" s="620" t="s">
        <v>54</v>
      </c>
      <c r="D8129" s="621" t="s">
        <v>12824</v>
      </c>
      <c r="E8129" s="622">
        <v>147980</v>
      </c>
      <c r="F8129" s="43"/>
      <c r="G8129" s="48">
        <f t="shared" si="205"/>
        <v>106904.10483870946</v>
      </c>
      <c r="H8129" s="390" t="s">
        <v>9568</v>
      </c>
    </row>
    <row r="8130" spans="1:11" x14ac:dyDescent="0.3">
      <c r="A8130" s="45">
        <v>45271</v>
      </c>
      <c r="B8130" s="619" t="s">
        <v>12085</v>
      </c>
      <c r="C8130" s="620" t="s">
        <v>54</v>
      </c>
      <c r="D8130" s="621" t="s">
        <v>12826</v>
      </c>
      <c r="E8130" s="622">
        <v>70690</v>
      </c>
      <c r="F8130" s="43"/>
      <c r="G8130" s="48">
        <f t="shared" si="205"/>
        <v>36214.104838709463</v>
      </c>
      <c r="H8130" s="390" t="s">
        <v>9568</v>
      </c>
      <c r="K8130" s="52">
        <v>1500000</v>
      </c>
    </row>
    <row r="8131" spans="1:11" x14ac:dyDescent="0.3">
      <c r="A8131" s="45">
        <v>45271</v>
      </c>
      <c r="B8131" s="619" t="s">
        <v>12123</v>
      </c>
      <c r="C8131" s="620" t="s">
        <v>54</v>
      </c>
      <c r="D8131" s="621" t="s">
        <v>12828</v>
      </c>
      <c r="E8131" s="622">
        <v>30750</v>
      </c>
      <c r="F8131" s="43"/>
      <c r="G8131" s="48">
        <f t="shared" si="205"/>
        <v>5464.1048387094634</v>
      </c>
      <c r="H8131" s="390" t="s">
        <v>9568</v>
      </c>
      <c r="K8131" s="52">
        <v>1000000</v>
      </c>
    </row>
    <row r="8132" spans="1:11" x14ac:dyDescent="0.3">
      <c r="A8132" s="45">
        <v>45271</v>
      </c>
      <c r="B8132" s="398" t="s">
        <v>12123</v>
      </c>
      <c r="C8132" s="5" t="s">
        <v>84</v>
      </c>
      <c r="D8132" s="124" t="s">
        <v>12823</v>
      </c>
      <c r="E8132" s="43">
        <v>2000</v>
      </c>
      <c r="F8132" s="43"/>
      <c r="G8132" s="48">
        <f t="shared" si="205"/>
        <v>3464.1048387094634</v>
      </c>
      <c r="H8132" s="390" t="s">
        <v>9568</v>
      </c>
      <c r="K8132" s="52">
        <v>1500000</v>
      </c>
    </row>
    <row r="8133" spans="1:11" x14ac:dyDescent="0.3">
      <c r="A8133" s="45">
        <v>45271</v>
      </c>
      <c r="B8133" s="398" t="s">
        <v>12174</v>
      </c>
      <c r="C8133" s="5" t="s">
        <v>5162</v>
      </c>
      <c r="D8133" s="124" t="s">
        <v>12835</v>
      </c>
      <c r="E8133" s="62">
        <v>1000</v>
      </c>
      <c r="F8133" s="43"/>
      <c r="G8133" s="48">
        <f t="shared" si="205"/>
        <v>2464.1048387094634</v>
      </c>
      <c r="H8133" s="390" t="s">
        <v>9568</v>
      </c>
      <c r="K8133" s="52">
        <v>1000000</v>
      </c>
    </row>
    <row r="8134" spans="1:11" x14ac:dyDescent="0.3">
      <c r="A8134" s="45">
        <v>45271</v>
      </c>
      <c r="B8134" s="398" t="s">
        <v>12174</v>
      </c>
      <c r="C8134" s="5" t="s">
        <v>84</v>
      </c>
      <c r="D8134" s="124" t="s">
        <v>12836</v>
      </c>
      <c r="E8134" s="62">
        <v>1000</v>
      </c>
      <c r="F8134" s="43"/>
      <c r="G8134" s="48">
        <f t="shared" si="205"/>
        <v>1464.1048387094634</v>
      </c>
      <c r="H8134" s="390" t="s">
        <v>9568</v>
      </c>
      <c r="K8134" s="52">
        <v>1000000</v>
      </c>
    </row>
    <row r="8135" spans="1:11" x14ac:dyDescent="0.3">
      <c r="A8135" s="45">
        <v>45271</v>
      </c>
      <c r="B8135" s="398" t="s">
        <v>12085</v>
      </c>
      <c r="C8135" s="5" t="s">
        <v>26</v>
      </c>
      <c r="D8135" s="124" t="s">
        <v>12827</v>
      </c>
      <c r="E8135" s="43">
        <v>1000</v>
      </c>
      <c r="F8135" s="43"/>
      <c r="G8135" s="48">
        <f t="shared" si="205"/>
        <v>464.10483870946337</v>
      </c>
      <c r="H8135" s="390" t="s">
        <v>9568</v>
      </c>
      <c r="K8135" s="52">
        <v>1417880</v>
      </c>
    </row>
    <row r="8136" spans="1:11" x14ac:dyDescent="0.3">
      <c r="A8136" s="45">
        <v>45271</v>
      </c>
      <c r="B8136" s="579"/>
      <c r="C8136" s="485"/>
      <c r="D8136" s="496" t="s">
        <v>12825</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9" t="s">
        <v>12116</v>
      </c>
      <c r="C8138" s="620" t="s">
        <v>54</v>
      </c>
      <c r="D8138" s="621" t="s">
        <v>12615</v>
      </c>
      <c r="E8138" s="622">
        <v>136964.58333333334</v>
      </c>
      <c r="F8138" s="43"/>
      <c r="G8138" s="48">
        <f t="shared" si="205"/>
        <v>112949.52150537612</v>
      </c>
      <c r="H8138" s="390" t="s">
        <v>9568</v>
      </c>
    </row>
    <row r="8139" spans="1:11" x14ac:dyDescent="0.3">
      <c r="A8139" s="45">
        <v>45271</v>
      </c>
      <c r="B8139" s="619" t="s">
        <v>11702</v>
      </c>
      <c r="C8139" s="620" t="s">
        <v>54</v>
      </c>
      <c r="D8139" s="621" t="s">
        <v>12830</v>
      </c>
      <c r="E8139" s="622">
        <v>25050</v>
      </c>
      <c r="F8139" s="43"/>
      <c r="G8139" s="48">
        <f t="shared" si="205"/>
        <v>87899.52150537612</v>
      </c>
      <c r="H8139" s="390" t="s">
        <v>9568</v>
      </c>
    </row>
    <row r="8140" spans="1:11" x14ac:dyDescent="0.3">
      <c r="A8140" s="45">
        <v>45271</v>
      </c>
      <c r="B8140" s="398" t="s">
        <v>12488</v>
      </c>
      <c r="C8140" s="5" t="s">
        <v>12831</v>
      </c>
      <c r="D8140" s="124" t="s">
        <v>3172</v>
      </c>
      <c r="E8140" s="43">
        <v>9300</v>
      </c>
      <c r="F8140" s="43"/>
      <c r="G8140" s="48">
        <f t="shared" si="205"/>
        <v>78599.52150537612</v>
      </c>
      <c r="H8140" s="390" t="s">
        <v>9568</v>
      </c>
    </row>
    <row r="8141" spans="1:11" x14ac:dyDescent="0.3">
      <c r="A8141" s="45">
        <v>45271</v>
      </c>
      <c r="B8141" s="398" t="s">
        <v>12488</v>
      </c>
      <c r="C8141" s="5" t="s">
        <v>10885</v>
      </c>
      <c r="D8141" s="124" t="s">
        <v>12832</v>
      </c>
      <c r="E8141" s="43">
        <v>24000</v>
      </c>
      <c r="F8141" s="43"/>
      <c r="G8141" s="48">
        <f t="shared" si="205"/>
        <v>54599.52150537612</v>
      </c>
      <c r="H8141" s="390" t="s">
        <v>9568</v>
      </c>
    </row>
    <row r="8142" spans="1:11" x14ac:dyDescent="0.3">
      <c r="A8142" s="45">
        <v>45271</v>
      </c>
      <c r="B8142" s="398" t="s">
        <v>25</v>
      </c>
      <c r="C8142" s="5" t="s">
        <v>64</v>
      </c>
      <c r="D8142" s="124" t="s">
        <v>12833</v>
      </c>
      <c r="E8142" s="43">
        <v>2200</v>
      </c>
      <c r="F8142" s="43"/>
      <c r="G8142" s="48">
        <f t="shared" si="205"/>
        <v>52399.52150537612</v>
      </c>
      <c r="H8142" s="390" t="s">
        <v>9568</v>
      </c>
    </row>
    <row r="8143" spans="1:11" x14ac:dyDescent="0.3">
      <c r="A8143" s="45">
        <v>45271</v>
      </c>
      <c r="B8143" s="619" t="s">
        <v>11702</v>
      </c>
      <c r="C8143" s="620" t="s">
        <v>54</v>
      </c>
      <c r="D8143" s="621" t="s">
        <v>6952</v>
      </c>
      <c r="E8143" s="622">
        <v>45750</v>
      </c>
      <c r="F8143" s="43"/>
      <c r="G8143" s="48">
        <f t="shared" si="205"/>
        <v>6649.5215053761203</v>
      </c>
      <c r="H8143" s="390" t="s">
        <v>9568</v>
      </c>
    </row>
    <row r="8144" spans="1:11" x14ac:dyDescent="0.3">
      <c r="A8144" s="45">
        <v>45271</v>
      </c>
      <c r="B8144" s="398" t="s">
        <v>25</v>
      </c>
      <c r="C8144" s="5" t="s">
        <v>26</v>
      </c>
      <c r="D8144" s="124" t="s">
        <v>12834</v>
      </c>
      <c r="E8144" s="43">
        <v>880</v>
      </c>
      <c r="F8144" s="43"/>
      <c r="G8144" s="48">
        <f t="shared" si="205"/>
        <v>5769.5215053761203</v>
      </c>
      <c r="H8144" s="390" t="s">
        <v>9568</v>
      </c>
    </row>
    <row r="8145" spans="1:8" x14ac:dyDescent="0.3">
      <c r="A8145" s="45">
        <v>45271</v>
      </c>
      <c r="B8145" s="398" t="s">
        <v>25</v>
      </c>
      <c r="C8145" s="5" t="s">
        <v>25</v>
      </c>
      <c r="D8145" s="124" t="s">
        <v>12736</v>
      </c>
      <c r="E8145" s="43">
        <v>4000</v>
      </c>
      <c r="F8145" s="43"/>
      <c r="G8145" s="48">
        <f t="shared" si="205"/>
        <v>1769.5215053761203</v>
      </c>
      <c r="H8145" s="390" t="s">
        <v>9568</v>
      </c>
    </row>
    <row r="8146" spans="1:8" x14ac:dyDescent="0.3">
      <c r="A8146" s="45">
        <v>45273</v>
      </c>
      <c r="B8146" s="579"/>
      <c r="C8146" s="485"/>
      <c r="D8146" s="496" t="s">
        <v>12318</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12838</v>
      </c>
      <c r="E8148" s="43">
        <v>15000</v>
      </c>
      <c r="F8148" s="43"/>
      <c r="G8148" s="48">
        <f t="shared" si="205"/>
        <v>184769.52150537612</v>
      </c>
      <c r="H8148" s="390" t="s">
        <v>9568</v>
      </c>
    </row>
    <row r="8149" spans="1:8" x14ac:dyDescent="0.3">
      <c r="A8149" s="45">
        <v>45273</v>
      </c>
      <c r="B8149" s="398" t="s">
        <v>12845</v>
      </c>
      <c r="C8149" s="5" t="s">
        <v>9765</v>
      </c>
      <c r="D8149" s="124" t="s">
        <v>12839</v>
      </c>
      <c r="E8149" s="43">
        <v>10000</v>
      </c>
      <c r="F8149" s="43"/>
      <c r="G8149" s="48">
        <f t="shared" si="205"/>
        <v>174769.52150537612</v>
      </c>
      <c r="H8149" s="390" t="s">
        <v>9568</v>
      </c>
    </row>
    <row r="8150" spans="1:8" x14ac:dyDescent="0.3">
      <c r="A8150" s="45">
        <v>45273</v>
      </c>
      <c r="B8150" s="398" t="s">
        <v>12685</v>
      </c>
      <c r="C8150" s="5" t="s">
        <v>11194</v>
      </c>
      <c r="D8150" s="124" t="s">
        <v>12840</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12622</v>
      </c>
      <c r="C8152" s="5" t="s">
        <v>12143</v>
      </c>
      <c r="D8152" s="124" t="s">
        <v>12841</v>
      </c>
      <c r="E8152" s="43">
        <v>40000</v>
      </c>
      <c r="F8152" s="43"/>
      <c r="G8152" s="48">
        <f t="shared" si="205"/>
        <v>129869.52150537612</v>
      </c>
      <c r="H8152" s="390" t="s">
        <v>9568</v>
      </c>
    </row>
    <row r="8153" spans="1:8" x14ac:dyDescent="0.3">
      <c r="A8153" s="45">
        <v>45274</v>
      </c>
      <c r="B8153" s="398"/>
      <c r="C8153" s="5" t="s">
        <v>84</v>
      </c>
      <c r="D8153" s="124" t="s">
        <v>12842</v>
      </c>
      <c r="E8153" s="43">
        <v>5000</v>
      </c>
      <c r="F8153" s="43"/>
      <c r="G8153" s="48">
        <f t="shared" si="205"/>
        <v>124869.52150537612</v>
      </c>
      <c r="H8153" s="390" t="s">
        <v>9568</v>
      </c>
    </row>
    <row r="8154" spans="1:8" x14ac:dyDescent="0.3">
      <c r="A8154" s="45">
        <v>45274</v>
      </c>
      <c r="B8154" s="398" t="s">
        <v>12123</v>
      </c>
      <c r="C8154" s="5" t="s">
        <v>5793</v>
      </c>
      <c r="D8154" s="124" t="s">
        <v>12843</v>
      </c>
      <c r="E8154" s="43">
        <v>2000</v>
      </c>
      <c r="F8154" s="43"/>
      <c r="G8154" s="48">
        <f t="shared" si="205"/>
        <v>122869.52150537612</v>
      </c>
      <c r="H8154" s="390" t="s">
        <v>9568</v>
      </c>
    </row>
    <row r="8155" spans="1:8" x14ac:dyDescent="0.3">
      <c r="A8155" s="45">
        <v>45274</v>
      </c>
      <c r="B8155" s="398" t="s">
        <v>12685</v>
      </c>
      <c r="C8155" s="5" t="s">
        <v>5793</v>
      </c>
      <c r="D8155" s="124" t="s">
        <v>8924</v>
      </c>
      <c r="E8155" s="43">
        <f>250+350</f>
        <v>600</v>
      </c>
      <c r="F8155" s="43"/>
      <c r="G8155" s="48">
        <f t="shared" si="205"/>
        <v>122269.52150537612</v>
      </c>
      <c r="H8155" s="390" t="s">
        <v>9568</v>
      </c>
    </row>
    <row r="8156" spans="1:8" x14ac:dyDescent="0.3">
      <c r="A8156" s="45">
        <v>45273</v>
      </c>
      <c r="B8156" s="398" t="s">
        <v>12685</v>
      </c>
      <c r="C8156" s="5" t="s">
        <v>11194</v>
      </c>
      <c r="D8156" s="124" t="s">
        <v>12849</v>
      </c>
      <c r="E8156" s="43">
        <v>4150</v>
      </c>
      <c r="F8156" s="43"/>
      <c r="G8156" s="48">
        <f t="shared" si="205"/>
        <v>118119.52150537612</v>
      </c>
      <c r="H8156" s="390" t="s">
        <v>9568</v>
      </c>
    </row>
    <row r="8157" spans="1:8" x14ac:dyDescent="0.3">
      <c r="A8157" s="45">
        <v>45273</v>
      </c>
      <c r="B8157" s="398" t="s">
        <v>12685</v>
      </c>
      <c r="C8157" s="5" t="s">
        <v>5793</v>
      </c>
      <c r="D8157" s="124" t="s">
        <v>40</v>
      </c>
      <c r="E8157" s="43">
        <v>800</v>
      </c>
      <c r="F8157" s="43"/>
      <c r="G8157" s="48">
        <f t="shared" si="205"/>
        <v>117319.52150537612</v>
      </c>
      <c r="H8157" s="390" t="s">
        <v>9568</v>
      </c>
    </row>
    <row r="8158" spans="1:8" x14ac:dyDescent="0.3">
      <c r="A8158" s="45">
        <v>45273</v>
      </c>
      <c r="B8158" s="398" t="s">
        <v>12685</v>
      </c>
      <c r="C8158" s="5" t="s">
        <v>26</v>
      </c>
      <c r="D8158" s="124" t="s">
        <v>12850</v>
      </c>
      <c r="E8158" s="43">
        <v>50</v>
      </c>
      <c r="F8158" s="43"/>
      <c r="G8158" s="48">
        <f t="shared" si="205"/>
        <v>117269.52150537612</v>
      </c>
      <c r="H8158" s="390" t="s">
        <v>9568</v>
      </c>
    </row>
    <row r="8159" spans="1:8" x14ac:dyDescent="0.3">
      <c r="A8159" s="45">
        <v>45274</v>
      </c>
      <c r="B8159" s="398" t="s">
        <v>12085</v>
      </c>
      <c r="C8159" s="5" t="s">
        <v>84</v>
      </c>
      <c r="D8159" s="124" t="s">
        <v>12844</v>
      </c>
      <c r="E8159" s="43">
        <v>1000</v>
      </c>
      <c r="F8159" s="43"/>
      <c r="G8159" s="48">
        <f t="shared" si="205"/>
        <v>116269.52150537612</v>
      </c>
      <c r="H8159" s="390" t="s">
        <v>9568</v>
      </c>
    </row>
    <row r="8160" spans="1:8" x14ac:dyDescent="0.3">
      <c r="A8160" s="45">
        <v>45275</v>
      </c>
      <c r="B8160" s="398" t="s">
        <v>12272</v>
      </c>
      <c r="C8160" s="5" t="s">
        <v>1074</v>
      </c>
      <c r="D8160" s="124" t="s">
        <v>12847</v>
      </c>
      <c r="E8160" s="43">
        <v>2060</v>
      </c>
      <c r="F8160" s="43"/>
      <c r="G8160" s="48">
        <f t="shared" si="205"/>
        <v>114209.52150537612</v>
      </c>
      <c r="H8160" s="390" t="s">
        <v>9568</v>
      </c>
    </row>
    <row r="8161" spans="1:11" x14ac:dyDescent="0.3">
      <c r="A8161" s="45">
        <v>45275</v>
      </c>
      <c r="B8161" s="398" t="s">
        <v>25</v>
      </c>
      <c r="C8161" s="5" t="s">
        <v>1074</v>
      </c>
      <c r="D8161" s="124" t="s">
        <v>12847</v>
      </c>
      <c r="E8161" s="43">
        <v>7550</v>
      </c>
      <c r="F8161" s="43"/>
      <c r="G8161" s="48">
        <f t="shared" si="205"/>
        <v>106659.52150537612</v>
      </c>
      <c r="H8161" s="390" t="s">
        <v>9568</v>
      </c>
    </row>
    <row r="8162" spans="1:11" x14ac:dyDescent="0.3">
      <c r="A8162" s="45">
        <v>45275</v>
      </c>
      <c r="B8162" s="398" t="s">
        <v>12622</v>
      </c>
      <c r="C8162" s="5" t="s">
        <v>26</v>
      </c>
      <c r="D8162" s="124" t="s">
        <v>12848</v>
      </c>
      <c r="E8162" s="43">
        <v>3000</v>
      </c>
      <c r="F8162" s="43"/>
      <c r="G8162" s="48">
        <f t="shared" si="205"/>
        <v>103659.52150537612</v>
      </c>
      <c r="H8162" s="390" t="s">
        <v>9568</v>
      </c>
    </row>
    <row r="8163" spans="1:11" x14ac:dyDescent="0.3">
      <c r="A8163" s="45">
        <v>45275</v>
      </c>
      <c r="B8163" s="398" t="s">
        <v>12085</v>
      </c>
      <c r="C8163" s="5" t="s">
        <v>84</v>
      </c>
      <c r="D8163" s="124" t="s">
        <v>12851</v>
      </c>
      <c r="E8163" s="62">
        <v>10000</v>
      </c>
      <c r="F8163" s="43"/>
      <c r="G8163" s="48">
        <f t="shared" si="205"/>
        <v>93659.52150537612</v>
      </c>
      <c r="H8163" s="390" t="s">
        <v>9568</v>
      </c>
      <c r="I8163" s="673"/>
      <c r="J8163" s="674"/>
      <c r="K8163" s="674"/>
    </row>
    <row r="8164" spans="1:11" x14ac:dyDescent="0.3">
      <c r="A8164" s="45">
        <v>45275</v>
      </c>
      <c r="B8164" s="398" t="s">
        <v>12759</v>
      </c>
      <c r="C8164" s="5" t="s">
        <v>4550</v>
      </c>
      <c r="D8164" s="124" t="s">
        <v>12905</v>
      </c>
      <c r="E8164" s="43">
        <v>2000</v>
      </c>
      <c r="F8164" s="43"/>
      <c r="G8164" s="48">
        <f t="shared" si="205"/>
        <v>91659.52150537612</v>
      </c>
      <c r="H8164" s="390" t="s">
        <v>9568</v>
      </c>
      <c r="I8164" s="673"/>
      <c r="J8164" s="674"/>
      <c r="K8164" s="674"/>
    </row>
    <row r="8165" spans="1:11" x14ac:dyDescent="0.3">
      <c r="A8165" s="45">
        <v>45275</v>
      </c>
      <c r="B8165" s="398"/>
      <c r="C8165" s="5" t="s">
        <v>84</v>
      </c>
      <c r="D8165" s="124" t="s">
        <v>12852</v>
      </c>
      <c r="E8165" s="43">
        <v>2000</v>
      </c>
      <c r="F8165" s="43"/>
      <c r="G8165" s="48">
        <f t="shared" si="205"/>
        <v>89659.52150537612</v>
      </c>
      <c r="H8165" s="390" t="s">
        <v>9568</v>
      </c>
      <c r="I8165" s="673"/>
      <c r="J8165" s="674"/>
      <c r="K8165" s="674"/>
    </row>
    <row r="8166" spans="1:11" x14ac:dyDescent="0.3">
      <c r="A8166" s="45">
        <v>45274</v>
      </c>
      <c r="B8166" s="398" t="s">
        <v>12845</v>
      </c>
      <c r="C8166" s="5" t="s">
        <v>9452</v>
      </c>
      <c r="D8166" s="124" t="s">
        <v>11753</v>
      </c>
      <c r="E8166" s="43">
        <v>9000</v>
      </c>
      <c r="F8166" s="43"/>
      <c r="G8166" s="48">
        <f t="shared" si="205"/>
        <v>80659.52150537612</v>
      </c>
      <c r="H8166" s="390" t="s">
        <v>9568</v>
      </c>
    </row>
    <row r="8167" spans="1:11" x14ac:dyDescent="0.3">
      <c r="A8167" s="45">
        <v>45274</v>
      </c>
      <c r="B8167" s="398" t="s">
        <v>12845</v>
      </c>
      <c r="C8167" s="5" t="s">
        <v>5793</v>
      </c>
      <c r="D8167" s="124" t="s">
        <v>12856</v>
      </c>
      <c r="E8167" s="43">
        <v>7500</v>
      </c>
      <c r="F8167" s="43"/>
      <c r="G8167" s="48">
        <f t="shared" si="205"/>
        <v>73159.52150537612</v>
      </c>
      <c r="H8167" s="390" t="s">
        <v>9568</v>
      </c>
    </row>
    <row r="8168" spans="1:11" ht="24" customHeight="1" x14ac:dyDescent="0.3">
      <c r="A8168" s="45">
        <v>45274</v>
      </c>
      <c r="B8168" s="398" t="s">
        <v>12685</v>
      </c>
      <c r="C8168" s="73" t="s">
        <v>11194</v>
      </c>
      <c r="D8168" s="124" t="s">
        <v>12859</v>
      </c>
      <c r="E8168" s="43">
        <v>40500</v>
      </c>
      <c r="F8168" s="43"/>
      <c r="G8168" s="48">
        <f t="shared" si="205"/>
        <v>32659.52150537612</v>
      </c>
      <c r="H8168" s="390" t="s">
        <v>9568</v>
      </c>
    </row>
    <row r="8169" spans="1:11" x14ac:dyDescent="0.3">
      <c r="A8169" s="45">
        <v>45274</v>
      </c>
      <c r="B8169" s="398" t="s">
        <v>12685</v>
      </c>
      <c r="C8169" s="73" t="s">
        <v>11194</v>
      </c>
      <c r="D8169" s="124" t="s">
        <v>12858</v>
      </c>
      <c r="E8169" s="43">
        <v>28000</v>
      </c>
      <c r="F8169" s="43"/>
      <c r="G8169" s="48">
        <f t="shared" si="205"/>
        <v>4659.5215053761203</v>
      </c>
      <c r="H8169" s="390" t="s">
        <v>9568</v>
      </c>
    </row>
    <row r="8170" spans="1:11" x14ac:dyDescent="0.3">
      <c r="A8170" s="45">
        <v>45274</v>
      </c>
      <c r="B8170" s="398" t="s">
        <v>12174</v>
      </c>
      <c r="C8170" s="73" t="s">
        <v>11194</v>
      </c>
      <c r="D8170" s="124" t="s">
        <v>12860</v>
      </c>
      <c r="E8170" s="43">
        <v>4000</v>
      </c>
      <c r="F8170" s="43"/>
      <c r="G8170" s="48">
        <f t="shared" si="205"/>
        <v>659.52150537612033</v>
      </c>
      <c r="H8170" s="390" t="s">
        <v>9568</v>
      </c>
    </row>
    <row r="8171" spans="1:11" x14ac:dyDescent="0.3">
      <c r="A8171" s="45">
        <v>45275</v>
      </c>
      <c r="B8171" s="579"/>
      <c r="C8171" s="485"/>
      <c r="D8171" s="496" t="s">
        <v>12318</v>
      </c>
      <c r="E8171" s="485"/>
      <c r="F8171" s="43">
        <v>300000</v>
      </c>
      <c r="G8171" s="48">
        <f t="shared" si="205"/>
        <v>300659.52150537609</v>
      </c>
      <c r="H8171" s="390" t="s">
        <v>9568</v>
      </c>
    </row>
    <row r="8172" spans="1:11" x14ac:dyDescent="0.3">
      <c r="A8172" s="45">
        <v>45274</v>
      </c>
      <c r="B8172" s="398" t="s">
        <v>12174</v>
      </c>
      <c r="C8172" s="73" t="s">
        <v>11194</v>
      </c>
      <c r="D8172" s="124" t="s">
        <v>12861</v>
      </c>
      <c r="E8172" s="43">
        <v>1500</v>
      </c>
      <c r="F8172" s="43"/>
      <c r="G8172" s="48">
        <f t="shared" si="205"/>
        <v>299159.52150537609</v>
      </c>
      <c r="H8172" s="390" t="s">
        <v>9568</v>
      </c>
    </row>
    <row r="8173" spans="1:11" x14ac:dyDescent="0.3">
      <c r="A8173" s="45">
        <v>45274</v>
      </c>
      <c r="B8173" s="400" t="s">
        <v>12123</v>
      </c>
      <c r="C8173" s="73" t="s">
        <v>11194</v>
      </c>
      <c r="D8173" s="607" t="s">
        <v>11964</v>
      </c>
      <c r="E8173" s="183">
        <v>1800</v>
      </c>
      <c r="F8173" s="183"/>
      <c r="G8173" s="48">
        <f t="shared" si="205"/>
        <v>297359.52150537609</v>
      </c>
      <c r="H8173" s="390" t="s">
        <v>9568</v>
      </c>
    </row>
    <row r="8174" spans="1:11" x14ac:dyDescent="0.3">
      <c r="A8174" s="45">
        <v>45274</v>
      </c>
      <c r="B8174" s="400" t="s">
        <v>12081</v>
      </c>
      <c r="C8174" s="73" t="s">
        <v>11194</v>
      </c>
      <c r="D8174" s="607" t="s">
        <v>12336</v>
      </c>
      <c r="E8174" s="183">
        <v>3000</v>
      </c>
      <c r="F8174" s="183"/>
      <c r="G8174" s="48">
        <f t="shared" si="205"/>
        <v>294359.52150537609</v>
      </c>
      <c r="H8174" s="390" t="s">
        <v>9568</v>
      </c>
    </row>
    <row r="8175" spans="1:11" x14ac:dyDescent="0.3">
      <c r="A8175" s="45">
        <v>45274</v>
      </c>
      <c r="B8175" s="400" t="s">
        <v>12845</v>
      </c>
      <c r="C8175" s="73" t="s">
        <v>26</v>
      </c>
      <c r="D8175" s="607" t="s">
        <v>12862</v>
      </c>
      <c r="E8175" s="183">
        <v>1500</v>
      </c>
      <c r="F8175" s="183"/>
      <c r="G8175" s="48">
        <f t="shared" si="205"/>
        <v>292859.52150537609</v>
      </c>
      <c r="H8175" s="390" t="s">
        <v>9568</v>
      </c>
    </row>
    <row r="8176" spans="1:11" x14ac:dyDescent="0.3">
      <c r="A8176" s="45">
        <v>45275</v>
      </c>
      <c r="B8176" s="400" t="s">
        <v>12174</v>
      </c>
      <c r="C8176" s="73" t="s">
        <v>5793</v>
      </c>
      <c r="D8176" s="607" t="s">
        <v>40</v>
      </c>
      <c r="E8176" s="183">
        <v>1500</v>
      </c>
      <c r="F8176" s="183"/>
      <c r="G8176" s="48">
        <f t="shared" si="205"/>
        <v>291359.52150537609</v>
      </c>
      <c r="H8176" s="390" t="s">
        <v>9568</v>
      </c>
    </row>
    <row r="8177" spans="1:11" x14ac:dyDescent="0.3">
      <c r="A8177" s="45">
        <v>45275</v>
      </c>
      <c r="B8177" s="398" t="s">
        <v>12759</v>
      </c>
      <c r="C8177" s="5" t="s">
        <v>12657</v>
      </c>
      <c r="D8177" s="124" t="s">
        <v>12854</v>
      </c>
      <c r="E8177" s="43">
        <v>6000</v>
      </c>
      <c r="F8177" s="43"/>
      <c r="G8177" s="48">
        <f t="shared" si="205"/>
        <v>285359.52150537609</v>
      </c>
      <c r="H8177" s="390" t="s">
        <v>9568</v>
      </c>
      <c r="I8177" s="624"/>
      <c r="J8177" s="625"/>
      <c r="K8177" s="625"/>
    </row>
    <row r="8178" spans="1:11" x14ac:dyDescent="0.3">
      <c r="A8178" s="45">
        <v>45275</v>
      </c>
      <c r="B8178" s="398" t="s">
        <v>12176</v>
      </c>
      <c r="C8178" s="5" t="s">
        <v>12657</v>
      </c>
      <c r="D8178" s="124" t="s">
        <v>12854</v>
      </c>
      <c r="E8178" s="43">
        <v>24000</v>
      </c>
      <c r="F8178" s="43"/>
      <c r="G8178" s="48">
        <f t="shared" si="205"/>
        <v>261359.52150537609</v>
      </c>
      <c r="H8178" s="390" t="s">
        <v>9568</v>
      </c>
      <c r="I8178" s="626"/>
      <c r="J8178" s="625"/>
      <c r="K8178" s="625"/>
    </row>
    <row r="8179" spans="1:11" x14ac:dyDescent="0.3">
      <c r="A8179" s="45">
        <v>45275</v>
      </c>
      <c r="B8179" s="398" t="s">
        <v>12759</v>
      </c>
      <c r="C8179" s="5" t="s">
        <v>9458</v>
      </c>
      <c r="D8179" s="124" t="s">
        <v>12853</v>
      </c>
      <c r="E8179" s="43">
        <v>4000</v>
      </c>
      <c r="F8179" s="43"/>
      <c r="G8179" s="48">
        <f t="shared" si="205"/>
        <v>257359.52150537609</v>
      </c>
      <c r="H8179" s="390" t="s">
        <v>9568</v>
      </c>
      <c r="I8179" s="626"/>
      <c r="J8179" s="625"/>
      <c r="K8179" s="625"/>
    </row>
    <row r="8180" spans="1:11" x14ac:dyDescent="0.3">
      <c r="A8180" s="45">
        <v>45275</v>
      </c>
      <c r="B8180" s="398" t="s">
        <v>12685</v>
      </c>
      <c r="C8180" s="5" t="s">
        <v>30</v>
      </c>
      <c r="D8180" s="124" t="s">
        <v>10651</v>
      </c>
      <c r="E8180" s="43">
        <v>1600</v>
      </c>
      <c r="F8180" s="43"/>
      <c r="G8180" s="48">
        <f t="shared" si="205"/>
        <v>255759.52150537609</v>
      </c>
      <c r="H8180" s="390" t="s">
        <v>9568</v>
      </c>
      <c r="I8180" s="626"/>
      <c r="J8180" s="625">
        <v>2700</v>
      </c>
      <c r="K8180" s="625"/>
    </row>
    <row r="8181" spans="1:11" x14ac:dyDescent="0.3">
      <c r="A8181" s="45">
        <v>45276</v>
      </c>
      <c r="B8181" s="398" t="s">
        <v>12081</v>
      </c>
      <c r="C8181" s="5" t="s">
        <v>11194</v>
      </c>
      <c r="D8181" s="124" t="s">
        <v>677</v>
      </c>
      <c r="E8181" s="43">
        <v>700</v>
      </c>
      <c r="F8181" s="43"/>
      <c r="G8181" s="48">
        <f t="shared" si="205"/>
        <v>255059.52150537609</v>
      </c>
      <c r="H8181" s="390" t="s">
        <v>9568</v>
      </c>
      <c r="I8181" s="626"/>
      <c r="J8181" s="625">
        <v>250</v>
      </c>
      <c r="K8181" s="625"/>
    </row>
    <row r="8182" spans="1:11" x14ac:dyDescent="0.3">
      <c r="A8182" s="45">
        <v>45276</v>
      </c>
      <c r="B8182" s="398" t="s">
        <v>12488</v>
      </c>
      <c r="C8182" s="5" t="s">
        <v>11194</v>
      </c>
      <c r="D8182" s="124" t="s">
        <v>12871</v>
      </c>
      <c r="E8182" s="43">
        <v>2000</v>
      </c>
      <c r="F8182" s="43"/>
      <c r="G8182" s="48">
        <f t="shared" si="205"/>
        <v>253059.52150537609</v>
      </c>
      <c r="H8182" s="390" t="s">
        <v>9568</v>
      </c>
      <c r="I8182" s="626"/>
      <c r="J8182" s="625"/>
      <c r="K8182" s="625"/>
    </row>
    <row r="8183" spans="1:11" x14ac:dyDescent="0.3">
      <c r="A8183" s="45">
        <v>45276</v>
      </c>
      <c r="B8183" s="398" t="s">
        <v>12081</v>
      </c>
      <c r="C8183" s="5" t="s">
        <v>5793</v>
      </c>
      <c r="D8183" s="124" t="s">
        <v>40</v>
      </c>
      <c r="E8183" s="43">
        <v>1500</v>
      </c>
      <c r="F8183" s="43"/>
      <c r="G8183" s="48">
        <f t="shared" si="205"/>
        <v>251559.52150537609</v>
      </c>
      <c r="H8183" s="390" t="s">
        <v>9568</v>
      </c>
      <c r="I8183" s="626"/>
      <c r="J8183" s="625"/>
      <c r="K8183" s="625"/>
    </row>
    <row r="8184" spans="1:11" x14ac:dyDescent="0.3">
      <c r="A8184" s="45">
        <v>45276</v>
      </c>
      <c r="B8184" s="398"/>
      <c r="C8184" s="5" t="s">
        <v>14</v>
      </c>
      <c r="D8184" s="124" t="s">
        <v>294</v>
      </c>
      <c r="E8184" s="43">
        <v>20000</v>
      </c>
      <c r="F8184" s="43"/>
      <c r="G8184" s="48">
        <f t="shared" si="205"/>
        <v>231559.52150537609</v>
      </c>
      <c r="H8184" s="390" t="s">
        <v>9568</v>
      </c>
      <c r="I8184" s="626"/>
      <c r="J8184" s="625">
        <v>260</v>
      </c>
      <c r="K8184" s="625"/>
    </row>
    <row r="8185" spans="1:11" x14ac:dyDescent="0.3">
      <c r="A8185" s="45">
        <v>45276</v>
      </c>
      <c r="B8185" s="398" t="s">
        <v>12685</v>
      </c>
      <c r="C8185" s="5" t="s">
        <v>5793</v>
      </c>
      <c r="D8185" s="124" t="s">
        <v>12857</v>
      </c>
      <c r="E8185" s="43">
        <v>1500</v>
      </c>
      <c r="F8185" s="43"/>
      <c r="G8185" s="48">
        <f t="shared" si="205"/>
        <v>230059.52150537609</v>
      </c>
      <c r="H8185" s="390" t="s">
        <v>9568</v>
      </c>
      <c r="I8185" s="626"/>
      <c r="J8185" s="625">
        <v>1000</v>
      </c>
      <c r="K8185" s="625"/>
    </row>
    <row r="8186" spans="1:11" x14ac:dyDescent="0.3">
      <c r="A8186" s="45">
        <v>45276</v>
      </c>
      <c r="B8186" s="398" t="s">
        <v>12622</v>
      </c>
      <c r="C8186" s="5" t="s">
        <v>11194</v>
      </c>
      <c r="D8186" s="124" t="s">
        <v>12863</v>
      </c>
      <c r="E8186" s="43">
        <v>6000</v>
      </c>
      <c r="F8186" s="43"/>
      <c r="G8186" s="48">
        <f t="shared" si="205"/>
        <v>224059.52150537609</v>
      </c>
      <c r="H8186" s="390" t="s">
        <v>9568</v>
      </c>
      <c r="I8186" s="626"/>
      <c r="J8186" s="625">
        <f>SUM(J8180:J8185)</f>
        <v>4210</v>
      </c>
      <c r="K8186" s="625"/>
    </row>
    <row r="8187" spans="1:11" x14ac:dyDescent="0.3">
      <c r="A8187" s="45">
        <v>45276</v>
      </c>
      <c r="B8187" s="398" t="s">
        <v>12123</v>
      </c>
      <c r="C8187" s="5" t="s">
        <v>5793</v>
      </c>
      <c r="D8187" s="124" t="s">
        <v>40</v>
      </c>
      <c r="E8187" s="43">
        <v>250</v>
      </c>
      <c r="F8187" s="43"/>
      <c r="G8187" s="48">
        <f t="shared" si="205"/>
        <v>223809.52150537609</v>
      </c>
      <c r="H8187" s="390" t="s">
        <v>9568</v>
      </c>
      <c r="I8187" s="626"/>
      <c r="J8187" s="625"/>
      <c r="K8187" s="625"/>
    </row>
    <row r="8188" spans="1:11" x14ac:dyDescent="0.3">
      <c r="A8188" s="45">
        <v>45276</v>
      </c>
      <c r="B8188" s="579"/>
      <c r="C8188" s="485"/>
      <c r="D8188" s="496" t="s">
        <v>12864</v>
      </c>
      <c r="E8188" s="485"/>
      <c r="F8188" s="43">
        <v>2200</v>
      </c>
      <c r="G8188" s="48">
        <f t="shared" ref="G8188" si="206">G8187+F8188-E8188</f>
        <v>226009.52150537609</v>
      </c>
      <c r="H8188" s="390" t="s">
        <v>9568</v>
      </c>
    </row>
    <row r="8189" spans="1:11" x14ac:dyDescent="0.3">
      <c r="A8189" s="45">
        <v>45276</v>
      </c>
      <c r="B8189" s="398" t="s">
        <v>12622</v>
      </c>
      <c r="C8189" s="5" t="s">
        <v>11194</v>
      </c>
      <c r="D8189" s="124" t="s">
        <v>12865</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12622</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12660</v>
      </c>
      <c r="C8197" s="5" t="s">
        <v>6430</v>
      </c>
      <c r="D8197" s="124" t="s">
        <v>12866</v>
      </c>
      <c r="E8197" s="43">
        <v>8000</v>
      </c>
      <c r="F8197" s="43"/>
      <c r="G8197" s="48">
        <f t="shared" si="207"/>
        <v>161459.52150537609</v>
      </c>
      <c r="H8197" s="390" t="s">
        <v>9568</v>
      </c>
    </row>
    <row r="8198" spans="1:14" x14ac:dyDescent="0.3">
      <c r="A8198" s="45">
        <v>45278</v>
      </c>
      <c r="B8198" s="398" t="s">
        <v>12081</v>
      </c>
      <c r="C8198" s="5" t="s">
        <v>6430</v>
      </c>
      <c r="D8198" s="124" t="s">
        <v>12336</v>
      </c>
      <c r="E8198" s="43">
        <v>4000</v>
      </c>
      <c r="F8198" s="43"/>
      <c r="G8198" s="48">
        <f t="shared" si="207"/>
        <v>157459.52150537609</v>
      </c>
      <c r="H8198" s="390" t="s">
        <v>9568</v>
      </c>
      <c r="J8198" s="155"/>
      <c r="K8198" s="155">
        <v>30000</v>
      </c>
    </row>
    <row r="8199" spans="1:14" x14ac:dyDescent="0.3">
      <c r="A8199" s="45">
        <v>45278</v>
      </c>
      <c r="B8199" s="398" t="s">
        <v>12660</v>
      </c>
      <c r="C8199" s="5" t="s">
        <v>84</v>
      </c>
      <c r="D8199" s="124" t="s">
        <v>12877</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12852</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12622</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12622</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12622</v>
      </c>
      <c r="C8203" s="44" t="s">
        <v>11194</v>
      </c>
      <c r="D8203" s="124" t="s">
        <v>12867</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12868</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12600</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12869</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12845</v>
      </c>
      <c r="C8208" s="5" t="s">
        <v>11194</v>
      </c>
      <c r="D8208" s="124" t="s">
        <v>12870</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12845</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12872</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12874</v>
      </c>
      <c r="E8211" s="485"/>
      <c r="F8211" s="43">
        <v>100000</v>
      </c>
      <c r="G8211" s="48">
        <f t="shared" si="209"/>
        <v>158959.52150537609</v>
      </c>
      <c r="H8211" s="390" t="s">
        <v>9568</v>
      </c>
    </row>
    <row r="8212" spans="1:11" x14ac:dyDescent="0.3">
      <c r="A8212" s="45">
        <v>45279</v>
      </c>
      <c r="B8212" s="403" t="s">
        <v>25</v>
      </c>
      <c r="C8212" s="41"/>
      <c r="D8212" s="627" t="s">
        <v>12873</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12875</v>
      </c>
      <c r="D8215" s="124" t="s">
        <v>12876</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12879</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12880</v>
      </c>
      <c r="E8219" s="43">
        <v>1000</v>
      </c>
      <c r="F8219" s="43"/>
      <c r="G8219" s="48">
        <f t="shared" si="209"/>
        <v>78859.521505376091</v>
      </c>
      <c r="H8219" s="390" t="s">
        <v>9568</v>
      </c>
    </row>
    <row r="8220" spans="1:11" x14ac:dyDescent="0.3">
      <c r="A8220" s="45">
        <v>45280</v>
      </c>
      <c r="B8220" s="398" t="s">
        <v>12174</v>
      </c>
      <c r="C8220" s="5" t="s">
        <v>11194</v>
      </c>
      <c r="D8220" s="124" t="s">
        <v>12881</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12885</v>
      </c>
      <c r="E8222" s="43">
        <v>4000</v>
      </c>
      <c r="F8222" s="43"/>
      <c r="G8222" s="48">
        <f t="shared" si="209"/>
        <v>72459.521505376091</v>
      </c>
      <c r="H8222" s="390" t="s">
        <v>9568</v>
      </c>
    </row>
    <row r="8223" spans="1:11" x14ac:dyDescent="0.3">
      <c r="A8223" s="45">
        <v>45281</v>
      </c>
      <c r="B8223" s="398" t="s">
        <v>12886</v>
      </c>
      <c r="C8223" s="5" t="s">
        <v>26</v>
      </c>
      <c r="D8223" s="124" t="s">
        <v>12887</v>
      </c>
      <c r="E8223" s="43">
        <v>300</v>
      </c>
      <c r="F8223" s="43"/>
      <c r="G8223" s="48">
        <f t="shared" si="209"/>
        <v>72159.521505376091</v>
      </c>
      <c r="H8223" s="390" t="s">
        <v>9568</v>
      </c>
    </row>
    <row r="8224" spans="1:11" x14ac:dyDescent="0.3">
      <c r="A8224" s="45">
        <v>45281</v>
      </c>
      <c r="B8224" s="398" t="s">
        <v>12622</v>
      </c>
      <c r="C8224" s="5" t="s">
        <v>30</v>
      </c>
      <c r="D8224" s="124" t="s">
        <v>10643</v>
      </c>
      <c r="E8224" s="43">
        <v>200</v>
      </c>
      <c r="F8224" s="43"/>
      <c r="G8224" s="48">
        <f t="shared" si="209"/>
        <v>71959.521505376091</v>
      </c>
      <c r="H8224" s="390" t="s">
        <v>9568</v>
      </c>
    </row>
    <row r="8225" spans="1:10" x14ac:dyDescent="0.3">
      <c r="A8225" s="45">
        <v>45281</v>
      </c>
      <c r="B8225" s="398" t="s">
        <v>12622</v>
      </c>
      <c r="C8225" s="5" t="s">
        <v>5793</v>
      </c>
      <c r="D8225" s="124" t="s">
        <v>12888</v>
      </c>
      <c r="E8225" s="43">
        <v>300</v>
      </c>
      <c r="F8225" s="43"/>
      <c r="G8225" s="48">
        <f t="shared" si="209"/>
        <v>71659.521505376091</v>
      </c>
      <c r="H8225" s="390" t="s">
        <v>9568</v>
      </c>
    </row>
    <row r="8226" spans="1:10" x14ac:dyDescent="0.3">
      <c r="A8226" s="45">
        <v>45281</v>
      </c>
      <c r="B8226" s="398" t="s">
        <v>12685</v>
      </c>
      <c r="C8226" s="5" t="s">
        <v>11194</v>
      </c>
      <c r="D8226" s="124" t="s">
        <v>12820</v>
      </c>
      <c r="E8226" s="43">
        <v>5400</v>
      </c>
      <c r="F8226" s="43"/>
      <c r="G8226" s="48">
        <f t="shared" si="209"/>
        <v>66259.521505376091</v>
      </c>
      <c r="H8226" s="390" t="s">
        <v>9568</v>
      </c>
    </row>
    <row r="8227" spans="1:10" x14ac:dyDescent="0.3">
      <c r="A8227" s="45">
        <v>45281</v>
      </c>
      <c r="B8227" s="398" t="s">
        <v>25</v>
      </c>
      <c r="C8227" s="5" t="s">
        <v>14</v>
      </c>
      <c r="D8227" s="124" t="s">
        <v>12889</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12845</v>
      </c>
      <c r="C8229" s="5" t="s">
        <v>5793</v>
      </c>
      <c r="D8229" s="124" t="s">
        <v>40</v>
      </c>
      <c r="E8229" s="43">
        <v>1500</v>
      </c>
      <c r="F8229" s="43"/>
      <c r="G8229" s="48">
        <f t="shared" si="209"/>
        <v>50959.521505376091</v>
      </c>
      <c r="H8229" s="390" t="s">
        <v>9568</v>
      </c>
    </row>
    <row r="8230" spans="1:10" x14ac:dyDescent="0.3">
      <c r="A8230" s="45">
        <v>45281</v>
      </c>
      <c r="B8230" s="398" t="s">
        <v>12660</v>
      </c>
      <c r="C8230" s="5" t="s">
        <v>6430</v>
      </c>
      <c r="D8230" s="124" t="s">
        <v>12892</v>
      </c>
      <c r="E8230" s="43">
        <v>50000</v>
      </c>
      <c r="F8230" s="43"/>
      <c r="G8230" s="48">
        <f t="shared" si="209"/>
        <v>959.52150537609123</v>
      </c>
      <c r="H8230" s="390" t="s">
        <v>9568</v>
      </c>
    </row>
    <row r="8231" spans="1:10" x14ac:dyDescent="0.3">
      <c r="A8231" s="45">
        <v>45281</v>
      </c>
      <c r="B8231" s="579"/>
      <c r="C8231" s="485"/>
      <c r="D8231" s="496" t="s">
        <v>12890</v>
      </c>
      <c r="E8231" s="485"/>
      <c r="F8231" s="43">
        <v>100000</v>
      </c>
      <c r="G8231" s="48">
        <f t="shared" si="209"/>
        <v>100959.52150537609</v>
      </c>
      <c r="H8231" s="390" t="s">
        <v>9568</v>
      </c>
    </row>
    <row r="8232" spans="1:10" x14ac:dyDescent="0.3">
      <c r="A8232" s="45">
        <v>45281</v>
      </c>
      <c r="B8232" s="403" t="s">
        <v>25</v>
      </c>
      <c r="C8232" s="41"/>
      <c r="D8232" s="627" t="s">
        <v>12891</v>
      </c>
      <c r="E8232" s="42">
        <v>1300</v>
      </c>
      <c r="F8232" s="43"/>
      <c r="G8232" s="48">
        <f t="shared" si="209"/>
        <v>99659.521505376091</v>
      </c>
      <c r="H8232" s="390" t="s">
        <v>9568</v>
      </c>
    </row>
    <row r="8233" spans="1:10" x14ac:dyDescent="0.3">
      <c r="A8233" s="45">
        <v>45281</v>
      </c>
      <c r="B8233" s="398" t="s">
        <v>12845</v>
      </c>
      <c r="C8233" s="5" t="s">
        <v>11194</v>
      </c>
      <c r="D8233" s="124" t="s">
        <v>12893</v>
      </c>
      <c r="E8233" s="43">
        <v>59500</v>
      </c>
      <c r="F8233" s="43"/>
      <c r="G8233" s="48">
        <f t="shared" si="209"/>
        <v>40159.521505376091</v>
      </c>
      <c r="H8233" s="390" t="s">
        <v>9568</v>
      </c>
    </row>
    <row r="8234" spans="1:10" x14ac:dyDescent="0.3">
      <c r="A8234" s="45">
        <v>45281</v>
      </c>
      <c r="B8234" s="398" t="s">
        <v>12759</v>
      </c>
      <c r="C8234" s="5" t="s">
        <v>54</v>
      </c>
      <c r="D8234" s="124" t="s">
        <v>12894</v>
      </c>
      <c r="E8234" s="43">
        <v>21600</v>
      </c>
      <c r="F8234" s="43"/>
      <c r="G8234" s="48">
        <f t="shared" si="209"/>
        <v>18559.521505376091</v>
      </c>
      <c r="H8234" s="390" t="s">
        <v>9568</v>
      </c>
    </row>
    <row r="8235" spans="1:10" ht="37.5" x14ac:dyDescent="0.3">
      <c r="A8235" s="45">
        <v>45282</v>
      </c>
      <c r="B8235" s="398" t="s">
        <v>12622</v>
      </c>
      <c r="C8235" s="5" t="s">
        <v>11194</v>
      </c>
      <c r="D8235" s="124" t="s">
        <v>12896</v>
      </c>
      <c r="E8235" s="43">
        <v>3050</v>
      </c>
      <c r="F8235" s="43"/>
      <c r="G8235" s="48">
        <f t="shared" si="209"/>
        <v>15509.521505376091</v>
      </c>
      <c r="H8235" s="390" t="s">
        <v>9568</v>
      </c>
      <c r="J8235" s="52">
        <v>71500</v>
      </c>
    </row>
    <row r="8236" spans="1:10" x14ac:dyDescent="0.3">
      <c r="A8236" s="45">
        <v>45282</v>
      </c>
      <c r="B8236" s="398" t="s">
        <v>12622</v>
      </c>
      <c r="C8236" s="5" t="s">
        <v>11194</v>
      </c>
      <c r="D8236" s="124" t="s">
        <v>12897</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12898</v>
      </c>
      <c r="E8237" s="43">
        <v>3000</v>
      </c>
      <c r="F8237" s="43"/>
      <c r="G8237" s="48">
        <f t="shared" si="209"/>
        <v>10509.521505376091</v>
      </c>
      <c r="H8237" s="390" t="s">
        <v>9568</v>
      </c>
      <c r="J8237" s="52">
        <f>J8235-J8236</f>
        <v>59345</v>
      </c>
    </row>
    <row r="8238" spans="1:10" x14ac:dyDescent="0.3">
      <c r="A8238" s="45">
        <v>45282</v>
      </c>
      <c r="B8238" s="579"/>
      <c r="C8238" s="485"/>
      <c r="D8238" s="496" t="s">
        <v>12899</v>
      </c>
      <c r="E8238" s="485"/>
      <c r="F8238" s="43">
        <v>11700</v>
      </c>
      <c r="G8238" s="48">
        <f t="shared" si="209"/>
        <v>22209.521505376091</v>
      </c>
      <c r="H8238" s="390" t="s">
        <v>9568</v>
      </c>
      <c r="J8238" s="52">
        <v>140000</v>
      </c>
    </row>
    <row r="8239" spans="1:10" x14ac:dyDescent="0.3">
      <c r="A8239" s="45">
        <v>45282</v>
      </c>
      <c r="B8239" s="403" t="s">
        <v>25</v>
      </c>
      <c r="C8239" s="41"/>
      <c r="D8239" s="627" t="s">
        <v>12901</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12900</v>
      </c>
      <c r="E8241" s="43">
        <v>5000</v>
      </c>
      <c r="F8241" s="43"/>
      <c r="G8241" s="48">
        <f t="shared" si="209"/>
        <v>12909.521505376091</v>
      </c>
      <c r="H8241" s="390" t="s">
        <v>9568</v>
      </c>
    </row>
    <row r="8242" spans="1:11" ht="20.25" customHeight="1" x14ac:dyDescent="0.3">
      <c r="A8242" s="45">
        <v>45283</v>
      </c>
      <c r="B8242" s="398" t="s">
        <v>12845</v>
      </c>
      <c r="C8242" s="5" t="s">
        <v>5793</v>
      </c>
      <c r="D8242" s="124" t="s">
        <v>12920</v>
      </c>
      <c r="E8242" s="43">
        <v>11000</v>
      </c>
      <c r="F8242" s="43"/>
      <c r="G8242" s="48">
        <f t="shared" si="209"/>
        <v>1909.5215053760912</v>
      </c>
      <c r="H8242" s="390" t="s">
        <v>9568</v>
      </c>
    </row>
    <row r="8243" spans="1:11" x14ac:dyDescent="0.3">
      <c r="A8243" s="45">
        <v>45283</v>
      </c>
      <c r="B8243" s="398" t="s">
        <v>12685</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12907</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12622</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12909</v>
      </c>
      <c r="E8248" s="43">
        <v>5000</v>
      </c>
      <c r="F8248" s="43"/>
      <c r="G8248" s="48">
        <f t="shared" si="209"/>
        <v>134409.52150537609</v>
      </c>
      <c r="H8248" s="390" t="s">
        <v>9568</v>
      </c>
      <c r="I8248" s="602" t="s">
        <v>12904</v>
      </c>
      <c r="J8248" s="602">
        <v>4416116</v>
      </c>
    </row>
    <row r="8249" spans="1:11" x14ac:dyDescent="0.3">
      <c r="A8249" s="45">
        <v>45286</v>
      </c>
      <c r="B8249" s="398" t="s">
        <v>12174</v>
      </c>
      <c r="C8249" s="5" t="s">
        <v>84</v>
      </c>
      <c r="D8249" s="124" t="s">
        <v>12910</v>
      </c>
      <c r="E8249" s="43">
        <v>5000</v>
      </c>
      <c r="F8249" s="43"/>
      <c r="G8249" s="48">
        <f t="shared" si="209"/>
        <v>129409.52150537609</v>
      </c>
      <c r="H8249" s="390" t="s">
        <v>9568</v>
      </c>
      <c r="I8249" s="602" t="s">
        <v>12902</v>
      </c>
      <c r="J8249" s="602">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602" t="s">
        <v>12903</v>
      </c>
      <c r="J8250" s="602">
        <f>SUM(J8248:J8249)</f>
        <v>4548599.4800000004</v>
      </c>
    </row>
    <row r="8251" spans="1:11" x14ac:dyDescent="0.3">
      <c r="A8251" s="45">
        <v>45286</v>
      </c>
      <c r="B8251" s="398" t="s">
        <v>10333</v>
      </c>
      <c r="C8251" s="5" t="s">
        <v>11194</v>
      </c>
      <c r="D8251" s="124" t="s">
        <v>12912</v>
      </c>
      <c r="E8251" s="43">
        <v>18000</v>
      </c>
      <c r="F8251" s="43"/>
      <c r="G8251" s="48">
        <f t="shared" si="209"/>
        <v>105409.52150537609</v>
      </c>
      <c r="H8251" s="390" t="s">
        <v>9568</v>
      </c>
    </row>
    <row r="8252" spans="1:11" x14ac:dyDescent="0.3">
      <c r="A8252" s="45">
        <v>45286</v>
      </c>
      <c r="B8252" s="398" t="s">
        <v>10333</v>
      </c>
      <c r="C8252" s="5" t="s">
        <v>11194</v>
      </c>
      <c r="D8252" s="124" t="s">
        <v>12913</v>
      </c>
      <c r="E8252" s="43">
        <v>44000</v>
      </c>
      <c r="F8252" s="43"/>
      <c r="G8252" s="48">
        <f t="shared" si="209"/>
        <v>61409.521505376091</v>
      </c>
      <c r="H8252" s="390" t="s">
        <v>9568</v>
      </c>
      <c r="J8252" s="628">
        <v>1808378</v>
      </c>
    </row>
    <row r="8253" spans="1:11" x14ac:dyDescent="0.3">
      <c r="A8253" s="45">
        <v>45286</v>
      </c>
      <c r="B8253" s="398" t="s">
        <v>10333</v>
      </c>
      <c r="C8253" s="5" t="s">
        <v>5793</v>
      </c>
      <c r="D8253" s="124" t="s">
        <v>12914</v>
      </c>
      <c r="E8253" s="43">
        <v>7000</v>
      </c>
      <c r="F8253" s="43"/>
      <c r="G8253" s="48">
        <f t="shared" si="209"/>
        <v>54409.521505376091</v>
      </c>
      <c r="H8253" s="390" t="s">
        <v>9568</v>
      </c>
      <c r="J8253" s="52">
        <f>J8252*17%</f>
        <v>307424.26</v>
      </c>
    </row>
    <row r="8254" spans="1:11" x14ac:dyDescent="0.3">
      <c r="A8254" s="45">
        <v>45287</v>
      </c>
      <c r="B8254" s="398" t="s">
        <v>12685</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12622</v>
      </c>
      <c r="C8255" s="5" t="s">
        <v>26</v>
      </c>
      <c r="D8255" s="124" t="s">
        <v>12915</v>
      </c>
      <c r="E8255" s="43">
        <v>1000</v>
      </c>
      <c r="F8255" s="43"/>
      <c r="G8255" s="48">
        <f t="shared" si="209"/>
        <v>51409.521505376091</v>
      </c>
      <c r="H8255" s="390" t="s">
        <v>9568</v>
      </c>
    </row>
    <row r="8256" spans="1:11" x14ac:dyDescent="0.3">
      <c r="A8256" s="45">
        <v>45287</v>
      </c>
      <c r="B8256" s="579"/>
      <c r="C8256" s="485"/>
      <c r="D8256" s="496" t="s">
        <v>12916</v>
      </c>
      <c r="E8256" s="485"/>
      <c r="F8256" s="43">
        <v>18900</v>
      </c>
      <c r="G8256" s="48">
        <f t="shared" si="209"/>
        <v>70309.521505376091</v>
      </c>
      <c r="H8256" s="390" t="s">
        <v>9568</v>
      </c>
      <c r="J8256" s="52" t="e">
        <f>#REF!*7%</f>
        <v>#REF!</v>
      </c>
      <c r="K8256" s="52" t="e">
        <f>#REF!*10%</f>
        <v>#REF!</v>
      </c>
    </row>
    <row r="8257" spans="1:11" x14ac:dyDescent="0.3">
      <c r="A8257" s="45">
        <v>45287</v>
      </c>
      <c r="B8257" s="398" t="s">
        <v>12685</v>
      </c>
      <c r="C8257" s="5" t="s">
        <v>5793</v>
      </c>
      <c r="D8257" s="124" t="s">
        <v>12917</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12918</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12919</v>
      </c>
      <c r="E8261" s="43">
        <v>2000</v>
      </c>
      <c r="F8261" s="43"/>
      <c r="G8261" s="48">
        <f t="shared" si="209"/>
        <v>50329.521505376091</v>
      </c>
      <c r="H8261" s="390" t="s">
        <v>9568</v>
      </c>
    </row>
    <row r="8262" spans="1:11" x14ac:dyDescent="0.3">
      <c r="A8262" s="45">
        <v>45287</v>
      </c>
      <c r="B8262" s="579"/>
      <c r="C8262" s="485"/>
      <c r="D8262" s="496" t="s">
        <v>12921</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12922</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12685</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12875</v>
      </c>
      <c r="D8273" s="124" t="s">
        <v>294</v>
      </c>
      <c r="E8273" s="43">
        <v>20000</v>
      </c>
      <c r="F8273" s="43"/>
      <c r="G8273" s="48">
        <f t="shared" si="210"/>
        <v>164735.52150537609</v>
      </c>
      <c r="H8273" s="390" t="s">
        <v>9568</v>
      </c>
      <c r="J8273" s="52">
        <v>10000</v>
      </c>
    </row>
    <row r="8274" spans="1:11" x14ac:dyDescent="0.3">
      <c r="A8274" s="45">
        <v>45289</v>
      </c>
      <c r="B8274" s="398" t="s">
        <v>12685</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12685</v>
      </c>
      <c r="C8277" s="5" t="s">
        <v>12926</v>
      </c>
      <c r="D8277" s="124" t="s">
        <v>12927</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12622</v>
      </c>
      <c r="C8279" s="5" t="s">
        <v>30</v>
      </c>
      <c r="D8279" s="124" t="s">
        <v>12930</v>
      </c>
      <c r="E8279" s="43">
        <v>1200</v>
      </c>
      <c r="F8279" s="43"/>
      <c r="G8279" s="48">
        <f t="shared" si="211"/>
        <v>28535.521505376091</v>
      </c>
      <c r="H8279" s="390" t="s">
        <v>9568</v>
      </c>
      <c r="J8279" s="52">
        <v>500</v>
      </c>
      <c r="K8279" s="52" t="s">
        <v>12928</v>
      </c>
    </row>
    <row r="8280" spans="1:11" x14ac:dyDescent="0.3">
      <c r="A8280" s="45">
        <v>45289</v>
      </c>
      <c r="B8280" s="398" t="s">
        <v>11772</v>
      </c>
      <c r="C8280" s="5" t="s">
        <v>11194</v>
      </c>
      <c r="D8280" s="124" t="s">
        <v>12932</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12965</v>
      </c>
      <c r="E8281" s="43">
        <v>1850</v>
      </c>
      <c r="F8281" s="43"/>
      <c r="G8281" s="48">
        <f t="shared" si="211"/>
        <v>21935.521505376091</v>
      </c>
      <c r="H8281" s="390" t="s">
        <v>9568</v>
      </c>
    </row>
    <row r="8282" spans="1:11" x14ac:dyDescent="0.3">
      <c r="A8282" s="45">
        <v>45289</v>
      </c>
      <c r="B8282" s="398" t="s">
        <v>12622</v>
      </c>
      <c r="C8282" s="5" t="s">
        <v>84</v>
      </c>
      <c r="D8282" s="124" t="s">
        <v>12931</v>
      </c>
      <c r="E8282" s="65">
        <v>5000</v>
      </c>
      <c r="F8282" s="43"/>
      <c r="G8282" s="48">
        <f t="shared" si="211"/>
        <v>16935.521505376091</v>
      </c>
      <c r="H8282" s="390" t="s">
        <v>9568</v>
      </c>
      <c r="J8282" s="52">
        <v>360</v>
      </c>
      <c r="K8282" s="52" t="s">
        <v>87</v>
      </c>
    </row>
    <row r="8283" spans="1:11" x14ac:dyDescent="0.3">
      <c r="A8283" s="45">
        <v>45289</v>
      </c>
      <c r="B8283" s="398" t="s">
        <v>12685</v>
      </c>
      <c r="C8283" s="5" t="s">
        <v>11194</v>
      </c>
      <c r="D8283" s="124" t="s">
        <v>12933</v>
      </c>
      <c r="E8283" s="43">
        <v>1120</v>
      </c>
      <c r="F8283" s="43"/>
      <c r="G8283" s="48">
        <f t="shared" si="211"/>
        <v>15815.521505376091</v>
      </c>
      <c r="H8283" s="390" t="s">
        <v>9568</v>
      </c>
      <c r="J8283" s="52">
        <v>250</v>
      </c>
      <c r="K8283" s="52" t="s">
        <v>12929</v>
      </c>
    </row>
    <row r="8284" spans="1:11" x14ac:dyDescent="0.3">
      <c r="A8284" s="45">
        <v>45290</v>
      </c>
      <c r="B8284" s="398" t="s">
        <v>12622</v>
      </c>
      <c r="C8284" s="5" t="s">
        <v>84</v>
      </c>
      <c r="D8284" s="124" t="s">
        <v>12938</v>
      </c>
      <c r="E8284" s="43">
        <v>2000</v>
      </c>
      <c r="F8284" s="43"/>
      <c r="G8284" s="48">
        <f t="shared" si="211"/>
        <v>13815.521505376091</v>
      </c>
      <c r="H8284" s="390" t="s">
        <v>9568</v>
      </c>
      <c r="J8284" s="52">
        <v>200</v>
      </c>
      <c r="K8284" s="52" t="s">
        <v>12929</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12622</v>
      </c>
      <c r="C8286" s="5" t="s">
        <v>5793</v>
      </c>
      <c r="D8286" s="124" t="s">
        <v>40</v>
      </c>
      <c r="E8286" s="43">
        <v>1500</v>
      </c>
      <c r="F8286" s="43"/>
      <c r="G8286" s="48">
        <f t="shared" si="212"/>
        <v>6985.5215053760912</v>
      </c>
      <c r="H8286" s="390" t="s">
        <v>9568</v>
      </c>
      <c r="J8286" s="52">
        <v>350</v>
      </c>
      <c r="K8286" s="52" t="s">
        <v>12929</v>
      </c>
    </row>
    <row r="8287" spans="1:11" x14ac:dyDescent="0.3">
      <c r="A8287" s="45">
        <v>45290</v>
      </c>
      <c r="B8287" s="579"/>
      <c r="C8287" s="485"/>
      <c r="D8287" s="496" t="s">
        <v>12936</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12929</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12921</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12939</v>
      </c>
      <c r="D8292" s="124" t="s">
        <v>12940</v>
      </c>
      <c r="E8292" s="43">
        <v>3000</v>
      </c>
      <c r="F8292" s="43"/>
      <c r="G8292" s="48">
        <f t="shared" si="212"/>
        <v>198135.52150537609</v>
      </c>
      <c r="H8292" s="390" t="s">
        <v>9568</v>
      </c>
      <c r="K8292" s="52" t="e">
        <f>J8289+J8288+J8287+J8286+J8284+J8283</f>
        <v>#REF!</v>
      </c>
    </row>
    <row r="8293" spans="1:11" x14ac:dyDescent="0.3">
      <c r="A8293" s="45">
        <v>45292</v>
      </c>
      <c r="B8293" s="398" t="s">
        <v>12488</v>
      </c>
      <c r="C8293" s="5" t="s">
        <v>9765</v>
      </c>
      <c r="D8293" s="124" t="s">
        <v>12945</v>
      </c>
      <c r="E8293" s="43">
        <v>39000</v>
      </c>
      <c r="F8293" s="43"/>
      <c r="G8293" s="48">
        <f t="shared" si="212"/>
        <v>159135.52150537609</v>
      </c>
      <c r="H8293" s="390" t="s">
        <v>9568</v>
      </c>
    </row>
    <row r="8294" spans="1:11" x14ac:dyDescent="0.3">
      <c r="A8294" s="45">
        <v>45292</v>
      </c>
      <c r="B8294" s="398"/>
      <c r="C8294" s="5" t="s">
        <v>9052</v>
      </c>
      <c r="D8294" s="124" t="s">
        <v>12943</v>
      </c>
      <c r="E8294" s="43">
        <v>16000</v>
      </c>
      <c r="F8294" s="43"/>
      <c r="G8294" s="48">
        <f t="shared" si="212"/>
        <v>143135.52150537609</v>
      </c>
      <c r="H8294" s="390" t="s">
        <v>9568</v>
      </c>
    </row>
    <row r="8295" spans="1:11" x14ac:dyDescent="0.3">
      <c r="A8295" s="45">
        <v>45292</v>
      </c>
      <c r="B8295" s="398" t="s">
        <v>11772</v>
      </c>
      <c r="C8295" s="5" t="s">
        <v>8990</v>
      </c>
      <c r="D8295" s="124" t="s">
        <v>12944</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12942</v>
      </c>
      <c r="E8297" s="43">
        <v>740</v>
      </c>
      <c r="F8297" s="43"/>
      <c r="G8297" s="48">
        <f t="shared" si="212"/>
        <v>138055.52150537609</v>
      </c>
      <c r="H8297" s="390" t="s">
        <v>9568</v>
      </c>
    </row>
    <row r="8298" spans="1:11" x14ac:dyDescent="0.3">
      <c r="A8298" s="45">
        <v>45293</v>
      </c>
      <c r="B8298" s="398"/>
      <c r="C8298" s="5" t="s">
        <v>5162</v>
      </c>
      <c r="D8298" s="124" t="s">
        <v>12949</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12946</v>
      </c>
      <c r="C8300" s="5" t="s">
        <v>12947</v>
      </c>
      <c r="D8300" s="124" t="s">
        <v>12948</v>
      </c>
      <c r="E8300" s="43">
        <v>15000</v>
      </c>
      <c r="F8300" s="43"/>
      <c r="G8300" s="48">
        <f t="shared" si="212"/>
        <v>88055.521505376091</v>
      </c>
      <c r="H8300" s="390" t="s">
        <v>9568</v>
      </c>
    </row>
    <row r="8301" spans="1:11" x14ac:dyDescent="0.3">
      <c r="A8301" s="45">
        <v>45293</v>
      </c>
      <c r="B8301" s="398" t="s">
        <v>12091</v>
      </c>
      <c r="C8301" s="5" t="s">
        <v>30</v>
      </c>
      <c r="D8301" s="124" t="s">
        <v>12413</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12950</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12952</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12951</v>
      </c>
      <c r="E8306" s="43">
        <v>5000</v>
      </c>
      <c r="F8306" s="43"/>
      <c r="G8306" s="48">
        <f t="shared" si="212"/>
        <v>65255.521505376091</v>
      </c>
      <c r="H8306" s="390" t="s">
        <v>9568</v>
      </c>
      <c r="J8306" s="52">
        <f>J8304-J8305</f>
        <v>16172173.959999999</v>
      </c>
    </row>
    <row r="8307" spans="1:10" x14ac:dyDescent="0.3">
      <c r="A8307" s="45">
        <v>45294</v>
      </c>
      <c r="B8307" s="398" t="s">
        <v>12685</v>
      </c>
      <c r="C8307" s="5" t="s">
        <v>11194</v>
      </c>
      <c r="D8307" s="124" t="s">
        <v>12955</v>
      </c>
      <c r="E8307" s="43">
        <v>3000</v>
      </c>
      <c r="F8307" s="43"/>
      <c r="G8307" s="48">
        <f t="shared" si="212"/>
        <v>62255.521505376091</v>
      </c>
      <c r="H8307" s="390" t="s">
        <v>9568</v>
      </c>
    </row>
    <row r="8308" spans="1:10" x14ac:dyDescent="0.3">
      <c r="A8308" s="45">
        <v>45294</v>
      </c>
      <c r="B8308" s="398" t="s">
        <v>12174</v>
      </c>
      <c r="C8308" s="5" t="s">
        <v>9452</v>
      </c>
      <c r="D8308" s="124" t="s">
        <v>12957</v>
      </c>
      <c r="E8308" s="43">
        <v>7000</v>
      </c>
      <c r="F8308" s="43"/>
      <c r="G8308" s="48">
        <f t="shared" si="212"/>
        <v>55255.521505376091</v>
      </c>
      <c r="H8308" s="390" t="s">
        <v>9568</v>
      </c>
    </row>
    <row r="8309" spans="1:10" x14ac:dyDescent="0.3">
      <c r="A8309" s="45">
        <v>45294</v>
      </c>
      <c r="B8309" s="398" t="s">
        <v>12685</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12921</v>
      </c>
      <c r="E8312" s="485"/>
      <c r="F8312" s="43">
        <v>1400000</v>
      </c>
      <c r="G8312" s="48">
        <f t="shared" si="212"/>
        <v>1411555.5215053761</v>
      </c>
      <c r="H8312" s="390" t="s">
        <v>9568</v>
      </c>
    </row>
    <row r="8313" spans="1:10" x14ac:dyDescent="0.3">
      <c r="A8313" s="45">
        <v>45294</v>
      </c>
      <c r="B8313" s="398" t="s">
        <v>12174</v>
      </c>
      <c r="C8313" s="5" t="s">
        <v>11194</v>
      </c>
      <c r="D8313" s="124" t="s">
        <v>12960</v>
      </c>
      <c r="E8313" s="43">
        <v>7000</v>
      </c>
      <c r="F8313" s="43"/>
      <c r="G8313" s="48">
        <f t="shared" si="212"/>
        <v>1404555.5215053761</v>
      </c>
      <c r="H8313" s="390" t="s">
        <v>9568</v>
      </c>
    </row>
    <row r="8314" spans="1:10" ht="20.25" customHeight="1" x14ac:dyDescent="0.3">
      <c r="A8314" s="45">
        <v>45294</v>
      </c>
      <c r="B8314" s="398" t="s">
        <v>12081</v>
      </c>
      <c r="C8314" s="5" t="s">
        <v>11194</v>
      </c>
      <c r="D8314" s="124" t="s">
        <v>12967</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12968</v>
      </c>
      <c r="E8317" s="43">
        <v>78000</v>
      </c>
      <c r="F8317" s="43"/>
      <c r="G8317" s="48">
        <f t="shared" si="212"/>
        <v>1184855.5215053761</v>
      </c>
      <c r="H8317" s="390" t="s">
        <v>9568</v>
      </c>
    </row>
    <row r="8318" spans="1:10" x14ac:dyDescent="0.3">
      <c r="A8318" s="45">
        <v>45295</v>
      </c>
      <c r="B8318" s="398" t="s">
        <v>12091</v>
      </c>
      <c r="C8318" s="5" t="s">
        <v>5793</v>
      </c>
      <c r="D8318" s="124" t="s">
        <v>12962</v>
      </c>
      <c r="E8318" s="43">
        <v>2500</v>
      </c>
      <c r="F8318" s="43"/>
      <c r="G8318" s="48">
        <f t="shared" si="212"/>
        <v>1182355.5215053761</v>
      </c>
      <c r="H8318" s="390" t="s">
        <v>9568</v>
      </c>
    </row>
    <row r="8319" spans="1:10" x14ac:dyDescent="0.3">
      <c r="A8319" s="45">
        <v>45295</v>
      </c>
      <c r="B8319" s="398" t="s">
        <v>12091</v>
      </c>
      <c r="C8319" s="5" t="s">
        <v>30</v>
      </c>
      <c r="D8319" s="124" t="s">
        <v>12413</v>
      </c>
      <c r="E8319" s="43">
        <v>500</v>
      </c>
      <c r="F8319" s="43"/>
      <c r="G8319" s="48">
        <f t="shared" si="212"/>
        <v>1181855.5215053761</v>
      </c>
      <c r="H8319" s="390" t="s">
        <v>9568</v>
      </c>
    </row>
    <row r="8320" spans="1:10" x14ac:dyDescent="0.3">
      <c r="A8320" s="45">
        <v>45295</v>
      </c>
      <c r="B8320" s="401" t="s">
        <v>12117</v>
      </c>
      <c r="C8320" s="39" t="s">
        <v>54</v>
      </c>
      <c r="D8320" s="251" t="s">
        <v>12963</v>
      </c>
      <c r="E8320" s="40">
        <v>142070</v>
      </c>
      <c r="F8320" s="43"/>
      <c r="G8320" s="48">
        <f t="shared" si="212"/>
        <v>1039785.5215053761</v>
      </c>
      <c r="H8320" s="390" t="s">
        <v>9568</v>
      </c>
    </row>
    <row r="8321" spans="1:8" x14ac:dyDescent="0.3">
      <c r="A8321" s="45">
        <v>45295</v>
      </c>
      <c r="B8321" s="398" t="s">
        <v>12117</v>
      </c>
      <c r="C8321" s="5" t="s">
        <v>26</v>
      </c>
      <c r="D8321" s="124" t="s">
        <v>12964</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12966</v>
      </c>
      <c r="E8323" s="43">
        <v>2000</v>
      </c>
      <c r="F8323" s="43"/>
      <c r="G8323" s="48">
        <f t="shared" si="212"/>
        <v>1034385.5215053761</v>
      </c>
      <c r="H8323" s="390" t="s">
        <v>9568</v>
      </c>
    </row>
    <row r="8324" spans="1:8" x14ac:dyDescent="0.3">
      <c r="A8324" s="45">
        <v>45295</v>
      </c>
      <c r="B8324" s="401" t="s">
        <v>12081</v>
      </c>
      <c r="C8324" s="39" t="s">
        <v>54</v>
      </c>
      <c r="D8324" s="251" t="s">
        <v>12598</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12969</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12845</v>
      </c>
      <c r="C8329" s="5" t="s">
        <v>5793</v>
      </c>
      <c r="D8329" s="5" t="s">
        <v>8924</v>
      </c>
      <c r="E8329" s="43">
        <v>300</v>
      </c>
      <c r="F8329" s="43"/>
      <c r="G8329" s="48">
        <f t="shared" si="212"/>
        <v>687325.52150537609</v>
      </c>
      <c r="H8329" s="390" t="s">
        <v>9568</v>
      </c>
    </row>
    <row r="8330" spans="1:8" x14ac:dyDescent="0.3">
      <c r="A8330" s="45">
        <v>45295</v>
      </c>
      <c r="B8330" s="398" t="s">
        <v>12685</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12488</v>
      </c>
      <c r="C8332" s="5" t="s">
        <v>12462</v>
      </c>
      <c r="D8332" s="5" t="s">
        <v>12974</v>
      </c>
      <c r="E8332" s="65">
        <v>15000</v>
      </c>
      <c r="F8332" s="43"/>
      <c r="G8332" s="48">
        <f t="shared" si="212"/>
        <v>670925.52150537609</v>
      </c>
      <c r="H8332" s="390" t="s">
        <v>9568</v>
      </c>
    </row>
    <row r="8333" spans="1:8" x14ac:dyDescent="0.3">
      <c r="A8333" s="45">
        <v>45296</v>
      </c>
      <c r="B8333" s="398"/>
      <c r="C8333" s="5" t="s">
        <v>14</v>
      </c>
      <c r="D8333" s="5" t="s">
        <v>12975</v>
      </c>
      <c r="E8333" s="43">
        <v>18000</v>
      </c>
      <c r="F8333" s="43"/>
      <c r="G8333" s="48">
        <f t="shared" si="212"/>
        <v>652925.52150537609</v>
      </c>
      <c r="H8333" s="390" t="s">
        <v>9568</v>
      </c>
    </row>
    <row r="8334" spans="1:8" x14ac:dyDescent="0.3">
      <c r="A8334" s="45">
        <v>45296</v>
      </c>
      <c r="B8334" s="398" t="s">
        <v>12660</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12804</v>
      </c>
      <c r="E8335" s="40">
        <v>43000</v>
      </c>
      <c r="F8335" s="43"/>
      <c r="G8335" s="48">
        <f t="shared" si="212"/>
        <v>604925.52150537609</v>
      </c>
      <c r="H8335" s="390" t="s">
        <v>9568</v>
      </c>
    </row>
    <row r="8336" spans="1:8" x14ac:dyDescent="0.3">
      <c r="A8336" s="45">
        <v>45296</v>
      </c>
      <c r="B8336" s="401" t="s">
        <v>12085</v>
      </c>
      <c r="C8336" s="39" t="s">
        <v>54</v>
      </c>
      <c r="D8336" s="251" t="s">
        <v>12978</v>
      </c>
      <c r="E8336" s="40">
        <v>24570</v>
      </c>
      <c r="F8336" s="43"/>
      <c r="G8336" s="48">
        <f t="shared" si="212"/>
        <v>580355.52150537609</v>
      </c>
      <c r="H8336" s="390" t="s">
        <v>9568</v>
      </c>
    </row>
    <row r="8337" spans="1:11" x14ac:dyDescent="0.3">
      <c r="A8337" s="45">
        <v>45296</v>
      </c>
      <c r="B8337" s="401" t="s">
        <v>12622</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12979</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12983</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12982</v>
      </c>
      <c r="E8343" s="40">
        <f>57900+41450+31330+31000</f>
        <v>161680</v>
      </c>
      <c r="F8343" s="43"/>
      <c r="G8343" s="48">
        <f t="shared" si="212"/>
        <v>276322.52150537609</v>
      </c>
      <c r="H8343" s="390" t="s">
        <v>9568</v>
      </c>
    </row>
    <row r="8344" spans="1:11" x14ac:dyDescent="0.3">
      <c r="A8344" s="45">
        <v>45296</v>
      </c>
      <c r="B8344" s="401" t="s">
        <v>12082</v>
      </c>
      <c r="C8344" s="39" t="s">
        <v>54</v>
      </c>
      <c r="D8344" s="251" t="s">
        <v>12980</v>
      </c>
      <c r="E8344" s="40">
        <f>25330+29450</f>
        <v>54780</v>
      </c>
      <c r="F8344" s="43"/>
      <c r="G8344" s="48">
        <f t="shared" si="212"/>
        <v>221542.52150537609</v>
      </c>
      <c r="H8344" s="390" t="s">
        <v>9568</v>
      </c>
    </row>
    <row r="8345" spans="1:11" x14ac:dyDescent="0.3">
      <c r="A8345" s="45">
        <v>45296</v>
      </c>
      <c r="B8345" s="401" t="s">
        <v>12174</v>
      </c>
      <c r="C8345" s="39" t="s">
        <v>54</v>
      </c>
      <c r="D8345" s="251" t="s">
        <v>12981</v>
      </c>
      <c r="E8345" s="40">
        <f>37200+14650</f>
        <v>51850</v>
      </c>
      <c r="F8345" s="43"/>
      <c r="G8345" s="48">
        <f t="shared" si="212"/>
        <v>169692.52150537609</v>
      </c>
      <c r="H8345" s="390" t="s">
        <v>9568</v>
      </c>
    </row>
    <row r="8346" spans="1:11" x14ac:dyDescent="0.3">
      <c r="A8346" s="45">
        <v>45296</v>
      </c>
      <c r="B8346" s="401" t="s">
        <v>12091</v>
      </c>
      <c r="C8346" s="39" t="s">
        <v>54</v>
      </c>
      <c r="D8346" s="251" t="s">
        <v>12984</v>
      </c>
      <c r="E8346" s="40">
        <v>28000</v>
      </c>
      <c r="F8346" s="43"/>
      <c r="G8346" s="48">
        <f t="shared" si="212"/>
        <v>141692.52150537609</v>
      </c>
      <c r="H8346" s="390" t="s">
        <v>9568</v>
      </c>
    </row>
    <row r="8347" spans="1:11" x14ac:dyDescent="0.3">
      <c r="A8347" s="45">
        <v>45296</v>
      </c>
      <c r="B8347" s="398" t="s">
        <v>12845</v>
      </c>
      <c r="C8347" s="5" t="s">
        <v>9052</v>
      </c>
      <c r="D8347" s="5" t="s">
        <v>12985</v>
      </c>
      <c r="E8347" s="43">
        <v>13000</v>
      </c>
      <c r="F8347" s="43"/>
      <c r="G8347" s="48">
        <f t="shared" si="212"/>
        <v>128692.52150537609</v>
      </c>
      <c r="H8347" s="390" t="s">
        <v>9568</v>
      </c>
    </row>
    <row r="8348" spans="1:11" x14ac:dyDescent="0.3">
      <c r="A8348" s="45">
        <v>45296</v>
      </c>
      <c r="B8348" s="398" t="s">
        <v>12488</v>
      </c>
      <c r="C8348" s="5" t="s">
        <v>11194</v>
      </c>
      <c r="D8348" s="5" t="s">
        <v>12986</v>
      </c>
      <c r="E8348" s="65">
        <v>14000</v>
      </c>
      <c r="F8348" s="43"/>
      <c r="G8348" s="48">
        <f t="shared" si="212"/>
        <v>114692.52150537609</v>
      </c>
      <c r="H8348" s="390" t="s">
        <v>9568</v>
      </c>
    </row>
    <row r="8349" spans="1:11" x14ac:dyDescent="0.3">
      <c r="A8349" s="45">
        <v>45297</v>
      </c>
      <c r="B8349" s="398" t="s">
        <v>10333</v>
      </c>
      <c r="C8349" s="5" t="s">
        <v>7737</v>
      </c>
      <c r="D8349" s="5" t="s">
        <v>12987</v>
      </c>
      <c r="E8349" s="65">
        <v>15000</v>
      </c>
      <c r="F8349" s="43"/>
      <c r="G8349" s="48">
        <f t="shared" si="212"/>
        <v>99692.521505376091</v>
      </c>
      <c r="H8349" s="390" t="s">
        <v>9568</v>
      </c>
    </row>
    <row r="8350" spans="1:11" x14ac:dyDescent="0.3">
      <c r="A8350" s="45">
        <v>45297</v>
      </c>
      <c r="B8350" s="401" t="s">
        <v>12988</v>
      </c>
      <c r="C8350" s="39" t="s">
        <v>54</v>
      </c>
      <c r="D8350" s="251" t="s">
        <v>12811</v>
      </c>
      <c r="E8350" s="40">
        <v>29580</v>
      </c>
      <c r="F8350" s="43"/>
      <c r="G8350" s="48">
        <f t="shared" si="212"/>
        <v>70112.521505376091</v>
      </c>
      <c r="H8350" s="390" t="s">
        <v>9568</v>
      </c>
    </row>
    <row r="8351" spans="1:11" x14ac:dyDescent="0.3">
      <c r="A8351" s="45">
        <v>45297</v>
      </c>
      <c r="B8351" s="398" t="s">
        <v>12845</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12989</v>
      </c>
      <c r="E8353" s="43">
        <v>10300</v>
      </c>
      <c r="F8353" s="43"/>
      <c r="G8353" s="48">
        <f t="shared" si="213"/>
        <v>57712.521505376091</v>
      </c>
      <c r="H8353" s="390" t="s">
        <v>9568</v>
      </c>
      <c r="I8353" s="602" t="s">
        <v>12563</v>
      </c>
      <c r="J8353" s="187" t="e">
        <f>#REF!</f>
        <v>#REF!</v>
      </c>
    </row>
    <row r="8354" spans="1:12" x14ac:dyDescent="0.3">
      <c r="A8354" s="45">
        <v>45297</v>
      </c>
      <c r="B8354" s="398" t="s">
        <v>12123</v>
      </c>
      <c r="C8354" s="5" t="s">
        <v>11194</v>
      </c>
      <c r="D8354" s="5" t="s">
        <v>12990</v>
      </c>
      <c r="E8354" s="43">
        <v>2000</v>
      </c>
      <c r="F8354" s="43"/>
      <c r="G8354" s="48">
        <f t="shared" si="213"/>
        <v>55712.521505376091</v>
      </c>
      <c r="H8354" s="390" t="s">
        <v>9568</v>
      </c>
      <c r="I8354" s="602" t="s">
        <v>55</v>
      </c>
      <c r="J8354" s="187">
        <f ca="1">SUMIF(C8310:E8408,"salary",E8310:E8408)+398000+170000</f>
        <v>1970755</v>
      </c>
    </row>
    <row r="8355" spans="1:12" x14ac:dyDescent="0.3">
      <c r="A8355" s="45">
        <v>45297</v>
      </c>
      <c r="B8355" s="401" t="s">
        <v>12174</v>
      </c>
      <c r="C8355" s="39" t="s">
        <v>54</v>
      </c>
      <c r="D8355" s="251" t="s">
        <v>12802</v>
      </c>
      <c r="E8355" s="40">
        <v>36000</v>
      </c>
      <c r="F8355" s="43"/>
      <c r="G8355" s="48">
        <f t="shared" si="213"/>
        <v>19712.521505376091</v>
      </c>
      <c r="H8355" s="390" t="s">
        <v>9568</v>
      </c>
      <c r="I8355" s="602" t="s">
        <v>12279</v>
      </c>
      <c r="J8355" s="187" t="e">
        <f ca="1">J8353-J8354</f>
        <v>#REF!</v>
      </c>
    </row>
    <row r="8356" spans="1:12" x14ac:dyDescent="0.3">
      <c r="A8356" s="45">
        <v>45297</v>
      </c>
      <c r="B8356" s="398" t="s">
        <v>12845</v>
      </c>
      <c r="C8356" s="5" t="s">
        <v>5793</v>
      </c>
      <c r="D8356" s="5" t="s">
        <v>12991</v>
      </c>
      <c r="E8356" s="43">
        <v>500</v>
      </c>
      <c r="F8356" s="43"/>
      <c r="G8356" s="48">
        <f t="shared" si="213"/>
        <v>19212.521505376091</v>
      </c>
      <c r="H8356" s="390" t="s">
        <v>9568</v>
      </c>
    </row>
    <row r="8357" spans="1:12" x14ac:dyDescent="0.3">
      <c r="A8357" s="45">
        <v>45299</v>
      </c>
      <c r="B8357" s="398"/>
      <c r="C8357" s="5" t="s">
        <v>84</v>
      </c>
      <c r="D8357" s="5" t="s">
        <v>12995</v>
      </c>
      <c r="E8357" s="43">
        <v>1000</v>
      </c>
      <c r="F8357" s="43"/>
      <c r="G8357" s="48">
        <f t="shared" si="213"/>
        <v>18212.521505376091</v>
      </c>
      <c r="H8357" s="390" t="s">
        <v>9568</v>
      </c>
    </row>
    <row r="8358" spans="1:12" x14ac:dyDescent="0.3">
      <c r="A8358" s="45">
        <v>45299</v>
      </c>
      <c r="B8358" s="398" t="s">
        <v>7521</v>
      </c>
      <c r="C8358" s="5" t="s">
        <v>11194</v>
      </c>
      <c r="D8358" s="5" t="s">
        <v>12998</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12999</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12875</v>
      </c>
      <c r="D8364" s="5" t="s">
        <v>13002</v>
      </c>
      <c r="E8364" s="43">
        <v>20000</v>
      </c>
      <c r="F8364" s="43"/>
      <c r="G8364" s="48">
        <f t="shared" si="213"/>
        <v>480059.52150537609</v>
      </c>
      <c r="H8364" s="390" t="s">
        <v>9568</v>
      </c>
    </row>
    <row r="8365" spans="1:12" x14ac:dyDescent="0.3">
      <c r="A8365" s="45">
        <v>45300</v>
      </c>
      <c r="B8365" s="398" t="s">
        <v>12174</v>
      </c>
      <c r="C8365" s="516" t="s">
        <v>11194</v>
      </c>
      <c r="D8365" s="516" t="s">
        <v>13003</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13004</v>
      </c>
      <c r="E8367" s="43">
        <v>20000</v>
      </c>
      <c r="F8367" s="43"/>
      <c r="G8367" s="48">
        <f t="shared" si="213"/>
        <v>446059.52150537609</v>
      </c>
      <c r="H8367" s="390" t="s">
        <v>9568</v>
      </c>
    </row>
    <row r="8368" spans="1:12" x14ac:dyDescent="0.3">
      <c r="A8368" s="45">
        <v>45300</v>
      </c>
      <c r="B8368" s="398" t="s">
        <v>12660</v>
      </c>
      <c r="C8368" s="5" t="s">
        <v>13005</v>
      </c>
      <c r="D8368" s="5" t="s">
        <v>13006</v>
      </c>
      <c r="E8368" s="43">
        <v>15100</v>
      </c>
      <c r="F8368" s="43"/>
      <c r="G8368" s="48">
        <f t="shared" si="213"/>
        <v>430959.52150537609</v>
      </c>
      <c r="H8368" s="390" t="s">
        <v>9568</v>
      </c>
      <c r="J8368" s="52">
        <v>8901000</v>
      </c>
    </row>
    <row r="8369" spans="1:13" x14ac:dyDescent="0.3">
      <c r="A8369" s="45">
        <v>45300</v>
      </c>
      <c r="B8369" s="401" t="s">
        <v>12660</v>
      </c>
      <c r="C8369" s="39" t="s">
        <v>54</v>
      </c>
      <c r="D8369" s="251" t="s">
        <v>13007</v>
      </c>
      <c r="E8369" s="40">
        <v>31410</v>
      </c>
      <c r="F8369" s="43"/>
      <c r="G8369" s="48">
        <f t="shared" si="213"/>
        <v>399549.52150537609</v>
      </c>
      <c r="H8369" s="390" t="s">
        <v>9568</v>
      </c>
      <c r="I8369" s="52" t="s">
        <v>12970</v>
      </c>
      <c r="J8369" s="52">
        <f>J8368*8%</f>
        <v>712080</v>
      </c>
    </row>
    <row r="8370" spans="1:13" x14ac:dyDescent="0.3">
      <c r="A8370" s="45">
        <v>45300</v>
      </c>
      <c r="B8370" s="401" t="s">
        <v>12622</v>
      </c>
      <c r="C8370" s="39" t="s">
        <v>54</v>
      </c>
      <c r="D8370" s="251" t="s">
        <v>12569</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13008</v>
      </c>
      <c r="E8371" s="43">
        <v>600</v>
      </c>
      <c r="F8371" s="43"/>
      <c r="G8371" s="48">
        <f t="shared" si="213"/>
        <v>356849.52150537609</v>
      </c>
      <c r="H8371" s="390" t="s">
        <v>9568</v>
      </c>
      <c r="I8371" s="52" t="s">
        <v>12971</v>
      </c>
      <c r="J8371" s="52">
        <f>1316836*20%</f>
        <v>263367.2</v>
      </c>
    </row>
    <row r="8372" spans="1:13" x14ac:dyDescent="0.3">
      <c r="A8372" s="45">
        <v>45300</v>
      </c>
      <c r="B8372" s="398" t="s">
        <v>12845</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12845</v>
      </c>
      <c r="C8373" s="5" t="s">
        <v>9452</v>
      </c>
      <c r="D8373" s="5" t="s">
        <v>13009</v>
      </c>
      <c r="E8373" s="43">
        <v>7000</v>
      </c>
      <c r="F8373" s="43"/>
      <c r="G8373" s="48">
        <f t="shared" si="213"/>
        <v>344849.52150537609</v>
      </c>
      <c r="H8373" s="390" t="s">
        <v>9568</v>
      </c>
    </row>
    <row r="8374" spans="1:13" x14ac:dyDescent="0.3">
      <c r="A8374" s="45">
        <v>45301</v>
      </c>
      <c r="B8374" s="398"/>
      <c r="C8374" s="5" t="s">
        <v>4550</v>
      </c>
      <c r="D8374" s="5" t="s">
        <v>13010</v>
      </c>
      <c r="E8374" s="43">
        <v>25000</v>
      </c>
      <c r="F8374" s="43"/>
      <c r="G8374" s="48">
        <f t="shared" si="213"/>
        <v>319849.52150537609</v>
      </c>
      <c r="H8374" s="390" t="s">
        <v>9568</v>
      </c>
    </row>
    <row r="8375" spans="1:13" x14ac:dyDescent="0.3">
      <c r="A8375" s="45">
        <v>45306</v>
      </c>
      <c r="B8375" s="398" t="s">
        <v>12174</v>
      </c>
      <c r="C8375" s="5" t="s">
        <v>12875</v>
      </c>
      <c r="D8375" s="5" t="s">
        <v>13011</v>
      </c>
      <c r="E8375" s="43">
        <v>40000</v>
      </c>
      <c r="F8375" s="43"/>
      <c r="G8375" s="48">
        <f t="shared" si="213"/>
        <v>279849.52150537609</v>
      </c>
      <c r="H8375" s="390" t="s">
        <v>9568</v>
      </c>
    </row>
    <row r="8376" spans="1:13" x14ac:dyDescent="0.3">
      <c r="A8376" s="45">
        <v>45301</v>
      </c>
      <c r="B8376" s="398" t="s">
        <v>12174</v>
      </c>
      <c r="C8376" s="516" t="s">
        <v>11194</v>
      </c>
      <c r="D8376" s="516" t="s">
        <v>13003</v>
      </c>
      <c r="E8376" s="518">
        <v>6000</v>
      </c>
      <c r="F8376" s="43"/>
      <c r="G8376" s="48">
        <f t="shared" si="213"/>
        <v>273849.52150537609</v>
      </c>
      <c r="H8376" s="390" t="s">
        <v>9568</v>
      </c>
    </row>
    <row r="8377" spans="1:13" x14ac:dyDescent="0.3">
      <c r="A8377" s="45">
        <v>45301</v>
      </c>
      <c r="B8377" s="398" t="s">
        <v>25</v>
      </c>
      <c r="C8377" s="5" t="s">
        <v>26</v>
      </c>
      <c r="D8377" s="5" t="s">
        <v>13012</v>
      </c>
      <c r="E8377" s="43">
        <v>25000</v>
      </c>
      <c r="F8377" s="43"/>
      <c r="G8377" s="48">
        <f t="shared" si="213"/>
        <v>248849.52150537609</v>
      </c>
      <c r="H8377" s="390" t="s">
        <v>9568</v>
      </c>
    </row>
    <row r="8378" spans="1:13" x14ac:dyDescent="0.3">
      <c r="A8378" s="45">
        <v>45301</v>
      </c>
      <c r="B8378" s="398" t="s">
        <v>5958</v>
      </c>
      <c r="C8378" s="5" t="s">
        <v>4550</v>
      </c>
      <c r="D8378" s="5" t="s">
        <v>13010</v>
      </c>
      <c r="E8378" s="43">
        <v>10000</v>
      </c>
      <c r="F8378" s="43"/>
      <c r="G8378" s="48">
        <f t="shared" si="213"/>
        <v>238849.52150537609</v>
      </c>
      <c r="H8378" s="390" t="s">
        <v>9568</v>
      </c>
    </row>
    <row r="8379" spans="1:13" x14ac:dyDescent="0.3">
      <c r="A8379" s="45">
        <v>45301</v>
      </c>
      <c r="B8379" s="398" t="s">
        <v>12685</v>
      </c>
      <c r="C8379" s="5" t="s">
        <v>9647</v>
      </c>
      <c r="D8379" s="124" t="s">
        <v>13013</v>
      </c>
      <c r="E8379" s="43">
        <v>88000</v>
      </c>
      <c r="F8379" s="43"/>
      <c r="G8379" s="48">
        <f t="shared" si="213"/>
        <v>150849.52150537609</v>
      </c>
      <c r="H8379" s="390" t="s">
        <v>9568</v>
      </c>
      <c r="L8379" s="4">
        <v>15000</v>
      </c>
    </row>
    <row r="8380" spans="1:13" x14ac:dyDescent="0.3">
      <c r="A8380" s="45">
        <v>45301</v>
      </c>
      <c r="B8380" s="398" t="s">
        <v>25</v>
      </c>
      <c r="C8380" s="5" t="s">
        <v>25</v>
      </c>
      <c r="D8380" s="124" t="s">
        <v>13065</v>
      </c>
      <c r="E8380" s="43">
        <v>850</v>
      </c>
      <c r="F8380" s="43"/>
      <c r="G8380" s="48">
        <f t="shared" si="213"/>
        <v>149999.52150537609</v>
      </c>
      <c r="H8380" s="390" t="s">
        <v>9568</v>
      </c>
    </row>
    <row r="8381" spans="1:13" x14ac:dyDescent="0.3">
      <c r="A8381" s="45">
        <v>45301</v>
      </c>
      <c r="B8381" s="398" t="s">
        <v>12174</v>
      </c>
      <c r="C8381" s="5" t="s">
        <v>26</v>
      </c>
      <c r="D8381" s="5" t="s">
        <v>13014</v>
      </c>
      <c r="E8381" s="43">
        <v>1000</v>
      </c>
      <c r="F8381" s="43"/>
      <c r="G8381" s="48">
        <f t="shared" si="213"/>
        <v>148999.52150537609</v>
      </c>
      <c r="H8381" s="390" t="s">
        <v>9568</v>
      </c>
      <c r="L8381" s="4">
        <v>20000</v>
      </c>
    </row>
    <row r="8382" spans="1:13" x14ac:dyDescent="0.3">
      <c r="A8382" s="45">
        <v>45301</v>
      </c>
      <c r="B8382" s="398"/>
      <c r="C8382" s="5" t="s">
        <v>84</v>
      </c>
      <c r="D8382" s="5" t="s">
        <v>13030</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13031</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13130</v>
      </c>
      <c r="E8385" s="43">
        <v>15000</v>
      </c>
      <c r="F8385" s="43"/>
      <c r="G8385" s="48">
        <f t="shared" si="213"/>
        <v>116999.52150537609</v>
      </c>
      <c r="H8385" s="390" t="s">
        <v>9568</v>
      </c>
      <c r="I8385" s="52">
        <v>12</v>
      </c>
      <c r="J8385" s="52" t="s">
        <v>13032</v>
      </c>
      <c r="K8385" s="52">
        <v>30000</v>
      </c>
    </row>
    <row r="8386" spans="1:12" x14ac:dyDescent="0.3">
      <c r="A8386" s="45">
        <v>45301</v>
      </c>
      <c r="B8386" s="398" t="s">
        <v>12116</v>
      </c>
      <c r="C8386" s="39" t="s">
        <v>54</v>
      </c>
      <c r="D8386" s="5" t="s">
        <v>13015</v>
      </c>
      <c r="E8386" s="43">
        <v>25000</v>
      </c>
      <c r="F8386" s="43"/>
      <c r="G8386" s="48">
        <f t="shared" si="213"/>
        <v>91999.521505376091</v>
      </c>
      <c r="H8386" s="390" t="s">
        <v>9568</v>
      </c>
      <c r="I8386" s="52">
        <v>12</v>
      </c>
      <c r="J8386" s="52" t="s">
        <v>13033</v>
      </c>
      <c r="K8386" s="52">
        <v>114000</v>
      </c>
    </row>
    <row r="8387" spans="1:12" x14ac:dyDescent="0.3">
      <c r="A8387" s="45">
        <v>45301</v>
      </c>
      <c r="B8387" s="398" t="s">
        <v>12116</v>
      </c>
      <c r="C8387" s="39" t="s">
        <v>54</v>
      </c>
      <c r="D8387" s="5" t="s">
        <v>13016</v>
      </c>
      <c r="E8387" s="43">
        <v>25000</v>
      </c>
      <c r="F8387" s="43"/>
      <c r="G8387" s="48">
        <f t="shared" si="213"/>
        <v>66999.521505376091</v>
      </c>
      <c r="H8387" s="390" t="s">
        <v>9568</v>
      </c>
      <c r="I8387" s="52">
        <v>12</v>
      </c>
      <c r="J8387" s="52" t="s">
        <v>13034</v>
      </c>
      <c r="K8387" s="52">
        <v>4000</v>
      </c>
    </row>
    <row r="8388" spans="1:12" x14ac:dyDescent="0.3">
      <c r="A8388" s="45">
        <v>45301</v>
      </c>
      <c r="B8388" s="398" t="s">
        <v>12116</v>
      </c>
      <c r="C8388" s="39" t="s">
        <v>54</v>
      </c>
      <c r="D8388" s="5" t="s">
        <v>13017</v>
      </c>
      <c r="E8388" s="43">
        <v>25000</v>
      </c>
      <c r="F8388" s="43"/>
      <c r="G8388" s="48">
        <f t="shared" si="213"/>
        <v>41999.521505376091</v>
      </c>
      <c r="H8388" s="390" t="s">
        <v>9568</v>
      </c>
      <c r="I8388" s="52">
        <v>12</v>
      </c>
      <c r="J8388" s="52" t="s">
        <v>13035</v>
      </c>
      <c r="K8388" s="52">
        <v>2000</v>
      </c>
    </row>
    <row r="8389" spans="1:12" x14ac:dyDescent="0.3">
      <c r="A8389" s="45">
        <v>45301</v>
      </c>
      <c r="B8389" s="398" t="s">
        <v>12116</v>
      </c>
      <c r="C8389" s="39" t="s">
        <v>54</v>
      </c>
      <c r="D8389" s="5" t="s">
        <v>13018</v>
      </c>
      <c r="E8389" s="43">
        <v>25000</v>
      </c>
      <c r="F8389" s="43"/>
      <c r="G8389" s="48">
        <f t="shared" si="213"/>
        <v>16999.521505376091</v>
      </c>
      <c r="H8389" s="390" t="s">
        <v>9568</v>
      </c>
      <c r="I8389" s="52">
        <v>12</v>
      </c>
      <c r="J8389" s="52" t="s">
        <v>13036</v>
      </c>
      <c r="K8389" s="52">
        <v>850</v>
      </c>
    </row>
    <row r="8390" spans="1:12" x14ac:dyDescent="0.3">
      <c r="A8390" s="45">
        <v>45301</v>
      </c>
      <c r="B8390" s="398" t="s">
        <v>12174</v>
      </c>
      <c r="C8390" s="516" t="s">
        <v>11194</v>
      </c>
      <c r="D8390" s="516" t="s">
        <v>13003</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13037</v>
      </c>
      <c r="K8391" s="52">
        <v>500</v>
      </c>
    </row>
    <row r="8392" spans="1:12" x14ac:dyDescent="0.3">
      <c r="A8392" s="45">
        <v>45301</v>
      </c>
      <c r="B8392" s="398"/>
      <c r="C8392" s="5" t="s">
        <v>84</v>
      </c>
      <c r="D8392" s="5" t="s">
        <v>13080</v>
      </c>
      <c r="E8392" s="43">
        <v>5000</v>
      </c>
      <c r="F8392" s="43"/>
      <c r="G8392" s="48">
        <f t="shared" si="213"/>
        <v>-0.47849462390877306</v>
      </c>
      <c r="H8392" s="390" t="s">
        <v>9568</v>
      </c>
      <c r="I8392" s="52">
        <v>12</v>
      </c>
      <c r="J8392" s="52" t="s">
        <v>13037</v>
      </c>
      <c r="K8392" s="52">
        <v>800</v>
      </c>
    </row>
    <row r="8393" spans="1:12" x14ac:dyDescent="0.3">
      <c r="A8393" s="45">
        <v>45303</v>
      </c>
      <c r="B8393" s="579"/>
      <c r="C8393" s="485"/>
      <c r="D8393" s="496" t="s">
        <v>13060</v>
      </c>
      <c r="E8393" s="485"/>
      <c r="F8393" s="43">
        <v>600000</v>
      </c>
      <c r="G8393" s="48">
        <f t="shared" si="213"/>
        <v>599999.52150537609</v>
      </c>
      <c r="H8393" s="390" t="s">
        <v>9568</v>
      </c>
      <c r="I8393" s="52">
        <v>12</v>
      </c>
      <c r="J8393" s="52" t="s">
        <v>13037</v>
      </c>
      <c r="K8393" s="52">
        <v>1000</v>
      </c>
    </row>
    <row r="8394" spans="1:12" x14ac:dyDescent="0.3">
      <c r="A8394" s="45">
        <v>45303</v>
      </c>
      <c r="B8394" s="398" t="s">
        <v>12488</v>
      </c>
      <c r="C8394" s="5" t="s">
        <v>12831</v>
      </c>
      <c r="D8394" s="5" t="s">
        <v>13061</v>
      </c>
      <c r="E8394" s="43">
        <v>80000</v>
      </c>
      <c r="F8394" s="43"/>
      <c r="G8394" s="48">
        <f t="shared" si="213"/>
        <v>519999.52150537609</v>
      </c>
      <c r="H8394" s="390" t="s">
        <v>9568</v>
      </c>
      <c r="I8394" s="52">
        <v>12</v>
      </c>
      <c r="J8394" s="52" t="s">
        <v>13037</v>
      </c>
      <c r="K8394" s="52">
        <v>500</v>
      </c>
    </row>
    <row r="8395" spans="1:12" x14ac:dyDescent="0.3">
      <c r="A8395" s="45">
        <v>45303</v>
      </c>
      <c r="B8395" s="398" t="s">
        <v>12622</v>
      </c>
      <c r="C8395" s="5" t="s">
        <v>12831</v>
      </c>
      <c r="D8395" s="5" t="s">
        <v>13061</v>
      </c>
      <c r="E8395" s="43">
        <v>30000</v>
      </c>
      <c r="F8395" s="43"/>
      <c r="G8395" s="48">
        <f t="shared" si="213"/>
        <v>489999.52150537609</v>
      </c>
      <c r="H8395" s="390" t="s">
        <v>9568</v>
      </c>
      <c r="I8395" s="52">
        <v>12</v>
      </c>
      <c r="J8395" s="52" t="s">
        <v>13038</v>
      </c>
      <c r="K8395" s="52">
        <v>1700</v>
      </c>
      <c r="L8395" s="93"/>
    </row>
    <row r="8396" spans="1:12" x14ac:dyDescent="0.3">
      <c r="A8396" s="45">
        <v>45303</v>
      </c>
      <c r="B8396" s="398" t="s">
        <v>12845</v>
      </c>
      <c r="C8396" s="5" t="s">
        <v>13083</v>
      </c>
      <c r="D8396" s="5" t="s">
        <v>13081</v>
      </c>
      <c r="E8396" s="43">
        <v>114000</v>
      </c>
      <c r="F8396" s="43"/>
      <c r="G8396" s="48">
        <f t="shared" si="213"/>
        <v>375999.52150537609</v>
      </c>
      <c r="H8396" s="390" t="s">
        <v>9568</v>
      </c>
      <c r="I8396" s="52">
        <v>13</v>
      </c>
      <c r="J8396" s="52" t="s">
        <v>13039</v>
      </c>
      <c r="K8396" s="52">
        <v>1700</v>
      </c>
    </row>
    <row r="8397" spans="1:12" x14ac:dyDescent="0.3">
      <c r="A8397" s="45">
        <v>45303</v>
      </c>
      <c r="B8397" s="579"/>
      <c r="C8397" s="485"/>
      <c r="D8397" s="496" t="s">
        <v>13071</v>
      </c>
      <c r="E8397" s="485"/>
      <c r="F8397" s="43">
        <v>35000</v>
      </c>
      <c r="G8397" s="48">
        <f t="shared" si="213"/>
        <v>410999.52150537609</v>
      </c>
      <c r="H8397" s="390" t="s">
        <v>9568</v>
      </c>
      <c r="I8397" s="52">
        <v>13</v>
      </c>
      <c r="J8397" s="52" t="s">
        <v>13045</v>
      </c>
      <c r="K8397" s="52">
        <v>48385</v>
      </c>
    </row>
    <row r="8398" spans="1:12" x14ac:dyDescent="0.3">
      <c r="A8398" s="45">
        <v>45303</v>
      </c>
      <c r="B8398" s="398" t="s">
        <v>25</v>
      </c>
      <c r="C8398" s="5" t="s">
        <v>25</v>
      </c>
      <c r="D8398" s="43" t="s">
        <v>13062</v>
      </c>
      <c r="E8398" s="43">
        <v>4000</v>
      </c>
      <c r="F8398" s="43"/>
      <c r="G8398" s="48">
        <f t="shared" si="213"/>
        <v>406999.52150537609</v>
      </c>
      <c r="H8398" s="390" t="s">
        <v>9568</v>
      </c>
      <c r="I8398" s="52">
        <v>13</v>
      </c>
      <c r="J8398" s="52" t="s">
        <v>25</v>
      </c>
      <c r="K8398" s="52">
        <v>1000</v>
      </c>
    </row>
    <row r="8399" spans="1:12" x14ac:dyDescent="0.3">
      <c r="A8399" s="45">
        <v>45303</v>
      </c>
      <c r="B8399" s="398" t="s">
        <v>12845</v>
      </c>
      <c r="C8399" s="5" t="s">
        <v>30</v>
      </c>
      <c r="D8399" s="5" t="s">
        <v>10651</v>
      </c>
      <c r="E8399" s="43">
        <v>2000</v>
      </c>
      <c r="F8399" s="43"/>
      <c r="G8399" s="48">
        <f t="shared" si="213"/>
        <v>404999.52150537609</v>
      </c>
      <c r="H8399" s="390" t="s">
        <v>9568</v>
      </c>
      <c r="I8399" s="52">
        <v>13</v>
      </c>
      <c r="J8399" s="52" t="s">
        <v>13040</v>
      </c>
      <c r="K8399" s="52">
        <v>250</v>
      </c>
    </row>
    <row r="8400" spans="1:12" x14ac:dyDescent="0.3">
      <c r="A8400" s="45">
        <v>45303</v>
      </c>
      <c r="B8400" s="398" t="s">
        <v>12116</v>
      </c>
      <c r="C8400" s="39" t="s">
        <v>54</v>
      </c>
      <c r="D8400" s="5" t="s">
        <v>13063</v>
      </c>
      <c r="E8400" s="43">
        <v>35050</v>
      </c>
      <c r="F8400" s="43"/>
      <c r="G8400" s="48">
        <f t="shared" si="213"/>
        <v>369949.52150537609</v>
      </c>
      <c r="H8400" s="390" t="s">
        <v>9568</v>
      </c>
      <c r="I8400" s="52">
        <v>13</v>
      </c>
      <c r="J8400" s="52" t="s">
        <v>13041</v>
      </c>
      <c r="K8400" s="52">
        <v>85000</v>
      </c>
    </row>
    <row r="8401" spans="1:12" x14ac:dyDescent="0.3">
      <c r="A8401" s="45">
        <v>45303</v>
      </c>
      <c r="B8401" s="398" t="s">
        <v>12622</v>
      </c>
      <c r="C8401" s="5" t="s">
        <v>7737</v>
      </c>
      <c r="D8401" s="5" t="s">
        <v>40</v>
      </c>
      <c r="E8401" s="43">
        <v>850</v>
      </c>
      <c r="F8401" s="43"/>
      <c r="G8401" s="48">
        <f t="shared" si="213"/>
        <v>369099.52150537609</v>
      </c>
      <c r="H8401" s="390" t="s">
        <v>9568</v>
      </c>
      <c r="I8401" s="52">
        <v>15</v>
      </c>
      <c r="J8401" s="52" t="s">
        <v>13033</v>
      </c>
      <c r="K8401" s="52">
        <v>108000</v>
      </c>
      <c r="L8401" s="93">
        <f>K8400+K8399+K8398+K8397+K8396</f>
        <v>136335</v>
      </c>
    </row>
    <row r="8402" spans="1:12" x14ac:dyDescent="0.3">
      <c r="A8402" s="45">
        <v>45303</v>
      </c>
      <c r="B8402" s="398" t="s">
        <v>12845</v>
      </c>
      <c r="C8402" s="5" t="s">
        <v>5793</v>
      </c>
      <c r="D8402" s="5" t="s">
        <v>13064</v>
      </c>
      <c r="E8402" s="43">
        <v>5550</v>
      </c>
      <c r="F8402" s="43"/>
      <c r="G8402" s="48">
        <f t="shared" si="213"/>
        <v>363549.52150537609</v>
      </c>
      <c r="H8402" s="390" t="s">
        <v>9568</v>
      </c>
      <c r="I8402" s="52">
        <v>15</v>
      </c>
      <c r="J8402" s="52" t="s">
        <v>13038</v>
      </c>
      <c r="K8402" s="52">
        <v>250</v>
      </c>
    </row>
    <row r="8403" spans="1:12" x14ac:dyDescent="0.3">
      <c r="A8403" s="45">
        <v>45304</v>
      </c>
      <c r="B8403" s="398" t="s">
        <v>12685</v>
      </c>
      <c r="C8403" s="5" t="s">
        <v>5793</v>
      </c>
      <c r="D8403" s="5" t="s">
        <v>13064</v>
      </c>
      <c r="E8403" s="43">
        <v>3500</v>
      </c>
      <c r="F8403" s="43"/>
      <c r="G8403" s="48">
        <f t="shared" si="213"/>
        <v>360049.52150537609</v>
      </c>
      <c r="H8403" s="390" t="s">
        <v>9568</v>
      </c>
      <c r="I8403" s="52">
        <v>15</v>
      </c>
      <c r="J8403" s="52" t="s">
        <v>13038</v>
      </c>
      <c r="K8403" s="52">
        <v>500</v>
      </c>
    </row>
    <row r="8404" spans="1:12" x14ac:dyDescent="0.3">
      <c r="A8404" s="45">
        <v>45304</v>
      </c>
      <c r="B8404" s="398" t="s">
        <v>12123</v>
      </c>
      <c r="C8404" s="39" t="s">
        <v>54</v>
      </c>
      <c r="D8404" s="5" t="s">
        <v>13045</v>
      </c>
      <c r="E8404" s="43">
        <v>48385</v>
      </c>
      <c r="F8404" s="43"/>
      <c r="G8404" s="48">
        <f t="shared" si="213"/>
        <v>311664.52150537609</v>
      </c>
      <c r="H8404" s="390" t="s">
        <v>9568</v>
      </c>
      <c r="I8404" s="52">
        <v>15</v>
      </c>
      <c r="J8404" s="52" t="s">
        <v>13038</v>
      </c>
      <c r="K8404" s="52">
        <v>300</v>
      </c>
    </row>
    <row r="8405" spans="1:12" x14ac:dyDescent="0.3">
      <c r="A8405" s="45">
        <v>45304</v>
      </c>
      <c r="B8405" s="398" t="s">
        <v>12845</v>
      </c>
      <c r="C8405" s="5" t="s">
        <v>11194</v>
      </c>
      <c r="D8405" s="5" t="s">
        <v>13066</v>
      </c>
      <c r="E8405" s="43">
        <v>85000</v>
      </c>
      <c r="F8405" s="43"/>
      <c r="G8405" s="48">
        <f t="shared" si="213"/>
        <v>226664.52150537609</v>
      </c>
      <c r="H8405" s="390" t="s">
        <v>9568</v>
      </c>
      <c r="I8405" s="52">
        <v>15</v>
      </c>
      <c r="J8405" s="52" t="s">
        <v>13042</v>
      </c>
      <c r="K8405" s="52">
        <v>19000</v>
      </c>
    </row>
    <row r="8406" spans="1:12" x14ac:dyDescent="0.3">
      <c r="A8406" s="45">
        <v>45306</v>
      </c>
      <c r="B8406" s="398" t="s">
        <v>12845</v>
      </c>
      <c r="C8406" s="5" t="s">
        <v>13082</v>
      </c>
      <c r="D8406" s="5" t="s">
        <v>13081</v>
      </c>
      <c r="E8406" s="43">
        <v>108000</v>
      </c>
      <c r="F8406" s="43"/>
      <c r="G8406" s="48">
        <f t="shared" si="213"/>
        <v>118664.52150537609</v>
      </c>
      <c r="H8406" s="390" t="s">
        <v>9568</v>
      </c>
      <c r="I8406" s="52">
        <v>15</v>
      </c>
      <c r="J8406" s="52" t="s">
        <v>13043</v>
      </c>
      <c r="K8406" s="52">
        <v>400</v>
      </c>
    </row>
    <row r="8407" spans="1:12" x14ac:dyDescent="0.3">
      <c r="A8407" s="45">
        <v>45306</v>
      </c>
      <c r="B8407" s="398" t="s">
        <v>12488</v>
      </c>
      <c r="C8407" s="5" t="s">
        <v>12831</v>
      </c>
      <c r="D8407" s="5" t="s">
        <v>13061</v>
      </c>
      <c r="E8407" s="43">
        <v>19000</v>
      </c>
      <c r="F8407" s="43"/>
      <c r="G8407" s="48">
        <f t="shared" si="213"/>
        <v>99664.521505376091</v>
      </c>
      <c r="H8407" s="390" t="s">
        <v>9568</v>
      </c>
      <c r="I8407" s="52">
        <v>15</v>
      </c>
      <c r="J8407" s="52" t="s">
        <v>13044</v>
      </c>
      <c r="K8407" s="52">
        <v>4100</v>
      </c>
    </row>
    <row r="8408" spans="1:12" x14ac:dyDescent="0.3">
      <c r="A8408" s="45">
        <v>45306</v>
      </c>
      <c r="B8408" s="398" t="s">
        <v>12845</v>
      </c>
      <c r="C8408" s="5" t="s">
        <v>11194</v>
      </c>
      <c r="D8408" s="5" t="s">
        <v>13067</v>
      </c>
      <c r="E8408" s="43">
        <v>4100</v>
      </c>
      <c r="F8408" s="43"/>
      <c r="G8408" s="48">
        <f t="shared" si="213"/>
        <v>95564.521505376091</v>
      </c>
      <c r="H8408" s="390" t="s">
        <v>9568</v>
      </c>
      <c r="I8408" s="52">
        <v>15</v>
      </c>
      <c r="J8408" s="52" t="s">
        <v>13035</v>
      </c>
      <c r="K8408" s="52">
        <v>1000</v>
      </c>
    </row>
    <row r="8409" spans="1:12" x14ac:dyDescent="0.3">
      <c r="A8409" s="45">
        <v>45306</v>
      </c>
      <c r="B8409" s="398" t="s">
        <v>12845</v>
      </c>
      <c r="C8409" s="5" t="s">
        <v>30</v>
      </c>
      <c r="D8409" s="5" t="s">
        <v>10651</v>
      </c>
      <c r="E8409" s="43">
        <v>1000</v>
      </c>
      <c r="F8409" s="43"/>
      <c r="G8409" s="48">
        <f t="shared" si="213"/>
        <v>94564.521505376091</v>
      </c>
      <c r="H8409" s="390" t="s">
        <v>9568</v>
      </c>
      <c r="I8409" s="52">
        <v>15</v>
      </c>
      <c r="J8409" s="52" t="s">
        <v>13046</v>
      </c>
      <c r="K8409" s="52">
        <v>5900</v>
      </c>
    </row>
    <row r="8410" spans="1:12" x14ac:dyDescent="0.3">
      <c r="A8410" s="45">
        <v>45306</v>
      </c>
      <c r="B8410" s="398" t="s">
        <v>12845</v>
      </c>
      <c r="C8410" s="5" t="s">
        <v>11194</v>
      </c>
      <c r="D8410" s="5" t="s">
        <v>13068</v>
      </c>
      <c r="E8410" s="43">
        <v>5900</v>
      </c>
      <c r="F8410" s="43"/>
      <c r="G8410" s="48">
        <f t="shared" si="213"/>
        <v>88664.521505376091</v>
      </c>
      <c r="H8410" s="390" t="s">
        <v>9568</v>
      </c>
      <c r="I8410" s="52">
        <v>15</v>
      </c>
      <c r="J8410" s="52" t="s">
        <v>13047</v>
      </c>
      <c r="K8410" s="52">
        <v>400</v>
      </c>
    </row>
    <row r="8411" spans="1:12" x14ac:dyDescent="0.3">
      <c r="A8411" s="45">
        <v>45306</v>
      </c>
      <c r="B8411" s="398" t="s">
        <v>12845</v>
      </c>
      <c r="C8411" s="5" t="s">
        <v>5793</v>
      </c>
      <c r="D8411" s="5" t="s">
        <v>13064</v>
      </c>
      <c r="E8411" s="43">
        <v>2000</v>
      </c>
      <c r="F8411" s="43"/>
      <c r="G8411" s="48">
        <f t="shared" si="213"/>
        <v>86664.521505376091</v>
      </c>
      <c r="H8411" s="390" t="s">
        <v>9568</v>
      </c>
      <c r="I8411" s="52">
        <v>15</v>
      </c>
      <c r="J8411" s="52" t="s">
        <v>13047</v>
      </c>
      <c r="K8411" s="52">
        <v>800</v>
      </c>
    </row>
    <row r="8412" spans="1:12" x14ac:dyDescent="0.3">
      <c r="A8412" s="45">
        <v>45306</v>
      </c>
      <c r="B8412" s="398" t="s">
        <v>12845</v>
      </c>
      <c r="C8412" s="5" t="s">
        <v>9452</v>
      </c>
      <c r="D8412" s="5" t="s">
        <v>13069</v>
      </c>
      <c r="E8412" s="43">
        <v>1000</v>
      </c>
      <c r="F8412" s="43"/>
      <c r="G8412" s="48">
        <f t="shared" si="213"/>
        <v>85664.521505376091</v>
      </c>
      <c r="H8412" s="390" t="s">
        <v>9568</v>
      </c>
      <c r="I8412" s="52">
        <v>15</v>
      </c>
      <c r="J8412" s="52" t="s">
        <v>13048</v>
      </c>
      <c r="K8412" s="52">
        <v>1030</v>
      </c>
    </row>
    <row r="8413" spans="1:12" x14ac:dyDescent="0.3">
      <c r="A8413" s="45">
        <v>45306</v>
      </c>
      <c r="B8413" s="398" t="s">
        <v>25</v>
      </c>
      <c r="C8413" s="5" t="s">
        <v>25</v>
      </c>
      <c r="D8413" s="124" t="s">
        <v>13065</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13043</v>
      </c>
      <c r="K8414" s="52">
        <v>250</v>
      </c>
    </row>
    <row r="8415" spans="1:12" x14ac:dyDescent="0.3">
      <c r="A8415" s="45">
        <v>45306</v>
      </c>
      <c r="B8415" s="398" t="s">
        <v>12123</v>
      </c>
      <c r="C8415" s="5" t="s">
        <v>5793</v>
      </c>
      <c r="D8415" s="5" t="s">
        <v>13070</v>
      </c>
      <c r="E8415" s="43">
        <v>5100</v>
      </c>
      <c r="F8415" s="43"/>
      <c r="G8415" s="48">
        <f t="shared" si="213"/>
        <v>75564.521505376091</v>
      </c>
      <c r="H8415" s="390" t="s">
        <v>9568</v>
      </c>
      <c r="I8415" s="52">
        <v>15</v>
      </c>
      <c r="J8415" s="52" t="s">
        <v>13047</v>
      </c>
      <c r="K8415" s="52">
        <v>450</v>
      </c>
    </row>
    <row r="8416" spans="1:12" x14ac:dyDescent="0.3">
      <c r="A8416" s="45">
        <v>45307</v>
      </c>
      <c r="B8416" s="398" t="s">
        <v>12845</v>
      </c>
      <c r="C8416" s="5" t="s">
        <v>11194</v>
      </c>
      <c r="D8416" s="5" t="s">
        <v>13072</v>
      </c>
      <c r="E8416" s="43">
        <v>8500</v>
      </c>
      <c r="F8416" s="43"/>
      <c r="G8416" s="48">
        <f t="shared" si="213"/>
        <v>67064.521505376091</v>
      </c>
      <c r="H8416" s="390" t="s">
        <v>9568</v>
      </c>
      <c r="I8416" s="52">
        <v>15</v>
      </c>
      <c r="J8416" s="52" t="s">
        <v>25</v>
      </c>
      <c r="K8416" s="52">
        <v>650</v>
      </c>
    </row>
    <row r="8417" spans="1:11" x14ac:dyDescent="0.3">
      <c r="A8417" s="45">
        <v>45307</v>
      </c>
      <c r="B8417" s="398" t="s">
        <v>12845</v>
      </c>
      <c r="C8417" s="5" t="s">
        <v>5793</v>
      </c>
      <c r="D8417" s="5" t="s">
        <v>13064</v>
      </c>
      <c r="E8417" s="43">
        <v>2500</v>
      </c>
      <c r="F8417" s="43"/>
      <c r="G8417" s="48">
        <f t="shared" si="213"/>
        <v>64564.521505376091</v>
      </c>
      <c r="H8417" s="390" t="s">
        <v>9568</v>
      </c>
      <c r="I8417" s="52">
        <v>15</v>
      </c>
      <c r="J8417" s="52" t="s">
        <v>13047</v>
      </c>
      <c r="K8417" s="52">
        <v>1900</v>
      </c>
    </row>
    <row r="8418" spans="1:11" x14ac:dyDescent="0.3">
      <c r="A8418" s="45">
        <v>45307</v>
      </c>
      <c r="B8418" s="398" t="s">
        <v>12123</v>
      </c>
      <c r="C8418" s="5" t="s">
        <v>11194</v>
      </c>
      <c r="D8418" s="43" t="s">
        <v>13052</v>
      </c>
      <c r="E8418" s="43">
        <v>1900</v>
      </c>
      <c r="F8418" s="43"/>
      <c r="G8418" s="48">
        <f t="shared" si="213"/>
        <v>62664.521505376091</v>
      </c>
      <c r="H8418" s="390" t="s">
        <v>9568</v>
      </c>
      <c r="I8418" s="52">
        <v>15</v>
      </c>
      <c r="J8418" s="52" t="s">
        <v>13049</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13050</v>
      </c>
      <c r="K8419" s="52">
        <v>8500</v>
      </c>
    </row>
    <row r="8420" spans="1:11" x14ac:dyDescent="0.3">
      <c r="A8420" s="45">
        <v>45307</v>
      </c>
      <c r="B8420" s="398" t="s">
        <v>12845</v>
      </c>
      <c r="C8420" s="5" t="s">
        <v>9801</v>
      </c>
      <c r="D8420" s="43" t="s">
        <v>51</v>
      </c>
      <c r="E8420" s="43">
        <v>3940</v>
      </c>
      <c r="F8420" s="43"/>
      <c r="G8420" s="48">
        <f t="shared" ref="G8420:G8486" si="214">G8419+F8420-E8420</f>
        <v>57824.521505376091</v>
      </c>
      <c r="H8420" s="390" t="s">
        <v>9568</v>
      </c>
      <c r="I8420" s="52">
        <v>16</v>
      </c>
      <c r="J8420" s="52" t="s">
        <v>13051</v>
      </c>
      <c r="K8420" s="52">
        <v>1000</v>
      </c>
    </row>
    <row r="8421" spans="1:11" x14ac:dyDescent="0.3">
      <c r="A8421" s="45">
        <v>45307</v>
      </c>
      <c r="B8421" s="398" t="s">
        <v>12845</v>
      </c>
      <c r="C8421" s="5" t="s">
        <v>5793</v>
      </c>
      <c r="D8421" s="5" t="s">
        <v>13073</v>
      </c>
      <c r="E8421" s="43">
        <v>1500</v>
      </c>
      <c r="F8421" s="43"/>
      <c r="G8421" s="48">
        <f t="shared" si="214"/>
        <v>56324.521505376091</v>
      </c>
      <c r="H8421" s="390" t="s">
        <v>9568</v>
      </c>
      <c r="I8421" s="52">
        <v>16</v>
      </c>
      <c r="J8421" s="52" t="s">
        <v>13038</v>
      </c>
      <c r="K8421" s="52">
        <v>1100</v>
      </c>
    </row>
    <row r="8422" spans="1:11" x14ac:dyDescent="0.3">
      <c r="A8422" s="45">
        <v>45308</v>
      </c>
      <c r="B8422" s="398" t="s">
        <v>25</v>
      </c>
      <c r="C8422" s="5" t="s">
        <v>25</v>
      </c>
      <c r="D8422" s="124" t="s">
        <v>13065</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13164</v>
      </c>
      <c r="E8423" s="518">
        <v>20300</v>
      </c>
      <c r="F8423" s="43"/>
      <c r="G8423" s="48">
        <f t="shared" si="214"/>
        <v>32024.521505376091</v>
      </c>
      <c r="H8423" s="390" t="s">
        <v>9568</v>
      </c>
      <c r="I8423" s="52">
        <v>16</v>
      </c>
      <c r="J8423" s="52" t="s">
        <v>13052</v>
      </c>
      <c r="K8423" s="52">
        <v>1900</v>
      </c>
    </row>
    <row r="8424" spans="1:11" x14ac:dyDescent="0.3">
      <c r="A8424" s="45">
        <v>45309</v>
      </c>
      <c r="B8424" s="398" t="s">
        <v>12622</v>
      </c>
      <c r="C8424" s="5" t="s">
        <v>12428</v>
      </c>
      <c r="D8424" s="5" t="s">
        <v>13084</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13074</v>
      </c>
      <c r="E8425" s="43">
        <v>10000</v>
      </c>
      <c r="F8425" s="43"/>
      <c r="G8425" s="48">
        <f t="shared" si="214"/>
        <v>17524.521505376091</v>
      </c>
      <c r="H8425" s="390" t="s">
        <v>9568</v>
      </c>
      <c r="I8425" s="52">
        <v>16</v>
      </c>
      <c r="J8425" s="52" t="s">
        <v>51</v>
      </c>
      <c r="K8425" s="52">
        <v>3940</v>
      </c>
    </row>
    <row r="8426" spans="1:11" x14ac:dyDescent="0.3">
      <c r="A8426" s="45">
        <v>45309</v>
      </c>
      <c r="B8426" s="398" t="s">
        <v>13075</v>
      </c>
      <c r="C8426" s="5" t="s">
        <v>11194</v>
      </c>
      <c r="D8426" s="5" t="s">
        <v>13085</v>
      </c>
      <c r="E8426" s="43">
        <v>1000</v>
      </c>
      <c r="F8426" s="43"/>
      <c r="G8426" s="48">
        <f t="shared" si="214"/>
        <v>16524.521505376091</v>
      </c>
      <c r="H8426" s="390" t="s">
        <v>9568</v>
      </c>
      <c r="I8426" s="52">
        <v>16</v>
      </c>
      <c r="J8426" s="52" t="s">
        <v>13038</v>
      </c>
      <c r="K8426" s="52">
        <v>1700</v>
      </c>
    </row>
    <row r="8427" spans="1:11" x14ac:dyDescent="0.3">
      <c r="A8427" s="45">
        <v>45309</v>
      </c>
      <c r="B8427" s="398" t="s">
        <v>12685</v>
      </c>
      <c r="C8427" s="5" t="s">
        <v>26</v>
      </c>
      <c r="D8427" s="5" t="s">
        <v>13076</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13053</v>
      </c>
      <c r="K8428" s="52">
        <v>20300</v>
      </c>
    </row>
    <row r="8429" spans="1:11" x14ac:dyDescent="0.3">
      <c r="A8429" s="45">
        <v>45309</v>
      </c>
      <c r="B8429" s="398"/>
      <c r="C8429" s="5" t="s">
        <v>18</v>
      </c>
      <c r="D8429" s="5" t="s">
        <v>13061</v>
      </c>
      <c r="E8429" s="43">
        <v>1000</v>
      </c>
      <c r="F8429" s="43"/>
      <c r="G8429" s="48">
        <f t="shared" si="214"/>
        <v>11024.521505376091</v>
      </c>
      <c r="H8429" s="390" t="s">
        <v>9568</v>
      </c>
      <c r="I8429" s="52">
        <v>17</v>
      </c>
      <c r="J8429" s="52" t="s">
        <v>13054</v>
      </c>
      <c r="K8429" s="52">
        <v>4500</v>
      </c>
    </row>
    <row r="8430" spans="1:11" x14ac:dyDescent="0.3">
      <c r="A8430" s="45">
        <v>45309</v>
      </c>
      <c r="B8430" s="398" t="s">
        <v>12845</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13078</v>
      </c>
      <c r="E8431" s="485"/>
      <c r="F8431" s="43">
        <v>32000</v>
      </c>
      <c r="G8431" s="48">
        <f t="shared" si="214"/>
        <v>42024.521505376091</v>
      </c>
      <c r="H8431" s="390" t="s">
        <v>9568</v>
      </c>
      <c r="I8431" s="52">
        <v>18</v>
      </c>
      <c r="J8431" s="52" t="s">
        <v>13039</v>
      </c>
      <c r="K8431" s="52">
        <v>800</v>
      </c>
    </row>
    <row r="8432" spans="1:11" x14ac:dyDescent="0.3">
      <c r="A8432" s="45">
        <v>45310</v>
      </c>
      <c r="B8432" s="398" t="s">
        <v>12946</v>
      </c>
      <c r="C8432" s="5" t="s">
        <v>93</v>
      </c>
      <c r="D8432" s="5" t="s">
        <v>13077</v>
      </c>
      <c r="E8432" s="43">
        <v>20000</v>
      </c>
      <c r="F8432" s="43"/>
      <c r="G8432" s="48">
        <f t="shared" si="214"/>
        <v>22024.521505376091</v>
      </c>
      <c r="H8432" s="390" t="s">
        <v>9568</v>
      </c>
      <c r="I8432" s="52">
        <v>18</v>
      </c>
      <c r="J8432" s="52" t="s">
        <v>13055</v>
      </c>
      <c r="K8432" s="52">
        <v>1000</v>
      </c>
    </row>
    <row r="8433" spans="1:14" x14ac:dyDescent="0.3">
      <c r="A8433" s="45">
        <v>45310</v>
      </c>
      <c r="B8433" s="398" t="s">
        <v>25</v>
      </c>
      <c r="C8433" s="5" t="s">
        <v>25</v>
      </c>
      <c r="D8433" s="124" t="s">
        <v>13065</v>
      </c>
      <c r="E8433" s="43">
        <v>4000</v>
      </c>
      <c r="F8433" s="43"/>
      <c r="G8433" s="48">
        <f t="shared" si="214"/>
        <v>18024.521505376091</v>
      </c>
      <c r="H8433" s="390" t="s">
        <v>9568</v>
      </c>
      <c r="I8433" s="52">
        <v>18</v>
      </c>
      <c r="J8433" s="52" t="s">
        <v>13056</v>
      </c>
      <c r="K8433" s="52">
        <f>950+350+1200</f>
        <v>2500</v>
      </c>
    </row>
    <row r="8434" spans="1:14" x14ac:dyDescent="0.3">
      <c r="A8434" s="45">
        <v>45311</v>
      </c>
      <c r="B8434" s="398" t="s">
        <v>12174</v>
      </c>
      <c r="C8434" s="5" t="s">
        <v>9331</v>
      </c>
      <c r="D8434" s="5" t="s">
        <v>13086</v>
      </c>
      <c r="E8434" s="43">
        <v>1500</v>
      </c>
      <c r="F8434" s="43"/>
      <c r="G8434" s="48">
        <f t="shared" si="214"/>
        <v>16524.521505376091</v>
      </c>
      <c r="H8434" s="390" t="s">
        <v>9568</v>
      </c>
      <c r="I8434" s="52">
        <v>18</v>
      </c>
      <c r="J8434" s="52" t="s">
        <v>13047</v>
      </c>
      <c r="K8434" s="52">
        <v>1600</v>
      </c>
    </row>
    <row r="8435" spans="1:14" x14ac:dyDescent="0.3">
      <c r="A8435" s="45">
        <v>45311</v>
      </c>
      <c r="B8435" s="398" t="s">
        <v>12123</v>
      </c>
      <c r="C8435" s="5" t="s">
        <v>11194</v>
      </c>
      <c r="D8435" s="5" t="s">
        <v>13087</v>
      </c>
      <c r="E8435" s="43">
        <v>350</v>
      </c>
      <c r="F8435" s="43"/>
      <c r="G8435" s="48">
        <f t="shared" si="214"/>
        <v>16174.521505376091</v>
      </c>
      <c r="H8435" s="390" t="s">
        <v>9568</v>
      </c>
      <c r="I8435" s="52">
        <v>18</v>
      </c>
      <c r="J8435" s="52" t="s">
        <v>13057</v>
      </c>
      <c r="K8435" s="52">
        <v>800</v>
      </c>
    </row>
    <row r="8436" spans="1:14" x14ac:dyDescent="0.3">
      <c r="A8436" s="45">
        <v>45311</v>
      </c>
      <c r="B8436" s="398" t="s">
        <v>12123</v>
      </c>
      <c r="C8436" s="5" t="s">
        <v>30</v>
      </c>
      <c r="D8436" s="5" t="s">
        <v>13090</v>
      </c>
      <c r="E8436" s="43">
        <v>150</v>
      </c>
      <c r="F8436" s="43"/>
      <c r="G8436" s="48">
        <f t="shared" si="214"/>
        <v>16024.521505376091</v>
      </c>
      <c r="H8436" s="390" t="s">
        <v>9568</v>
      </c>
    </row>
    <row r="8437" spans="1:14" s="389" customFormat="1" x14ac:dyDescent="0.25">
      <c r="A8437" s="45">
        <v>45311</v>
      </c>
      <c r="B8437" s="579"/>
      <c r="C8437" s="485"/>
      <c r="D8437" s="496" t="s">
        <v>12921</v>
      </c>
      <c r="E8437" s="485"/>
      <c r="F8437" s="28">
        <v>400000</v>
      </c>
      <c r="G8437" s="48">
        <f t="shared" si="214"/>
        <v>416024.52150537609</v>
      </c>
      <c r="H8437" s="399" t="s">
        <v>9568</v>
      </c>
      <c r="I8437" s="155">
        <v>18</v>
      </c>
      <c r="J8437" s="155" t="s">
        <v>13043</v>
      </c>
      <c r="K8437" s="155">
        <v>300</v>
      </c>
      <c r="N8437" s="155"/>
    </row>
    <row r="8438" spans="1:14" s="389" customFormat="1" x14ac:dyDescent="0.25">
      <c r="A8438" s="45">
        <v>45311</v>
      </c>
      <c r="B8438" s="322"/>
      <c r="C8438" s="44" t="s">
        <v>84</v>
      </c>
      <c r="D8438" s="44" t="s">
        <v>13089</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13091</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13093</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13094</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13096</v>
      </c>
      <c r="E8442" s="28">
        <v>5000</v>
      </c>
      <c r="F8442" s="28"/>
      <c r="G8442" s="48">
        <f t="shared" si="214"/>
        <v>381524.52150537609</v>
      </c>
      <c r="H8442" s="399" t="s">
        <v>9568</v>
      </c>
      <c r="I8442" s="155"/>
      <c r="J8442" s="155"/>
      <c r="K8442" s="155">
        <f>SUM(K8383:K8441)</f>
        <v>625105</v>
      </c>
      <c r="L8442" s="632">
        <f>K8442-M8382</f>
        <v>-9895</v>
      </c>
      <c r="N8442" s="155"/>
    </row>
    <row r="8443" spans="1:14" s="389" customFormat="1" x14ac:dyDescent="0.25">
      <c r="A8443" s="45">
        <v>45311</v>
      </c>
      <c r="B8443" s="322" t="s">
        <v>12845</v>
      </c>
      <c r="C8443" s="44" t="s">
        <v>5793</v>
      </c>
      <c r="D8443" s="44" t="s">
        <v>13097</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13098</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13101</v>
      </c>
      <c r="E8445" s="28">
        <v>8000</v>
      </c>
      <c r="F8445" s="28"/>
      <c r="G8445" s="48">
        <f t="shared" si="214"/>
        <v>355524.52150537609</v>
      </c>
      <c r="H8445" s="399" t="s">
        <v>9568</v>
      </c>
      <c r="I8445" s="155"/>
      <c r="J8445" s="155"/>
      <c r="K8445" s="155"/>
      <c r="N8445" s="155"/>
    </row>
    <row r="8446" spans="1:14" s="389" customFormat="1" x14ac:dyDescent="0.3">
      <c r="A8446" s="45">
        <v>45311</v>
      </c>
      <c r="B8446" s="398" t="s">
        <v>13476</v>
      </c>
      <c r="C8446" s="633" t="s">
        <v>11194</v>
      </c>
      <c r="D8446" s="633" t="s">
        <v>13108</v>
      </c>
      <c r="E8446" s="634">
        <v>6000</v>
      </c>
      <c r="F8446" s="28"/>
      <c r="G8446" s="48">
        <f t="shared" si="214"/>
        <v>349524.52150537609</v>
      </c>
      <c r="H8446" s="399" t="s">
        <v>9568</v>
      </c>
      <c r="I8446" s="155"/>
      <c r="J8446" s="155"/>
      <c r="K8446" s="155"/>
      <c r="N8446" s="155"/>
    </row>
    <row r="8447" spans="1:14" s="389" customFormat="1" x14ac:dyDescent="0.3">
      <c r="A8447" s="45">
        <v>45311</v>
      </c>
      <c r="B8447" s="398" t="s">
        <v>13476</v>
      </c>
      <c r="C8447" s="44" t="s">
        <v>11194</v>
      </c>
      <c r="D8447" s="44" t="s">
        <v>13103</v>
      </c>
      <c r="E8447" s="28">
        <v>12080</v>
      </c>
      <c r="F8447" s="28"/>
      <c r="G8447" s="48">
        <f t="shared" si="214"/>
        <v>337444.52150537609</v>
      </c>
      <c r="H8447" s="399" t="s">
        <v>9568</v>
      </c>
      <c r="I8447" s="28" t="s">
        <v>13121</v>
      </c>
      <c r="J8447" s="28">
        <f>450000+450000</f>
        <v>900000</v>
      </c>
      <c r="K8447" s="155"/>
      <c r="M8447" s="155"/>
      <c r="N8447" s="155"/>
    </row>
    <row r="8448" spans="1:14" s="389" customFormat="1" x14ac:dyDescent="0.25">
      <c r="A8448" s="45">
        <v>45311</v>
      </c>
      <c r="B8448" s="635"/>
      <c r="C8448" s="636" t="s">
        <v>1616</v>
      </c>
      <c r="D8448" s="636" t="s">
        <v>13104</v>
      </c>
      <c r="E8448" s="637">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13065</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13107</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13122</v>
      </c>
      <c r="J8451" s="28">
        <f>300+1200</f>
        <v>1500</v>
      </c>
      <c r="K8451" s="155"/>
      <c r="L8451" s="389" t="s">
        <v>4692</v>
      </c>
      <c r="M8451" s="155">
        <v>5000</v>
      </c>
      <c r="N8451" s="155"/>
    </row>
    <row r="8452" spans="1:14" s="389" customFormat="1" x14ac:dyDescent="0.25">
      <c r="A8452" s="45">
        <v>45313</v>
      </c>
      <c r="B8452" s="322"/>
      <c r="C8452" s="44" t="s">
        <v>4550</v>
      </c>
      <c r="D8452" s="44" t="s">
        <v>13130</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13105</v>
      </c>
      <c r="E8453" s="28">
        <v>13990</v>
      </c>
      <c r="F8453" s="28"/>
      <c r="G8453" s="48">
        <f t="shared" si="214"/>
        <v>270334.52150537609</v>
      </c>
      <c r="H8453" s="399" t="s">
        <v>9568</v>
      </c>
      <c r="I8453" s="32" t="s">
        <v>4737</v>
      </c>
      <c r="J8453" s="28">
        <v>50000</v>
      </c>
      <c r="K8453" s="155"/>
      <c r="L8453" s="389" t="s">
        <v>12298</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13136</v>
      </c>
      <c r="J8454" s="28">
        <v>54400</v>
      </c>
      <c r="K8454" s="155"/>
      <c r="L8454" s="389" t="s">
        <v>13119</v>
      </c>
      <c r="M8454" s="155">
        <v>45000</v>
      </c>
      <c r="N8454" s="155"/>
    </row>
    <row r="8455" spans="1:14" s="389" customFormat="1" x14ac:dyDescent="0.25">
      <c r="A8455" s="45">
        <v>45313</v>
      </c>
      <c r="B8455" s="322" t="s">
        <v>12117</v>
      </c>
      <c r="C8455" s="44" t="s">
        <v>84</v>
      </c>
      <c r="D8455" s="44" t="s">
        <v>13106</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12845</v>
      </c>
      <c r="C8456" s="44" t="s">
        <v>11194</v>
      </c>
      <c r="D8456" s="44" t="s">
        <v>12554</v>
      </c>
      <c r="E8456" s="28">
        <v>4550</v>
      </c>
      <c r="F8456" s="28"/>
      <c r="G8456" s="48">
        <f t="shared" si="214"/>
        <v>242784.52150537609</v>
      </c>
      <c r="H8456" s="399" t="s">
        <v>9568</v>
      </c>
      <c r="I8456" s="32" t="s">
        <v>13140</v>
      </c>
      <c r="J8456" s="28">
        <v>100000</v>
      </c>
      <c r="K8456" s="155"/>
      <c r="L8456" s="389" t="s">
        <v>13120</v>
      </c>
      <c r="M8456" s="155">
        <v>48000</v>
      </c>
      <c r="N8456" s="155"/>
    </row>
    <row r="8457" spans="1:14" s="389" customFormat="1" x14ac:dyDescent="0.25">
      <c r="A8457" s="45">
        <v>45313</v>
      </c>
      <c r="B8457" s="322" t="s">
        <v>12845</v>
      </c>
      <c r="C8457" s="44" t="s">
        <v>5793</v>
      </c>
      <c r="D8457" s="44" t="s">
        <v>8924</v>
      </c>
      <c r="E8457" s="28">
        <v>400</v>
      </c>
      <c r="F8457" s="28"/>
      <c r="G8457" s="48">
        <f t="shared" si="214"/>
        <v>242384.52150537609</v>
      </c>
      <c r="H8457" s="399" t="s">
        <v>9568</v>
      </c>
      <c r="I8457" s="32" t="s">
        <v>13144</v>
      </c>
      <c r="J8457" s="28"/>
      <c r="K8457" s="155" t="s">
        <v>12238</v>
      </c>
      <c r="M8457" s="155">
        <f>SUM(M8451:M8456)</f>
        <v>900000</v>
      </c>
      <c r="N8457" s="155"/>
    </row>
    <row r="8458" spans="1:14" s="389" customFormat="1" x14ac:dyDescent="0.25">
      <c r="A8458" s="45">
        <v>45313</v>
      </c>
      <c r="B8458" s="322" t="s">
        <v>12123</v>
      </c>
      <c r="C8458" s="44" t="s">
        <v>9452</v>
      </c>
      <c r="D8458" s="44" t="s">
        <v>13115</v>
      </c>
      <c r="E8458" s="28">
        <v>400</v>
      </c>
      <c r="F8458" s="28"/>
      <c r="G8458" s="48">
        <f t="shared" si="214"/>
        <v>241984.52150537609</v>
      </c>
      <c r="H8458" s="399" t="s">
        <v>9568</v>
      </c>
      <c r="I8458" s="32" t="s">
        <v>13145</v>
      </c>
      <c r="J8458" s="28">
        <v>72000</v>
      </c>
      <c r="K8458" s="155">
        <v>650</v>
      </c>
      <c r="M8458" s="155"/>
      <c r="N8458" s="155"/>
    </row>
    <row r="8459" spans="1:14" s="389" customFormat="1" x14ac:dyDescent="0.25">
      <c r="A8459" s="45">
        <v>45313</v>
      </c>
      <c r="B8459" s="322" t="s">
        <v>12622</v>
      </c>
      <c r="C8459" s="44" t="s">
        <v>11194</v>
      </c>
      <c r="D8459" s="44" t="s">
        <v>13109</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13114</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13123</v>
      </c>
      <c r="J8461" s="28">
        <f>SUM(J8448:J8460)</f>
        <v>708400</v>
      </c>
      <c r="K8461" s="155"/>
      <c r="L8461" s="389">
        <v>62328</v>
      </c>
      <c r="N8461" s="155"/>
    </row>
    <row r="8462" spans="1:14" s="389" customFormat="1" x14ac:dyDescent="0.25">
      <c r="A8462" s="45">
        <v>45314</v>
      </c>
      <c r="B8462" s="322" t="s">
        <v>12845</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13118</v>
      </c>
      <c r="E8463" s="28">
        <v>97500</v>
      </c>
      <c r="F8463" s="28"/>
      <c r="G8463" s="48">
        <f t="shared" si="214"/>
        <v>538984.52150537609</v>
      </c>
      <c r="H8463" s="399" t="s">
        <v>9568</v>
      </c>
      <c r="I8463" s="28" t="s">
        <v>12279</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13119</v>
      </c>
      <c r="J8464" s="28">
        <v>45000</v>
      </c>
      <c r="K8464" s="155"/>
      <c r="L8464" s="632">
        <f>J8447-J8461</f>
        <v>191600</v>
      </c>
      <c r="N8464" s="155"/>
    </row>
    <row r="8465" spans="1:14" s="389" customFormat="1" x14ac:dyDescent="0.25">
      <c r="A8465" s="45">
        <v>45314</v>
      </c>
      <c r="B8465" s="322" t="s">
        <v>10333</v>
      </c>
      <c r="C8465" s="44" t="s">
        <v>11194</v>
      </c>
      <c r="D8465" s="44" t="s">
        <v>13116</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13117</v>
      </c>
      <c r="E8466" s="43">
        <v>5000</v>
      </c>
      <c r="F8466" s="43"/>
      <c r="G8466" s="48">
        <f t="shared" si="214"/>
        <v>503384.52150537609</v>
      </c>
      <c r="H8466" s="399" t="s">
        <v>9568</v>
      </c>
      <c r="I8466" s="28" t="s">
        <v>13120</v>
      </c>
      <c r="J8466" s="28">
        <v>46500</v>
      </c>
      <c r="K8466" s="155"/>
      <c r="N8466" s="155"/>
    </row>
    <row r="8467" spans="1:14" x14ac:dyDescent="0.3">
      <c r="A8467" s="45">
        <v>45314</v>
      </c>
      <c r="B8467" s="398" t="s">
        <v>12174</v>
      </c>
      <c r="C8467" s="516" t="s">
        <v>11194</v>
      </c>
      <c r="D8467" s="516" t="s">
        <v>13108</v>
      </c>
      <c r="E8467" s="518">
        <v>13000</v>
      </c>
      <c r="F8467" s="43"/>
      <c r="G8467" s="48">
        <f t="shared" si="214"/>
        <v>490384.52150537609</v>
      </c>
      <c r="H8467" s="390" t="s">
        <v>9568</v>
      </c>
      <c r="I8467" s="28" t="s">
        <v>13137</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13124</v>
      </c>
      <c r="C8469" s="5" t="s">
        <v>11194</v>
      </c>
      <c r="D8469" s="5" t="s">
        <v>13125</v>
      </c>
      <c r="E8469" s="43">
        <v>1500</v>
      </c>
      <c r="F8469" s="43"/>
      <c r="G8469" s="48">
        <f t="shared" si="214"/>
        <v>486284.52150537609</v>
      </c>
      <c r="H8469" s="391" t="s">
        <v>9568</v>
      </c>
      <c r="I8469" s="155"/>
      <c r="J8469" s="155"/>
    </row>
    <row r="8470" spans="1:14" x14ac:dyDescent="0.3">
      <c r="A8470" s="45">
        <v>45315</v>
      </c>
      <c r="B8470" s="398" t="s">
        <v>12660</v>
      </c>
      <c r="C8470" s="5" t="s">
        <v>11194</v>
      </c>
      <c r="D8470" s="5" t="s">
        <v>13126</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13128</v>
      </c>
      <c r="C8473" s="5" t="s">
        <v>7522</v>
      </c>
      <c r="D8473" s="5" t="s">
        <v>582</v>
      </c>
      <c r="E8473" s="43">
        <v>11000</v>
      </c>
      <c r="F8473" s="43"/>
      <c r="G8473" s="48">
        <f t="shared" si="214"/>
        <v>466784.52150537609</v>
      </c>
      <c r="H8473" s="391" t="s">
        <v>9568</v>
      </c>
    </row>
    <row r="8474" spans="1:14" x14ac:dyDescent="0.3">
      <c r="A8474" s="45">
        <v>45315</v>
      </c>
      <c r="B8474" s="398" t="s">
        <v>13075</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13149</v>
      </c>
      <c r="E8475" s="518">
        <v>14000</v>
      </c>
      <c r="F8475" s="43"/>
      <c r="G8475" s="48">
        <f t="shared" si="214"/>
        <v>432784.52150537609</v>
      </c>
      <c r="H8475" s="391" t="s">
        <v>9568</v>
      </c>
    </row>
    <row r="8476" spans="1:14" x14ac:dyDescent="0.3">
      <c r="A8476" s="45">
        <v>45315</v>
      </c>
      <c r="B8476" s="398"/>
      <c r="C8476" s="5" t="s">
        <v>54</v>
      </c>
      <c r="D8476" s="5" t="s">
        <v>13127</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12622</v>
      </c>
      <c r="C8478" s="5" t="s">
        <v>12428</v>
      </c>
      <c r="D8478" s="5" t="s">
        <v>13129</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13132</v>
      </c>
      <c r="E8480" s="43">
        <v>33000</v>
      </c>
      <c r="F8480" s="43"/>
      <c r="G8480" s="48">
        <f t="shared" si="214"/>
        <v>371584.52150537609</v>
      </c>
      <c r="H8480" s="391" t="s">
        <v>9568</v>
      </c>
    </row>
    <row r="8481" spans="1:10" x14ac:dyDescent="0.3">
      <c r="A8481" s="45">
        <v>45315</v>
      </c>
      <c r="B8481" s="398" t="s">
        <v>12622</v>
      </c>
      <c r="C8481" s="5" t="s">
        <v>5288</v>
      </c>
      <c r="D8481" s="5" t="s">
        <v>13133</v>
      </c>
      <c r="E8481" s="43">
        <v>50000</v>
      </c>
      <c r="F8481" s="43"/>
      <c r="G8481" s="48">
        <f t="shared" si="214"/>
        <v>321584.52150537609</v>
      </c>
      <c r="H8481" s="391" t="s">
        <v>9568</v>
      </c>
    </row>
    <row r="8482" spans="1:10" x14ac:dyDescent="0.3">
      <c r="A8482" s="45">
        <v>45316</v>
      </c>
      <c r="B8482" s="398" t="s">
        <v>12174</v>
      </c>
      <c r="C8482" s="5" t="s">
        <v>5793</v>
      </c>
      <c r="D8482" s="5" t="s">
        <v>13135</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13141</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13147</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12845</v>
      </c>
      <c r="C8492" s="5" t="s">
        <v>13145</v>
      </c>
      <c r="D8492" s="5" t="s">
        <v>13146</v>
      </c>
      <c r="E8492" s="43">
        <v>72000</v>
      </c>
      <c r="F8492" s="43"/>
      <c r="G8492" s="48">
        <f t="shared" si="215"/>
        <v>116856.52150537609</v>
      </c>
      <c r="H8492" s="391" t="s">
        <v>9568</v>
      </c>
    </row>
    <row r="8493" spans="1:10" x14ac:dyDescent="0.3">
      <c r="A8493" s="45">
        <v>45317</v>
      </c>
      <c r="B8493" s="517" t="s">
        <v>13141</v>
      </c>
      <c r="C8493" s="516" t="s">
        <v>11194</v>
      </c>
      <c r="D8493" s="516" t="s">
        <v>13163</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12610</v>
      </c>
      <c r="D8495" s="5" t="s">
        <v>13150</v>
      </c>
      <c r="E8495" s="43">
        <v>30000</v>
      </c>
      <c r="F8495" s="43"/>
      <c r="G8495" s="48">
        <f t="shared" si="215"/>
        <v>79606.521505376091</v>
      </c>
      <c r="H8495" s="391" t="s">
        <v>9568</v>
      </c>
    </row>
    <row r="8496" spans="1:10" x14ac:dyDescent="0.3">
      <c r="A8496" s="45">
        <v>45317</v>
      </c>
      <c r="B8496" s="398" t="s">
        <v>12174</v>
      </c>
      <c r="C8496" s="5" t="s">
        <v>11194</v>
      </c>
      <c r="D8496" s="5" t="s">
        <v>13151</v>
      </c>
      <c r="E8496" s="43">
        <v>11180</v>
      </c>
      <c r="F8496" s="43"/>
      <c r="G8496" s="48">
        <f t="shared" si="215"/>
        <v>68426.521505376091</v>
      </c>
      <c r="H8496" s="391" t="s">
        <v>9568</v>
      </c>
    </row>
    <row r="8497" spans="1:8" x14ac:dyDescent="0.3">
      <c r="A8497" s="45">
        <v>45317</v>
      </c>
      <c r="B8497" s="398" t="s">
        <v>12845</v>
      </c>
      <c r="C8497" s="5" t="s">
        <v>30</v>
      </c>
      <c r="D8497" s="5" t="s">
        <v>12003</v>
      </c>
      <c r="E8497" s="43">
        <v>400</v>
      </c>
      <c r="F8497" s="43"/>
      <c r="G8497" s="48">
        <f t="shared" si="215"/>
        <v>68026.521505376091</v>
      </c>
      <c r="H8497" s="391" t="s">
        <v>9568</v>
      </c>
    </row>
    <row r="8498" spans="1:8" x14ac:dyDescent="0.3">
      <c r="A8498" s="45">
        <v>45317</v>
      </c>
      <c r="B8498" s="398" t="s">
        <v>13147</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12921</v>
      </c>
      <c r="E8500" s="485"/>
      <c r="F8500" s="28">
        <v>100000</v>
      </c>
      <c r="G8500" s="48">
        <f t="shared" si="215"/>
        <v>166426.52150537609</v>
      </c>
      <c r="H8500" s="391" t="s">
        <v>9568</v>
      </c>
    </row>
    <row r="8501" spans="1:8" x14ac:dyDescent="0.3">
      <c r="A8501" s="45">
        <v>45317</v>
      </c>
      <c r="B8501" s="398" t="s">
        <v>12685</v>
      </c>
      <c r="C8501" s="5" t="s">
        <v>11194</v>
      </c>
      <c r="D8501" s="5" t="s">
        <v>13156</v>
      </c>
      <c r="E8501" s="43">
        <v>25000</v>
      </c>
      <c r="F8501" s="43"/>
      <c r="G8501" s="48">
        <f t="shared" si="215"/>
        <v>141426.52150537609</v>
      </c>
      <c r="H8501" s="391" t="s">
        <v>9568</v>
      </c>
    </row>
    <row r="8502" spans="1:8" x14ac:dyDescent="0.3">
      <c r="A8502" s="45">
        <v>45317</v>
      </c>
      <c r="B8502" s="398"/>
      <c r="C8502" s="5" t="s">
        <v>84</v>
      </c>
      <c r="D8502" s="5" t="s">
        <v>13157</v>
      </c>
      <c r="E8502" s="43">
        <v>5000</v>
      </c>
      <c r="F8502" s="43"/>
      <c r="G8502" s="48">
        <f t="shared" si="215"/>
        <v>136426.52150537609</v>
      </c>
      <c r="H8502" s="391" t="s">
        <v>9568</v>
      </c>
    </row>
    <row r="8503" spans="1:8" x14ac:dyDescent="0.3">
      <c r="A8503" s="45">
        <v>45317</v>
      </c>
      <c r="B8503" s="398" t="s">
        <v>12081</v>
      </c>
      <c r="C8503" s="5" t="s">
        <v>12994</v>
      </c>
      <c r="D8503" s="5" t="s">
        <v>13158</v>
      </c>
      <c r="E8503" s="43">
        <v>5500</v>
      </c>
      <c r="F8503" s="43"/>
      <c r="G8503" s="48">
        <f t="shared" si="215"/>
        <v>130926.52150537609</v>
      </c>
      <c r="H8503" s="391" t="s">
        <v>9568</v>
      </c>
    </row>
    <row r="8504" spans="1:8" x14ac:dyDescent="0.3">
      <c r="A8504" s="45">
        <v>45317</v>
      </c>
      <c r="B8504" s="398" t="s">
        <v>13147</v>
      </c>
      <c r="C8504" s="5" t="s">
        <v>11194</v>
      </c>
      <c r="D8504" s="5" t="s">
        <v>13159</v>
      </c>
      <c r="E8504" s="43">
        <v>61000</v>
      </c>
      <c r="F8504" s="43"/>
      <c r="G8504" s="48">
        <f t="shared" si="215"/>
        <v>69926.521505376091</v>
      </c>
      <c r="H8504" s="391" t="s">
        <v>9568</v>
      </c>
    </row>
    <row r="8505" spans="1:8" x14ac:dyDescent="0.3">
      <c r="A8505" s="45">
        <v>45318</v>
      </c>
      <c r="B8505" s="398"/>
      <c r="C8505" s="5" t="s">
        <v>84</v>
      </c>
      <c r="D8505" s="5" t="s">
        <v>13160</v>
      </c>
      <c r="E8505" s="43">
        <v>1000</v>
      </c>
      <c r="F8505" s="43"/>
      <c r="G8505" s="48">
        <f t="shared" si="215"/>
        <v>68926.521505376091</v>
      </c>
      <c r="H8505" s="391" t="s">
        <v>9568</v>
      </c>
    </row>
    <row r="8506" spans="1:8" x14ac:dyDescent="0.3">
      <c r="A8506" s="45">
        <v>45318</v>
      </c>
      <c r="B8506" s="398" t="s">
        <v>12174</v>
      </c>
      <c r="C8506" s="5" t="s">
        <v>5793</v>
      </c>
      <c r="D8506" s="5" t="s">
        <v>13161</v>
      </c>
      <c r="E8506" s="43">
        <v>3500</v>
      </c>
      <c r="F8506" s="43"/>
      <c r="G8506" s="48">
        <f t="shared" si="215"/>
        <v>65426.521505376091</v>
      </c>
      <c r="H8506" s="391" t="s">
        <v>9568</v>
      </c>
    </row>
    <row r="8507" spans="1:8" x14ac:dyDescent="0.3">
      <c r="A8507" s="45">
        <v>45318</v>
      </c>
      <c r="B8507" s="398" t="s">
        <v>13476</v>
      </c>
      <c r="C8507" s="5" t="s">
        <v>12428</v>
      </c>
      <c r="D8507" s="5" t="s">
        <v>13162</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12845</v>
      </c>
      <c r="C8510" s="5" t="s">
        <v>5793</v>
      </c>
      <c r="D8510" s="5" t="s">
        <v>13165</v>
      </c>
      <c r="E8510" s="43">
        <v>3500</v>
      </c>
      <c r="F8510" s="43"/>
      <c r="G8510" s="48">
        <f t="shared" si="215"/>
        <v>50226.521505376091</v>
      </c>
      <c r="H8510" s="391" t="s">
        <v>9568</v>
      </c>
    </row>
    <row r="8511" spans="1:8" x14ac:dyDescent="0.3">
      <c r="A8511" s="45">
        <v>45318</v>
      </c>
      <c r="B8511" s="398" t="s">
        <v>12174</v>
      </c>
      <c r="C8511" s="5" t="s">
        <v>11194</v>
      </c>
      <c r="D8511" s="5" t="s">
        <v>13166</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12921</v>
      </c>
      <c r="E8513" s="485"/>
      <c r="F8513" s="28">
        <v>500000</v>
      </c>
      <c r="G8513" s="48">
        <f t="shared" si="215"/>
        <v>547636.52150537609</v>
      </c>
      <c r="H8513" s="391" t="s">
        <v>9568</v>
      </c>
    </row>
    <row r="8514" spans="1:10" x14ac:dyDescent="0.3">
      <c r="A8514" s="45">
        <v>45318</v>
      </c>
      <c r="B8514" s="407"/>
      <c r="C8514" s="218" t="s">
        <v>84</v>
      </c>
      <c r="D8514" s="218" t="s">
        <v>13168</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12921</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12875</v>
      </c>
      <c r="D8520" s="5" t="s">
        <v>582</v>
      </c>
      <c r="E8520" s="43">
        <v>15000</v>
      </c>
      <c r="F8520" s="43"/>
      <c r="G8520" s="48">
        <f t="shared" si="215"/>
        <v>624136.52150537609</v>
      </c>
      <c r="H8520" s="391" t="s">
        <v>9568</v>
      </c>
    </row>
    <row r="8521" spans="1:10" x14ac:dyDescent="0.3">
      <c r="A8521" s="45">
        <v>45320</v>
      </c>
      <c r="B8521" s="398" t="s">
        <v>13147</v>
      </c>
      <c r="C8521" s="5" t="s">
        <v>9452</v>
      </c>
      <c r="D8521" s="5" t="s">
        <v>13069</v>
      </c>
      <c r="E8521" s="43">
        <v>1250</v>
      </c>
      <c r="F8521" s="43"/>
      <c r="G8521" s="48">
        <f t="shared" si="215"/>
        <v>622886.52150537609</v>
      </c>
      <c r="H8521" s="391" t="s">
        <v>9568</v>
      </c>
    </row>
    <row r="8522" spans="1:10" x14ac:dyDescent="0.3">
      <c r="A8522" s="45">
        <v>45320</v>
      </c>
      <c r="B8522" s="398" t="s">
        <v>12845</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13180</v>
      </c>
      <c r="C8524" s="5" t="s">
        <v>11194</v>
      </c>
      <c r="D8524" s="5" t="s">
        <v>13175</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13180</v>
      </c>
      <c r="C8526" s="5" t="s">
        <v>5793</v>
      </c>
      <c r="D8526" s="5" t="s">
        <v>40</v>
      </c>
      <c r="E8526" s="43">
        <v>500</v>
      </c>
      <c r="F8526" s="43"/>
      <c r="G8526" s="48">
        <f t="shared" si="215"/>
        <v>564956.52150537609</v>
      </c>
      <c r="H8526" s="391" t="s">
        <v>9568</v>
      </c>
    </row>
    <row r="8527" spans="1:10" x14ac:dyDescent="0.3">
      <c r="A8527" s="45">
        <v>45320</v>
      </c>
      <c r="B8527" s="398" t="s">
        <v>13476</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12610</v>
      </c>
      <c r="D8529" s="5" t="s">
        <v>13183</v>
      </c>
      <c r="E8529" s="43">
        <v>29280</v>
      </c>
      <c r="F8529" s="43"/>
      <c r="G8529" s="48">
        <f t="shared" si="215"/>
        <v>430676.52150537609</v>
      </c>
      <c r="H8529" s="391" t="s">
        <v>9568</v>
      </c>
    </row>
    <row r="8530" spans="1:8" x14ac:dyDescent="0.3">
      <c r="A8530" s="45">
        <v>45321</v>
      </c>
      <c r="B8530" s="398" t="s">
        <v>13180</v>
      </c>
      <c r="C8530" s="5" t="s">
        <v>11194</v>
      </c>
      <c r="D8530" s="5" t="s">
        <v>13181</v>
      </c>
      <c r="E8530" s="43">
        <v>11060</v>
      </c>
      <c r="F8530" s="43"/>
      <c r="G8530" s="48">
        <f t="shared" si="215"/>
        <v>419616.52150537609</v>
      </c>
      <c r="H8530" s="391" t="s">
        <v>9568</v>
      </c>
    </row>
    <row r="8531" spans="1:8" x14ac:dyDescent="0.3">
      <c r="A8531" s="45">
        <v>45321</v>
      </c>
      <c r="B8531" s="398" t="s">
        <v>13180</v>
      </c>
      <c r="C8531" s="5" t="s">
        <v>5793</v>
      </c>
      <c r="D8531" s="5" t="s">
        <v>40</v>
      </c>
      <c r="E8531" s="43">
        <v>1000</v>
      </c>
      <c r="F8531" s="43"/>
      <c r="G8531" s="48">
        <f t="shared" ref="G8531:G8601" si="216">G8530+F8531-E8531</f>
        <v>418616.52150537609</v>
      </c>
      <c r="H8531" s="391" t="s">
        <v>9568</v>
      </c>
    </row>
    <row r="8532" spans="1:8" x14ac:dyDescent="0.3">
      <c r="A8532" s="45">
        <v>45321</v>
      </c>
      <c r="B8532" s="398" t="s">
        <v>13141</v>
      </c>
      <c r="C8532" s="5" t="s">
        <v>11194</v>
      </c>
      <c r="D8532" s="5" t="s">
        <v>11276</v>
      </c>
      <c r="E8532" s="43">
        <v>1500</v>
      </c>
      <c r="F8532" s="43"/>
      <c r="G8532" s="48">
        <f t="shared" si="216"/>
        <v>417116.52150537609</v>
      </c>
      <c r="H8532" s="391" t="s">
        <v>9568</v>
      </c>
    </row>
    <row r="8533" spans="1:8" x14ac:dyDescent="0.3">
      <c r="A8533" s="45">
        <v>45321</v>
      </c>
      <c r="B8533" s="398" t="s">
        <v>13180</v>
      </c>
      <c r="C8533" s="5" t="s">
        <v>11194</v>
      </c>
      <c r="D8533" s="5" t="s">
        <v>13182</v>
      </c>
      <c r="E8533" s="43">
        <v>2715</v>
      </c>
      <c r="F8533" s="43"/>
      <c r="G8533" s="48">
        <f t="shared" si="216"/>
        <v>414401.52150537609</v>
      </c>
      <c r="H8533" s="391" t="s">
        <v>9568</v>
      </c>
    </row>
    <row r="8534" spans="1:8" x14ac:dyDescent="0.3">
      <c r="A8534" s="45">
        <v>45321</v>
      </c>
      <c r="B8534" s="398" t="s">
        <v>13141</v>
      </c>
      <c r="C8534" s="5" t="s">
        <v>5288</v>
      </c>
      <c r="D8534" s="5" t="s">
        <v>13186</v>
      </c>
      <c r="E8534" s="43">
        <v>5000</v>
      </c>
      <c r="F8534" s="43"/>
      <c r="G8534" s="48">
        <f t="shared" si="216"/>
        <v>409401.52150537609</v>
      </c>
      <c r="H8534" s="391" t="s">
        <v>9568</v>
      </c>
    </row>
    <row r="8535" spans="1:8" x14ac:dyDescent="0.3">
      <c r="A8535" s="45">
        <v>45321</v>
      </c>
      <c r="B8535" s="398" t="s">
        <v>13187</v>
      </c>
      <c r="C8535" s="5" t="s">
        <v>84</v>
      </c>
      <c r="D8535" s="5" t="s">
        <v>13117</v>
      </c>
      <c r="E8535" s="43">
        <v>5000</v>
      </c>
      <c r="F8535" s="43"/>
      <c r="G8535" s="48">
        <f t="shared" si="216"/>
        <v>404401.52150537609</v>
      </c>
      <c r="H8535" s="391" t="s">
        <v>9568</v>
      </c>
    </row>
    <row r="8536" spans="1:8" x14ac:dyDescent="0.3">
      <c r="A8536" s="45">
        <v>45321</v>
      </c>
      <c r="B8536" s="398" t="s">
        <v>13187</v>
      </c>
      <c r="C8536" s="5" t="s">
        <v>30</v>
      </c>
      <c r="D8536" s="5" t="s">
        <v>13197</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13476</v>
      </c>
      <c r="C8539" s="5" t="s">
        <v>3220</v>
      </c>
      <c r="D8539" s="5" t="s">
        <v>13188</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12845</v>
      </c>
      <c r="C8543" s="5" t="s">
        <v>5793</v>
      </c>
      <c r="D8543" s="5" t="s">
        <v>40</v>
      </c>
      <c r="E8543" s="43">
        <v>2700</v>
      </c>
      <c r="F8543" s="43"/>
      <c r="G8543" s="48">
        <f t="shared" si="216"/>
        <v>335531.52150537609</v>
      </c>
      <c r="H8543" s="391" t="s">
        <v>9568</v>
      </c>
    </row>
    <row r="8544" spans="1:8" x14ac:dyDescent="0.3">
      <c r="A8544" s="45">
        <v>45322</v>
      </c>
      <c r="B8544" s="398" t="s">
        <v>13180</v>
      </c>
      <c r="C8544" s="5" t="s">
        <v>5793</v>
      </c>
      <c r="D8544" s="5" t="s">
        <v>40</v>
      </c>
      <c r="E8544" s="43">
        <v>1500</v>
      </c>
      <c r="F8544" s="43"/>
      <c r="G8544" s="48">
        <f t="shared" si="216"/>
        <v>334031.52150537609</v>
      </c>
      <c r="H8544" s="391" t="s">
        <v>9568</v>
      </c>
    </row>
    <row r="8545" spans="1:14" x14ac:dyDescent="0.3">
      <c r="A8545" s="45">
        <v>45322</v>
      </c>
      <c r="B8545" s="398" t="s">
        <v>12174</v>
      </c>
      <c r="C8545" s="5" t="s">
        <v>12541</v>
      </c>
      <c r="D8545" s="5" t="s">
        <v>13194</v>
      </c>
      <c r="E8545" s="43">
        <v>19100</v>
      </c>
      <c r="F8545" s="43"/>
      <c r="G8545" s="48">
        <f t="shared" si="216"/>
        <v>314931.52150537609</v>
      </c>
      <c r="H8545" s="391" t="s">
        <v>9568</v>
      </c>
    </row>
    <row r="8546" spans="1:14" x14ac:dyDescent="0.3">
      <c r="A8546" s="45">
        <v>45323</v>
      </c>
      <c r="B8546" s="398"/>
      <c r="C8546" s="5" t="s">
        <v>84</v>
      </c>
      <c r="D8546" s="5" t="s">
        <v>13199</v>
      </c>
      <c r="E8546" s="43">
        <v>4000</v>
      </c>
      <c r="F8546" s="43"/>
      <c r="G8546" s="48">
        <f t="shared" si="216"/>
        <v>310931.52150537609</v>
      </c>
      <c r="H8546" s="391" t="s">
        <v>9568</v>
      </c>
    </row>
    <row r="8547" spans="1:14" x14ac:dyDescent="0.3">
      <c r="A8547" s="45">
        <v>45323</v>
      </c>
      <c r="B8547" s="398" t="s">
        <v>13147</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13200</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13202</v>
      </c>
      <c r="E8550" s="43">
        <v>24600</v>
      </c>
      <c r="F8550" s="43"/>
      <c r="G8550" s="48">
        <f t="shared" si="216"/>
        <v>158331.52150537609</v>
      </c>
      <c r="H8550" s="391" t="s">
        <v>9568</v>
      </c>
    </row>
    <row r="8551" spans="1:14" x14ac:dyDescent="0.3">
      <c r="A8551" s="45">
        <v>45324</v>
      </c>
      <c r="B8551" s="398" t="s">
        <v>12845</v>
      </c>
      <c r="C8551" s="5" t="s">
        <v>11194</v>
      </c>
      <c r="D8551" s="5" t="s">
        <v>13201</v>
      </c>
      <c r="E8551" s="43">
        <v>10770</v>
      </c>
      <c r="F8551" s="43"/>
      <c r="G8551" s="48">
        <f t="shared" si="216"/>
        <v>147561.52150537609</v>
      </c>
      <c r="H8551" s="391" t="s">
        <v>9568</v>
      </c>
    </row>
    <row r="8552" spans="1:14" x14ac:dyDescent="0.3">
      <c r="A8552" s="45">
        <v>45324</v>
      </c>
      <c r="B8552" s="398" t="s">
        <v>12845</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13203</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12845</v>
      </c>
      <c r="C8555" s="5" t="s">
        <v>5793</v>
      </c>
      <c r="D8555" s="5" t="s">
        <v>13205</v>
      </c>
      <c r="E8555" s="43">
        <v>3000</v>
      </c>
      <c r="F8555" s="43"/>
      <c r="G8555" s="48">
        <f t="shared" si="216"/>
        <v>134561.52150537609</v>
      </c>
      <c r="H8555" s="391" t="s">
        <v>9568</v>
      </c>
      <c r="I8555" s="52">
        <f>SUM(I8552:I8554)</f>
        <v>36858346</v>
      </c>
      <c r="K8555" s="52">
        <v>800000</v>
      </c>
    </row>
    <row r="8556" spans="1:14" x14ac:dyDescent="0.3">
      <c r="A8556" s="45">
        <v>45324</v>
      </c>
      <c r="B8556" s="398" t="s">
        <v>12660</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13206</v>
      </c>
      <c r="E8557" s="43">
        <v>25000</v>
      </c>
      <c r="F8557" s="43"/>
      <c r="G8557" s="48">
        <f t="shared" si="216"/>
        <v>99561.521505376091</v>
      </c>
      <c r="H8557" s="391" t="s">
        <v>9568</v>
      </c>
      <c r="K8557" s="52">
        <v>45400</v>
      </c>
    </row>
    <row r="8558" spans="1:14" x14ac:dyDescent="0.3">
      <c r="A8558" s="45">
        <v>45324</v>
      </c>
      <c r="B8558" s="579"/>
      <c r="C8558" s="485"/>
      <c r="D8558" s="496" t="s">
        <v>12318</v>
      </c>
      <c r="E8558" s="485"/>
      <c r="F8558" s="28">
        <v>2000000</v>
      </c>
      <c r="G8558" s="48">
        <f t="shared" si="216"/>
        <v>2099561.5215053763</v>
      </c>
      <c r="H8558" s="391" t="s">
        <v>9568</v>
      </c>
      <c r="K8558" s="52">
        <v>355600</v>
      </c>
    </row>
    <row r="8559" spans="1:14" x14ac:dyDescent="0.3">
      <c r="A8559" s="45">
        <v>45324</v>
      </c>
      <c r="B8559" s="398" t="s">
        <v>25</v>
      </c>
      <c r="C8559" s="5" t="s">
        <v>25</v>
      </c>
      <c r="D8559" s="5" t="s">
        <v>13207</v>
      </c>
      <c r="E8559" s="43">
        <v>2200</v>
      </c>
      <c r="F8559" s="43"/>
      <c r="G8559" s="48">
        <f t="shared" si="216"/>
        <v>2097361.5215053763</v>
      </c>
      <c r="H8559" s="391" t="s">
        <v>9568</v>
      </c>
      <c r="K8559" s="52">
        <f>SUM(K8553:K8558)</f>
        <v>2000000</v>
      </c>
    </row>
    <row r="8560" spans="1:14" x14ac:dyDescent="0.3">
      <c r="A8560" s="45">
        <v>45324</v>
      </c>
      <c r="B8560" s="398" t="s">
        <v>13180</v>
      </c>
      <c r="C8560" s="5" t="s">
        <v>13209</v>
      </c>
      <c r="D8560" s="5" t="s">
        <v>13210</v>
      </c>
      <c r="E8560" s="43">
        <v>500000</v>
      </c>
      <c r="F8560" s="43"/>
      <c r="G8560" s="48">
        <f t="shared" si="216"/>
        <v>1597361.5215053763</v>
      </c>
      <c r="H8560" s="391" t="s">
        <v>9568</v>
      </c>
    </row>
    <row r="8561" spans="1:10" x14ac:dyDescent="0.3">
      <c r="A8561" s="45">
        <v>45325</v>
      </c>
      <c r="B8561" s="398" t="s">
        <v>12174</v>
      </c>
      <c r="C8561" s="5" t="s">
        <v>11194</v>
      </c>
      <c r="D8561" s="5" t="s">
        <v>13249</v>
      </c>
      <c r="E8561" s="43">
        <v>1600</v>
      </c>
      <c r="F8561" s="43"/>
      <c r="G8561" s="48">
        <f t="shared" si="216"/>
        <v>1595761.5215053763</v>
      </c>
      <c r="H8561" s="391" t="s">
        <v>9568</v>
      </c>
    </row>
    <row r="8562" spans="1:10" x14ac:dyDescent="0.3">
      <c r="A8562" s="45">
        <v>45325</v>
      </c>
      <c r="B8562" s="398" t="s">
        <v>12845</v>
      </c>
      <c r="C8562" s="5" t="s">
        <v>5793</v>
      </c>
      <c r="D8562" s="5" t="s">
        <v>13250</v>
      </c>
      <c r="E8562" s="43">
        <v>500</v>
      </c>
      <c r="F8562" s="43"/>
      <c r="G8562" s="48">
        <f t="shared" si="216"/>
        <v>1595261.5215053763</v>
      </c>
      <c r="H8562" s="391" t="s">
        <v>9568</v>
      </c>
    </row>
    <row r="8563" spans="1:10" x14ac:dyDescent="0.3">
      <c r="A8563" s="45">
        <v>45325</v>
      </c>
      <c r="B8563" s="398" t="s">
        <v>12685</v>
      </c>
      <c r="C8563" s="5" t="s">
        <v>11194</v>
      </c>
      <c r="D8563" s="5" t="s">
        <v>13251</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12845</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12845</v>
      </c>
      <c r="C8568" s="5" t="s">
        <v>11194</v>
      </c>
      <c r="D8568" s="5" t="s">
        <v>13208</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13211</v>
      </c>
      <c r="E8569" s="43">
        <v>1000</v>
      </c>
      <c r="F8569" s="43"/>
      <c r="G8569" s="48">
        <f t="shared" si="216"/>
        <v>1494270.5215053763</v>
      </c>
      <c r="H8569" s="391" t="s">
        <v>9568</v>
      </c>
    </row>
    <row r="8570" spans="1:10" x14ac:dyDescent="0.3">
      <c r="A8570" s="45">
        <v>45325</v>
      </c>
      <c r="B8570" s="398" t="s">
        <v>12845</v>
      </c>
      <c r="C8570" s="5" t="s">
        <v>2059</v>
      </c>
      <c r="D8570" s="5" t="s">
        <v>13212</v>
      </c>
      <c r="E8570" s="43">
        <v>158700</v>
      </c>
      <c r="F8570" s="43"/>
      <c r="G8570" s="48">
        <f t="shared" si="216"/>
        <v>1335570.5215053763</v>
      </c>
      <c r="H8570" s="391" t="s">
        <v>9568</v>
      </c>
    </row>
    <row r="8571" spans="1:10" x14ac:dyDescent="0.3">
      <c r="A8571" s="45">
        <v>45325</v>
      </c>
      <c r="B8571" s="408" t="s">
        <v>12660</v>
      </c>
      <c r="C8571" s="61" t="s">
        <v>54</v>
      </c>
      <c r="D8571" s="61" t="s">
        <v>13213</v>
      </c>
      <c r="E8571" s="62">
        <v>649700</v>
      </c>
      <c r="F8571" s="43"/>
      <c r="G8571" s="48">
        <f t="shared" si="216"/>
        <v>685870.52150537632</v>
      </c>
      <c r="H8571" s="391" t="s">
        <v>9568</v>
      </c>
    </row>
    <row r="8572" spans="1:10" x14ac:dyDescent="0.3">
      <c r="A8572" s="45">
        <v>45325</v>
      </c>
      <c r="B8572" s="408" t="s">
        <v>12117</v>
      </c>
      <c r="C8572" s="61" t="s">
        <v>54</v>
      </c>
      <c r="D8572" s="61" t="s">
        <v>12795</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13476</v>
      </c>
      <c r="C8574" s="61" t="s">
        <v>54</v>
      </c>
      <c r="D8574" s="61" t="s">
        <v>13214</v>
      </c>
      <c r="E8574" s="62">
        <f>24700+36500</f>
        <v>61200</v>
      </c>
      <c r="F8574" s="43"/>
      <c r="G8574" s="48">
        <f t="shared" si="216"/>
        <v>194993.1021505376</v>
      </c>
      <c r="H8574" s="391" t="s">
        <v>9568</v>
      </c>
      <c r="I8574" s="602" t="s">
        <v>12563</v>
      </c>
      <c r="J8574" s="187" t="e">
        <f>#REF!</f>
        <v>#REF!</v>
      </c>
    </row>
    <row r="8575" spans="1:10" x14ac:dyDescent="0.3">
      <c r="A8575" s="45">
        <v>45325</v>
      </c>
      <c r="B8575" s="408" t="s">
        <v>12174</v>
      </c>
      <c r="C8575" s="61" t="s">
        <v>54</v>
      </c>
      <c r="D8575" s="61" t="s">
        <v>12802</v>
      </c>
      <c r="E8575" s="62">
        <v>42700</v>
      </c>
      <c r="F8575" s="43"/>
      <c r="G8575" s="48">
        <f t="shared" si="216"/>
        <v>152293.1021505376</v>
      </c>
      <c r="H8575" s="391" t="s">
        <v>9568</v>
      </c>
      <c r="I8575" s="602" t="s">
        <v>55</v>
      </c>
      <c r="J8575" s="187">
        <f ca="1">SUMIF(C8571:E8630,"salary",E8571:E8630)</f>
        <v>2197844.2096774192</v>
      </c>
    </row>
    <row r="8576" spans="1:10" x14ac:dyDescent="0.3">
      <c r="A8576" s="45">
        <v>45325</v>
      </c>
      <c r="B8576" s="408" t="s">
        <v>12176</v>
      </c>
      <c r="C8576" s="61" t="s">
        <v>54</v>
      </c>
      <c r="D8576" s="61" t="s">
        <v>13215</v>
      </c>
      <c r="E8576" s="62">
        <v>36200</v>
      </c>
      <c r="F8576" s="43"/>
      <c r="G8576" s="48">
        <f t="shared" si="216"/>
        <v>116093.1021505376</v>
      </c>
      <c r="H8576" s="391" t="s">
        <v>9568</v>
      </c>
      <c r="I8576" s="602" t="s">
        <v>12279</v>
      </c>
      <c r="J8576" s="187" t="e">
        <f ca="1">J8574-J8575</f>
        <v>#REF!</v>
      </c>
    </row>
    <row r="8577" spans="1:12" x14ac:dyDescent="0.3">
      <c r="A8577" s="45">
        <v>45325</v>
      </c>
      <c r="B8577" s="398" t="s">
        <v>25</v>
      </c>
      <c r="C8577" s="5" t="s">
        <v>3205</v>
      </c>
      <c r="D8577" s="5" t="s">
        <v>13216</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13217</v>
      </c>
      <c r="E8578" s="43">
        <v>3000</v>
      </c>
      <c r="F8578" s="43"/>
      <c r="G8578" s="48">
        <f t="shared" si="216"/>
        <v>112093.1021505376</v>
      </c>
      <c r="H8578" s="391" t="s">
        <v>9568</v>
      </c>
    </row>
    <row r="8579" spans="1:12" x14ac:dyDescent="0.3">
      <c r="A8579" s="45">
        <v>45325</v>
      </c>
      <c r="B8579" s="398" t="s">
        <v>12090</v>
      </c>
      <c r="C8579" s="5" t="s">
        <v>9765</v>
      </c>
      <c r="D8579" s="5" t="s">
        <v>13236</v>
      </c>
      <c r="E8579" s="43">
        <v>5000</v>
      </c>
      <c r="F8579" s="43"/>
      <c r="G8579" s="48">
        <f t="shared" si="216"/>
        <v>107093.1021505376</v>
      </c>
      <c r="H8579" s="391" t="s">
        <v>9568</v>
      </c>
    </row>
    <row r="8580" spans="1:12" x14ac:dyDescent="0.3">
      <c r="A8580" s="45">
        <v>45328</v>
      </c>
      <c r="B8580" s="408" t="s">
        <v>12174</v>
      </c>
      <c r="C8580" s="61" t="s">
        <v>54</v>
      </c>
      <c r="D8580" s="61" t="s">
        <v>13219</v>
      </c>
      <c r="E8580" s="62">
        <v>44250</v>
      </c>
      <c r="F8580" s="43"/>
      <c r="G8580" s="48">
        <f t="shared" si="216"/>
        <v>62843.102150537597</v>
      </c>
      <c r="H8580" s="391" t="s">
        <v>9568</v>
      </c>
    </row>
    <row r="8581" spans="1:12" x14ac:dyDescent="0.3">
      <c r="A8581" s="45">
        <v>45328</v>
      </c>
      <c r="B8581" s="408" t="s">
        <v>12174</v>
      </c>
      <c r="C8581" s="61" t="s">
        <v>54</v>
      </c>
      <c r="D8581" s="61" t="s">
        <v>13220</v>
      </c>
      <c r="E8581" s="62">
        <v>34840</v>
      </c>
      <c r="F8581" s="43"/>
      <c r="G8581" s="48">
        <f t="shared" si="216"/>
        <v>28003.102150537597</v>
      </c>
      <c r="H8581" s="391" t="s">
        <v>9568</v>
      </c>
      <c r="L8581" s="93"/>
    </row>
    <row r="8582" spans="1:12" x14ac:dyDescent="0.3">
      <c r="A8582" s="45">
        <v>45328</v>
      </c>
      <c r="B8582" s="398" t="s">
        <v>12845</v>
      </c>
      <c r="C8582" s="5" t="s">
        <v>5793</v>
      </c>
      <c r="D8582" s="5" t="s">
        <v>13221</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13237</v>
      </c>
      <c r="C8585" s="5" t="s">
        <v>9765</v>
      </c>
      <c r="D8585" s="5" t="s">
        <v>13238</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12845</v>
      </c>
      <c r="C8588" s="5" t="s">
        <v>5793</v>
      </c>
      <c r="D8588" s="5" t="s">
        <v>40</v>
      </c>
      <c r="E8588" s="43">
        <v>1700</v>
      </c>
      <c r="F8588" s="43"/>
      <c r="G8588" s="48">
        <f t="shared" si="216"/>
        <v>803.10215053759748</v>
      </c>
      <c r="H8588" s="391" t="s">
        <v>9568</v>
      </c>
    </row>
    <row r="8589" spans="1:12" x14ac:dyDescent="0.3">
      <c r="A8589" s="45">
        <v>45328</v>
      </c>
      <c r="B8589" s="579"/>
      <c r="C8589" s="485"/>
      <c r="D8589" s="496" t="s">
        <v>12318</v>
      </c>
      <c r="E8589" s="485"/>
      <c r="F8589" s="28">
        <v>1500000</v>
      </c>
      <c r="G8589" s="48">
        <f t="shared" si="216"/>
        <v>1500803.1021505375</v>
      </c>
      <c r="H8589" s="391" t="s">
        <v>9568</v>
      </c>
    </row>
    <row r="8590" spans="1:12" x14ac:dyDescent="0.3">
      <c r="A8590" s="45">
        <v>45328</v>
      </c>
      <c r="B8590" s="408" t="s">
        <v>12622</v>
      </c>
      <c r="C8590" s="61" t="s">
        <v>54</v>
      </c>
      <c r="D8590" s="61" t="s">
        <v>12569</v>
      </c>
      <c r="E8590" s="62">
        <v>45000</v>
      </c>
      <c r="F8590" s="43"/>
      <c r="G8590" s="48">
        <f t="shared" si="216"/>
        <v>1455803.1021505375</v>
      </c>
      <c r="H8590" s="391" t="s">
        <v>9568</v>
      </c>
    </row>
    <row r="8591" spans="1:12" x14ac:dyDescent="0.3">
      <c r="A8591" s="45">
        <v>45328</v>
      </c>
      <c r="B8591" s="408" t="s">
        <v>12845</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13226</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13227</v>
      </c>
      <c r="E8594" s="62">
        <v>128949.59677419355</v>
      </c>
      <c r="F8594" s="43"/>
      <c r="G8594" s="48">
        <f t="shared" si="216"/>
        <v>1062962.3763440861</v>
      </c>
      <c r="H8594" s="391" t="s">
        <v>9568</v>
      </c>
    </row>
    <row r="8595" spans="1:9" x14ac:dyDescent="0.3">
      <c r="A8595" s="45">
        <v>45329</v>
      </c>
      <c r="B8595" s="398" t="s">
        <v>13476</v>
      </c>
      <c r="C8595" s="61" t="s">
        <v>54</v>
      </c>
      <c r="D8595" s="61" t="s">
        <v>13228</v>
      </c>
      <c r="E8595" s="62">
        <f>166068+16600</f>
        <v>182668</v>
      </c>
      <c r="F8595" s="43"/>
      <c r="G8595" s="48">
        <f t="shared" si="216"/>
        <v>880294.37634408614</v>
      </c>
      <c r="H8595" s="391" t="s">
        <v>9568</v>
      </c>
    </row>
    <row r="8596" spans="1:9" x14ac:dyDescent="0.3">
      <c r="A8596" s="45">
        <v>45329</v>
      </c>
      <c r="B8596" s="408" t="s">
        <v>12622</v>
      </c>
      <c r="C8596" s="61" t="s">
        <v>54</v>
      </c>
      <c r="D8596" s="61" t="s">
        <v>13229</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13045</v>
      </c>
      <c r="E8597" s="62">
        <v>60000</v>
      </c>
      <c r="F8597" s="43"/>
      <c r="G8597" s="48">
        <f t="shared" si="216"/>
        <v>758044.37634408614</v>
      </c>
      <c r="H8597" s="391" t="s">
        <v>9568</v>
      </c>
    </row>
    <row r="8598" spans="1:9" x14ac:dyDescent="0.3">
      <c r="A8598" s="45">
        <v>45329</v>
      </c>
      <c r="B8598" s="408" t="s">
        <v>12123</v>
      </c>
      <c r="C8598" s="61" t="s">
        <v>54</v>
      </c>
      <c r="D8598" s="61" t="s">
        <v>13230</v>
      </c>
      <c r="E8598" s="62">
        <v>38258.06451612903</v>
      </c>
      <c r="F8598" s="43"/>
      <c r="G8598" s="48">
        <f t="shared" si="216"/>
        <v>719786.31182795716</v>
      </c>
      <c r="H8598" s="391" t="s">
        <v>9568</v>
      </c>
    </row>
    <row r="8599" spans="1:9" x14ac:dyDescent="0.3">
      <c r="A8599" s="45">
        <v>45329</v>
      </c>
      <c r="B8599" s="408" t="s">
        <v>12845</v>
      </c>
      <c r="C8599" s="61" t="s">
        <v>54</v>
      </c>
      <c r="D8599" s="61" t="s">
        <v>12581</v>
      </c>
      <c r="E8599" s="62">
        <v>51900</v>
      </c>
      <c r="F8599" s="43"/>
      <c r="G8599" s="48">
        <f t="shared" si="216"/>
        <v>667886.31182795716</v>
      </c>
      <c r="H8599" s="391" t="s">
        <v>9568</v>
      </c>
    </row>
    <row r="8600" spans="1:9" x14ac:dyDescent="0.3">
      <c r="A8600" s="45">
        <v>45329</v>
      </c>
      <c r="B8600" s="408" t="s">
        <v>12174</v>
      </c>
      <c r="C8600" s="61" t="s">
        <v>54</v>
      </c>
      <c r="D8600" s="61" t="s">
        <v>12811</v>
      </c>
      <c r="E8600" s="62">
        <v>41010</v>
      </c>
      <c r="F8600" s="43"/>
      <c r="G8600" s="48">
        <f t="shared" si="216"/>
        <v>626876.31182795716</v>
      </c>
      <c r="H8600" s="391" t="s">
        <v>9568</v>
      </c>
    </row>
    <row r="8601" spans="1:9" x14ac:dyDescent="0.3">
      <c r="A8601" s="45">
        <v>45329</v>
      </c>
      <c r="B8601" s="408" t="s">
        <v>12091</v>
      </c>
      <c r="C8601" s="61" t="s">
        <v>54</v>
      </c>
      <c r="D8601" s="61" t="s">
        <v>13231</v>
      </c>
      <c r="E8601" s="62">
        <v>31000</v>
      </c>
      <c r="F8601" s="43"/>
      <c r="G8601" s="48">
        <f t="shared" si="216"/>
        <v>595876.31182795716</v>
      </c>
      <c r="H8601" s="391" t="s">
        <v>9568</v>
      </c>
    </row>
    <row r="8602" spans="1:9" x14ac:dyDescent="0.3">
      <c r="A8602" s="45">
        <v>45329</v>
      </c>
      <c r="B8602" s="517" t="s">
        <v>12174</v>
      </c>
      <c r="C8602" s="516" t="s">
        <v>11194</v>
      </c>
      <c r="D8602" s="516" t="s">
        <v>13232</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12978</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13239</v>
      </c>
      <c r="E8608" s="43">
        <v>102000</v>
      </c>
      <c r="F8608" s="43"/>
      <c r="G8608" s="48">
        <f t="shared" si="217"/>
        <v>785426.31182795716</v>
      </c>
      <c r="H8608" s="391" t="s">
        <v>9568</v>
      </c>
    </row>
    <row r="8609" spans="1:8" x14ac:dyDescent="0.3">
      <c r="A8609" s="45">
        <v>45331</v>
      </c>
      <c r="B8609" s="398"/>
      <c r="C8609" s="5" t="s">
        <v>14</v>
      </c>
      <c r="D8609" s="5" t="s">
        <v>13240</v>
      </c>
      <c r="E8609" s="43">
        <v>9031</v>
      </c>
      <c r="F8609" s="43"/>
      <c r="G8609" s="48">
        <f t="shared" si="217"/>
        <v>776395.31182795716</v>
      </c>
      <c r="H8609" s="391" t="s">
        <v>9568</v>
      </c>
    </row>
    <row r="8610" spans="1:8" x14ac:dyDescent="0.3">
      <c r="A8610" s="45">
        <v>45331</v>
      </c>
      <c r="B8610" s="398" t="s">
        <v>12622</v>
      </c>
      <c r="C8610" s="5" t="s">
        <v>12181</v>
      </c>
      <c r="D8610" s="5" t="s">
        <v>294</v>
      </c>
      <c r="E8610" s="43">
        <v>50000</v>
      </c>
      <c r="F8610" s="43"/>
      <c r="G8610" s="48">
        <f t="shared" si="217"/>
        <v>726395.31182795716</v>
      </c>
      <c r="H8610" s="391" t="s">
        <v>9568</v>
      </c>
    </row>
    <row r="8611" spans="1:8" x14ac:dyDescent="0.3">
      <c r="A8611" s="45">
        <v>45331</v>
      </c>
      <c r="B8611" s="517" t="s">
        <v>13180</v>
      </c>
      <c r="C8611" s="516" t="s">
        <v>11194</v>
      </c>
      <c r="D8611" s="516" t="s">
        <v>13242</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13476</v>
      </c>
      <c r="C8616" s="5" t="s">
        <v>12610</v>
      </c>
      <c r="D8616" s="5" t="s">
        <v>13244</v>
      </c>
      <c r="E8616" s="43">
        <v>12000</v>
      </c>
      <c r="F8616" s="43"/>
      <c r="G8616" s="48">
        <f t="shared" si="218"/>
        <v>631395.31182795716</v>
      </c>
      <c r="H8616" s="391" t="s">
        <v>9568</v>
      </c>
    </row>
    <row r="8617" spans="1:8" x14ac:dyDescent="0.3">
      <c r="A8617" s="45">
        <v>45332</v>
      </c>
      <c r="B8617" s="398"/>
      <c r="C8617" s="5" t="s">
        <v>5162</v>
      </c>
      <c r="D8617" s="5" t="s">
        <v>13245</v>
      </c>
      <c r="E8617" s="43">
        <v>2000</v>
      </c>
      <c r="F8617" s="43"/>
      <c r="G8617" s="48">
        <f t="shared" si="218"/>
        <v>629395.31182795716</v>
      </c>
      <c r="H8617" s="391" t="s">
        <v>9568</v>
      </c>
    </row>
    <row r="8618" spans="1:8" x14ac:dyDescent="0.3">
      <c r="A8618" s="45">
        <v>45332</v>
      </c>
      <c r="B8618" s="398" t="s">
        <v>12174</v>
      </c>
      <c r="C8618" s="5" t="s">
        <v>5793</v>
      </c>
      <c r="D8618" s="5" t="s">
        <v>13246</v>
      </c>
      <c r="E8618" s="43">
        <v>3500</v>
      </c>
      <c r="F8618" s="43"/>
      <c r="G8618" s="48">
        <f t="shared" si="218"/>
        <v>625895.31182795716</v>
      </c>
      <c r="H8618" s="391" t="s">
        <v>9568</v>
      </c>
    </row>
    <row r="8619" spans="1:8" x14ac:dyDescent="0.3">
      <c r="A8619" s="45">
        <v>45332</v>
      </c>
      <c r="B8619" s="398" t="s">
        <v>13247</v>
      </c>
      <c r="C8619" s="5" t="s">
        <v>5793</v>
      </c>
      <c r="D8619" s="5" t="s">
        <v>13248</v>
      </c>
      <c r="E8619" s="43">
        <v>2200</v>
      </c>
      <c r="F8619" s="43"/>
      <c r="G8619" s="48">
        <f t="shared" si="218"/>
        <v>623695.31182795716</v>
      </c>
      <c r="H8619" s="391" t="s">
        <v>9568</v>
      </c>
    </row>
    <row r="8620" spans="1:8" x14ac:dyDescent="0.3">
      <c r="A8620" s="45">
        <v>45332</v>
      </c>
      <c r="B8620" s="398"/>
      <c r="C8620" s="5" t="s">
        <v>6430</v>
      </c>
      <c r="D8620" s="5" t="s">
        <v>13252</v>
      </c>
      <c r="E8620" s="43">
        <v>6000</v>
      </c>
      <c r="F8620" s="43"/>
      <c r="G8620" s="48">
        <f t="shared" si="218"/>
        <v>617695.31182795716</v>
      </c>
      <c r="H8620" s="391" t="s">
        <v>9568</v>
      </c>
    </row>
    <row r="8621" spans="1:8" x14ac:dyDescent="0.3">
      <c r="A8621" s="45">
        <v>45332</v>
      </c>
      <c r="B8621" s="398" t="s">
        <v>12845</v>
      </c>
      <c r="C8621" s="5" t="s">
        <v>12610</v>
      </c>
      <c r="D8621" s="5" t="s">
        <v>13253</v>
      </c>
      <c r="E8621" s="43">
        <v>85000</v>
      </c>
      <c r="F8621" s="43"/>
      <c r="G8621" s="48">
        <f t="shared" si="218"/>
        <v>532695.31182795716</v>
      </c>
      <c r="H8621" s="391" t="s">
        <v>9568</v>
      </c>
    </row>
    <row r="8622" spans="1:8" x14ac:dyDescent="0.3">
      <c r="A8622" s="45">
        <v>45332</v>
      </c>
      <c r="B8622" s="398" t="s">
        <v>10333</v>
      </c>
      <c r="C8622" s="5" t="s">
        <v>7737</v>
      </c>
      <c r="D8622" s="5" t="s">
        <v>13254</v>
      </c>
      <c r="E8622" s="43">
        <v>24000</v>
      </c>
      <c r="F8622" s="43"/>
      <c r="G8622" s="48">
        <f t="shared" si="218"/>
        <v>508695.31182795716</v>
      </c>
      <c r="H8622" s="391" t="s">
        <v>9568</v>
      </c>
    </row>
    <row r="8623" spans="1:8" x14ac:dyDescent="0.3">
      <c r="A8623" s="45">
        <v>45332</v>
      </c>
      <c r="B8623" s="398" t="s">
        <v>13476</v>
      </c>
      <c r="C8623" s="5" t="s">
        <v>5793</v>
      </c>
      <c r="D8623" s="5" t="s">
        <v>40</v>
      </c>
      <c r="E8623" s="43">
        <v>3000</v>
      </c>
      <c r="F8623" s="43"/>
      <c r="G8623" s="48">
        <f t="shared" si="218"/>
        <v>505695.31182795716</v>
      </c>
      <c r="H8623" s="391" t="s">
        <v>9568</v>
      </c>
    </row>
    <row r="8624" spans="1:8" x14ac:dyDescent="0.3">
      <c r="A8624" s="45">
        <v>45332</v>
      </c>
      <c r="B8624" s="398" t="s">
        <v>12845</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13255</v>
      </c>
      <c r="E8625" s="43">
        <v>5000</v>
      </c>
      <c r="F8625" s="43"/>
      <c r="G8625" s="48">
        <f t="shared" si="218"/>
        <v>500095.31182795716</v>
      </c>
      <c r="H8625" s="391" t="s">
        <v>9568</v>
      </c>
    </row>
    <row r="8626" spans="1:14" x14ac:dyDescent="0.3">
      <c r="A8626" s="45">
        <v>45332</v>
      </c>
      <c r="B8626" s="398" t="s">
        <v>12845</v>
      </c>
      <c r="C8626" s="5" t="s">
        <v>11194</v>
      </c>
      <c r="D8626" s="5" t="s">
        <v>13256</v>
      </c>
      <c r="E8626" s="43">
        <v>7500</v>
      </c>
      <c r="F8626" s="43"/>
      <c r="G8626" s="48">
        <f t="shared" si="218"/>
        <v>492595.31182795716</v>
      </c>
      <c r="H8626" s="391" t="s">
        <v>9568</v>
      </c>
    </row>
    <row r="8627" spans="1:14" x14ac:dyDescent="0.3">
      <c r="A8627" s="45">
        <v>45332</v>
      </c>
      <c r="B8627" s="398" t="s">
        <v>12116</v>
      </c>
      <c r="C8627" s="5" t="s">
        <v>54</v>
      </c>
      <c r="D8627" s="5" t="s">
        <v>13257</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12845</v>
      </c>
      <c r="C8629" s="5" t="s">
        <v>5793</v>
      </c>
      <c r="D8629" s="5" t="s">
        <v>40</v>
      </c>
      <c r="E8629" s="43">
        <v>450</v>
      </c>
      <c r="F8629" s="43"/>
      <c r="G8629" s="48">
        <f t="shared" si="218"/>
        <v>485045.31182795716</v>
      </c>
      <c r="H8629" s="391" t="s">
        <v>9568</v>
      </c>
    </row>
    <row r="8630" spans="1:14" x14ac:dyDescent="0.3">
      <c r="A8630" s="45">
        <v>45332</v>
      </c>
      <c r="B8630" s="398" t="s">
        <v>13258</v>
      </c>
      <c r="C8630" s="5" t="s">
        <v>13259</v>
      </c>
      <c r="D8630" s="5" t="s">
        <v>13260</v>
      </c>
      <c r="E8630" s="43">
        <v>20900</v>
      </c>
      <c r="F8630" s="43"/>
      <c r="G8630" s="48">
        <f t="shared" si="218"/>
        <v>464145.31182795716</v>
      </c>
      <c r="H8630" s="391" t="s">
        <v>9568</v>
      </c>
    </row>
    <row r="8631" spans="1:14" x14ac:dyDescent="0.3">
      <c r="A8631" s="45">
        <v>45332</v>
      </c>
      <c r="B8631" s="398" t="s">
        <v>12845</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13273</v>
      </c>
      <c r="E8633" s="43">
        <v>5000</v>
      </c>
      <c r="F8633" s="43"/>
      <c r="G8633" s="48">
        <f t="shared" si="218"/>
        <v>456545.31182795716</v>
      </c>
      <c r="H8633" s="391" t="s">
        <v>9568</v>
      </c>
    </row>
    <row r="8634" spans="1:14" x14ac:dyDescent="0.3">
      <c r="A8634" s="45">
        <v>45333</v>
      </c>
      <c r="B8634" s="398" t="s">
        <v>13275</v>
      </c>
      <c r="C8634" s="5" t="s">
        <v>10709</v>
      </c>
      <c r="D8634" s="5" t="s">
        <v>13274</v>
      </c>
      <c r="E8634" s="43">
        <v>1000</v>
      </c>
      <c r="F8634" s="43"/>
      <c r="G8634" s="48">
        <f t="shared" si="218"/>
        <v>455545.31182795716</v>
      </c>
      <c r="H8634" s="391" t="s">
        <v>9568</v>
      </c>
    </row>
    <row r="8635" spans="1:14" x14ac:dyDescent="0.3">
      <c r="A8635" s="45">
        <v>45333</v>
      </c>
      <c r="B8635" s="398"/>
      <c r="C8635" s="5" t="s">
        <v>5793</v>
      </c>
      <c r="D8635" s="5" t="s">
        <v>13276</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13278</v>
      </c>
      <c r="E8639" s="28">
        <v>35000</v>
      </c>
      <c r="F8639" s="28"/>
      <c r="G8639" s="48">
        <f t="shared" si="218"/>
        <v>413845.31182795716</v>
      </c>
      <c r="H8639" s="549" t="s">
        <v>9568</v>
      </c>
      <c r="I8639" s="155"/>
      <c r="J8639" s="155"/>
      <c r="K8639" s="155"/>
      <c r="N8639" s="155"/>
    </row>
    <row r="8640" spans="1:14" x14ac:dyDescent="0.3">
      <c r="A8640" s="45">
        <v>45334</v>
      </c>
      <c r="B8640" s="398" t="s">
        <v>13476</v>
      </c>
      <c r="C8640" s="5" t="s">
        <v>5793</v>
      </c>
      <c r="D8640" s="5" t="s">
        <v>13279</v>
      </c>
      <c r="E8640" s="43">
        <v>500</v>
      </c>
      <c r="F8640" s="43"/>
      <c r="G8640" s="48">
        <f t="shared" si="218"/>
        <v>413345.31182795716</v>
      </c>
      <c r="H8640" s="391" t="s">
        <v>9568</v>
      </c>
    </row>
    <row r="8641" spans="1:10" x14ac:dyDescent="0.3">
      <c r="A8641" s="45">
        <v>45334</v>
      </c>
      <c r="B8641" s="398" t="s">
        <v>12082</v>
      </c>
      <c r="C8641" s="5" t="s">
        <v>11194</v>
      </c>
      <c r="D8641" s="5" t="s">
        <v>13285</v>
      </c>
      <c r="E8641" s="43">
        <v>5000</v>
      </c>
      <c r="F8641" s="43"/>
      <c r="G8641" s="48">
        <f t="shared" si="218"/>
        <v>408345.31182795716</v>
      </c>
      <c r="H8641" s="391" t="s">
        <v>9568</v>
      </c>
      <c r="J8641" s="52">
        <v>300</v>
      </c>
    </row>
    <row r="8642" spans="1:10" x14ac:dyDescent="0.3">
      <c r="A8642" s="45">
        <v>45334</v>
      </c>
      <c r="B8642" s="398" t="s">
        <v>12082</v>
      </c>
      <c r="C8642" s="5" t="s">
        <v>84</v>
      </c>
      <c r="D8642" s="5" t="s">
        <v>13280</v>
      </c>
      <c r="E8642" s="43">
        <v>3000</v>
      </c>
      <c r="F8642" s="43"/>
      <c r="G8642" s="48">
        <f t="shared" si="218"/>
        <v>405345.31182795716</v>
      </c>
      <c r="H8642" s="391" t="s">
        <v>9568</v>
      </c>
      <c r="J8642" s="52">
        <v>300</v>
      </c>
    </row>
    <row r="8643" spans="1:10" x14ac:dyDescent="0.3">
      <c r="A8643" s="45">
        <v>45334</v>
      </c>
      <c r="B8643" s="398" t="s">
        <v>12082</v>
      </c>
      <c r="C8643" s="5" t="s">
        <v>26</v>
      </c>
      <c r="D8643" s="5" t="s">
        <v>13281</v>
      </c>
      <c r="E8643" s="43">
        <v>1500</v>
      </c>
      <c r="F8643" s="43"/>
      <c r="G8643" s="48">
        <f t="shared" si="218"/>
        <v>403845.31182795716</v>
      </c>
      <c r="H8643" s="391" t="s">
        <v>9568</v>
      </c>
      <c r="J8643" s="52">
        <v>250</v>
      </c>
    </row>
    <row r="8644" spans="1:10" x14ac:dyDescent="0.3">
      <c r="A8644" s="45">
        <v>45334</v>
      </c>
      <c r="B8644" s="398" t="s">
        <v>12174</v>
      </c>
      <c r="C8644" s="5" t="s">
        <v>13282</v>
      </c>
      <c r="D8644" s="5" t="s">
        <v>13283</v>
      </c>
      <c r="E8644" s="43">
        <v>20000</v>
      </c>
      <c r="F8644" s="43"/>
      <c r="G8644" s="48">
        <f t="shared" si="218"/>
        <v>383845.31182795716</v>
      </c>
      <c r="H8644" s="391" t="s">
        <v>9568</v>
      </c>
      <c r="J8644" s="52">
        <v>500</v>
      </c>
    </row>
    <row r="8645" spans="1:10" x14ac:dyDescent="0.3">
      <c r="A8645" s="45">
        <v>45334</v>
      </c>
      <c r="B8645" s="398" t="s">
        <v>13284</v>
      </c>
      <c r="C8645" s="5" t="s">
        <v>5793</v>
      </c>
      <c r="D8645" s="5" t="s">
        <v>40</v>
      </c>
      <c r="E8645" s="43">
        <v>200</v>
      </c>
      <c r="F8645" s="43"/>
      <c r="G8645" s="48">
        <f t="shared" si="218"/>
        <v>383645.31182795716</v>
      </c>
      <c r="H8645" s="391" t="s">
        <v>9568</v>
      </c>
      <c r="J8645" s="52">
        <v>300</v>
      </c>
    </row>
    <row r="8646" spans="1:10" x14ac:dyDescent="0.3">
      <c r="A8646" s="45">
        <v>45334</v>
      </c>
      <c r="B8646" s="398" t="s">
        <v>12845</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13287</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13290</v>
      </c>
      <c r="E8648" s="43">
        <v>2000</v>
      </c>
      <c r="F8648" s="43"/>
      <c r="G8648" s="48">
        <f t="shared" si="218"/>
        <v>373995.31182795716</v>
      </c>
      <c r="H8648" s="391" t="s">
        <v>9568</v>
      </c>
      <c r="J8648" s="52">
        <v>2000</v>
      </c>
    </row>
    <row r="8649" spans="1:10" x14ac:dyDescent="0.3">
      <c r="A8649" s="45">
        <v>45334</v>
      </c>
      <c r="B8649" s="398" t="s">
        <v>25</v>
      </c>
      <c r="C8649" s="5" t="s">
        <v>13277</v>
      </c>
      <c r="D8649" s="5" t="s">
        <v>13288</v>
      </c>
      <c r="E8649" s="43">
        <v>12840</v>
      </c>
      <c r="F8649" s="43"/>
      <c r="G8649" s="48">
        <f t="shared" si="218"/>
        <v>361155.31182795716</v>
      </c>
      <c r="H8649" s="391" t="s">
        <v>9568</v>
      </c>
      <c r="J8649" s="52">
        <v>2460</v>
      </c>
    </row>
    <row r="8650" spans="1:10" x14ac:dyDescent="0.3">
      <c r="A8650" s="45">
        <v>45335</v>
      </c>
      <c r="B8650" s="398" t="s">
        <v>12622</v>
      </c>
      <c r="C8650" s="5" t="s">
        <v>5793</v>
      </c>
      <c r="D8650" s="5" t="s">
        <v>13289</v>
      </c>
      <c r="E8650" s="43">
        <v>300</v>
      </c>
      <c r="F8650" s="43"/>
      <c r="G8650" s="48">
        <f t="shared" si="218"/>
        <v>360855.31182795716</v>
      </c>
      <c r="H8650" s="391" t="s">
        <v>9568</v>
      </c>
      <c r="J8650" s="52">
        <v>10380</v>
      </c>
    </row>
    <row r="8651" spans="1:10" x14ac:dyDescent="0.3">
      <c r="A8651" s="45">
        <v>45335</v>
      </c>
      <c r="B8651" s="398" t="s">
        <v>25</v>
      </c>
      <c r="C8651" s="5" t="s">
        <v>25</v>
      </c>
      <c r="D8651" s="5" t="s">
        <v>13291</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13290</v>
      </c>
      <c r="E8652" s="43">
        <v>4660</v>
      </c>
      <c r="F8652" s="43"/>
      <c r="G8652" s="48">
        <f t="shared" si="218"/>
        <v>351825.31182795716</v>
      </c>
      <c r="H8652" s="391" t="s">
        <v>9568</v>
      </c>
    </row>
    <row r="8653" spans="1:10" x14ac:dyDescent="0.3">
      <c r="A8653" s="45">
        <v>45335</v>
      </c>
      <c r="B8653" s="398" t="s">
        <v>25</v>
      </c>
      <c r="C8653" s="5" t="s">
        <v>4504</v>
      </c>
      <c r="D8653" s="5" t="s">
        <v>13292</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13293</v>
      </c>
      <c r="E8655" s="43">
        <v>15000</v>
      </c>
      <c r="F8655" s="43"/>
      <c r="G8655" s="48">
        <f t="shared" si="218"/>
        <v>326325.31182795716</v>
      </c>
      <c r="H8655" s="391" t="s">
        <v>9568</v>
      </c>
    </row>
    <row r="8656" spans="1:10" x14ac:dyDescent="0.3">
      <c r="A8656" s="45">
        <v>45335</v>
      </c>
      <c r="B8656" s="398" t="s">
        <v>13294</v>
      </c>
      <c r="C8656" s="5" t="s">
        <v>2059</v>
      </c>
      <c r="D8656" s="5" t="s">
        <v>13301</v>
      </c>
      <c r="E8656" s="43">
        <v>27500</v>
      </c>
      <c r="F8656" s="43"/>
      <c r="G8656" s="48">
        <f t="shared" si="218"/>
        <v>298825.31182795716</v>
      </c>
      <c r="H8656" s="391" t="s">
        <v>9568</v>
      </c>
    </row>
    <row r="8657" spans="1:9" x14ac:dyDescent="0.3">
      <c r="A8657" s="45">
        <v>45335</v>
      </c>
      <c r="B8657" s="398"/>
      <c r="C8657" s="5" t="s">
        <v>84</v>
      </c>
      <c r="D8657" s="5" t="s">
        <v>13295</v>
      </c>
      <c r="E8657" s="43">
        <v>2500</v>
      </c>
      <c r="F8657" s="43"/>
      <c r="G8657" s="48">
        <f t="shared" si="218"/>
        <v>296325.31182795716</v>
      </c>
      <c r="H8657" s="391" t="s">
        <v>9568</v>
      </c>
    </row>
    <row r="8658" spans="1:9" x14ac:dyDescent="0.3">
      <c r="A8658" s="45">
        <v>45335</v>
      </c>
      <c r="B8658" s="398" t="s">
        <v>13476</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13294</v>
      </c>
      <c r="C8660" s="5" t="s">
        <v>5793</v>
      </c>
      <c r="D8660" s="5" t="s">
        <v>13297</v>
      </c>
      <c r="E8660" s="43">
        <v>700</v>
      </c>
      <c r="F8660" s="43"/>
      <c r="G8660" s="48">
        <f t="shared" si="218"/>
        <v>294825.31182795716</v>
      </c>
      <c r="H8660" s="391" t="s">
        <v>9568</v>
      </c>
      <c r="I8660" s="52">
        <v>660</v>
      </c>
    </row>
    <row r="8661" spans="1:9" x14ac:dyDescent="0.3">
      <c r="A8661" s="45">
        <v>45336</v>
      </c>
      <c r="B8661" s="398" t="s">
        <v>12272</v>
      </c>
      <c r="C8661" s="5" t="s">
        <v>1616</v>
      </c>
      <c r="D8661" s="5" t="s">
        <v>13298</v>
      </c>
      <c r="E8661" s="62">
        <v>2400</v>
      </c>
      <c r="F8661" s="43"/>
      <c r="G8661" s="48">
        <f t="shared" si="218"/>
        <v>292425.31182795716</v>
      </c>
      <c r="H8661" s="391" t="s">
        <v>9568</v>
      </c>
    </row>
    <row r="8662" spans="1:9" x14ac:dyDescent="0.3">
      <c r="A8662" s="45">
        <v>45336</v>
      </c>
      <c r="B8662" s="398" t="s">
        <v>13476</v>
      </c>
      <c r="C8662" s="5" t="s">
        <v>3220</v>
      </c>
      <c r="D8662" s="5" t="s">
        <v>13299</v>
      </c>
      <c r="E8662" s="43">
        <v>20000</v>
      </c>
      <c r="F8662" s="43"/>
      <c r="G8662" s="48">
        <f t="shared" si="218"/>
        <v>272425.31182795716</v>
      </c>
      <c r="H8662" s="391" t="s">
        <v>9568</v>
      </c>
    </row>
    <row r="8663" spans="1:9" x14ac:dyDescent="0.3">
      <c r="A8663" s="45">
        <v>45336</v>
      </c>
      <c r="B8663" s="398" t="s">
        <v>12117</v>
      </c>
      <c r="C8663" s="5" t="s">
        <v>54</v>
      </c>
      <c r="D8663" s="5" t="s">
        <v>13300</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12875</v>
      </c>
      <c r="D8665" s="5" t="s">
        <v>13302</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13303</v>
      </c>
      <c r="E8667" s="43">
        <v>4800</v>
      </c>
      <c r="F8667" s="43"/>
      <c r="G8667" s="48">
        <f t="shared" si="218"/>
        <v>150025.31182795716</v>
      </c>
      <c r="H8667" s="391" t="s">
        <v>9568</v>
      </c>
    </row>
    <row r="8668" spans="1:9" x14ac:dyDescent="0.3">
      <c r="A8668" s="45">
        <v>45338</v>
      </c>
      <c r="B8668" s="398" t="s">
        <v>12123</v>
      </c>
      <c r="C8668" s="5" t="s">
        <v>11194</v>
      </c>
      <c r="D8668" s="5" t="s">
        <v>13304</v>
      </c>
      <c r="E8668" s="43">
        <v>9000</v>
      </c>
      <c r="F8668" s="43"/>
      <c r="G8668" s="48">
        <f t="shared" si="218"/>
        <v>141025.31182795716</v>
      </c>
      <c r="H8668" s="391" t="s">
        <v>9568</v>
      </c>
    </row>
    <row r="8669" spans="1:9" x14ac:dyDescent="0.3">
      <c r="A8669" s="45">
        <v>45338</v>
      </c>
      <c r="B8669" s="398" t="s">
        <v>12174</v>
      </c>
      <c r="C8669" s="5" t="s">
        <v>5793</v>
      </c>
      <c r="D8669" s="5" t="s">
        <v>13305</v>
      </c>
      <c r="E8669" s="43">
        <v>4000</v>
      </c>
      <c r="F8669" s="43"/>
      <c r="G8669" s="48">
        <f t="shared" si="218"/>
        <v>137025.31182795716</v>
      </c>
      <c r="H8669" s="391" t="s">
        <v>9568</v>
      </c>
    </row>
    <row r="8670" spans="1:9" x14ac:dyDescent="0.3">
      <c r="A8670" s="45">
        <v>45338</v>
      </c>
      <c r="B8670" s="398" t="s">
        <v>13275</v>
      </c>
      <c r="C8670" s="5" t="s">
        <v>5288</v>
      </c>
      <c r="D8670" s="5" t="s">
        <v>13313</v>
      </c>
      <c r="E8670" s="43">
        <v>1000</v>
      </c>
      <c r="F8670" s="43"/>
      <c r="G8670" s="48">
        <f t="shared" si="218"/>
        <v>136025.31182795716</v>
      </c>
      <c r="H8670" s="391" t="s">
        <v>9568</v>
      </c>
    </row>
    <row r="8671" spans="1:9" x14ac:dyDescent="0.3">
      <c r="A8671" s="45">
        <v>45338</v>
      </c>
      <c r="B8671" s="398" t="s">
        <v>13180</v>
      </c>
      <c r="C8671" s="5" t="s">
        <v>13306</v>
      </c>
      <c r="D8671" s="5" t="s">
        <v>13307</v>
      </c>
      <c r="E8671" s="43">
        <v>9880</v>
      </c>
      <c r="F8671" s="43"/>
      <c r="G8671" s="48">
        <f t="shared" si="218"/>
        <v>126145.31182795716</v>
      </c>
      <c r="H8671" s="391" t="s">
        <v>9568</v>
      </c>
    </row>
    <row r="8672" spans="1:9" x14ac:dyDescent="0.3">
      <c r="A8672" s="45">
        <v>45338</v>
      </c>
      <c r="B8672" s="398" t="s">
        <v>25</v>
      </c>
      <c r="C8672" s="5" t="s">
        <v>25</v>
      </c>
      <c r="D8672" s="5" t="s">
        <v>13309</v>
      </c>
      <c r="E8672" s="43">
        <v>17700</v>
      </c>
      <c r="F8672" s="43"/>
      <c r="G8672" s="48">
        <f t="shared" si="218"/>
        <v>108445.31182795716</v>
      </c>
      <c r="H8672" s="391" t="s">
        <v>9568</v>
      </c>
    </row>
    <row r="8673" spans="1:14" x14ac:dyDescent="0.3">
      <c r="A8673" s="45">
        <v>45338</v>
      </c>
      <c r="B8673" s="398"/>
      <c r="C8673" s="5" t="s">
        <v>6430</v>
      </c>
      <c r="D8673" s="5" t="s">
        <v>13310</v>
      </c>
      <c r="E8673" s="43">
        <v>2000</v>
      </c>
      <c r="F8673" s="43"/>
      <c r="G8673" s="48">
        <f t="shared" si="218"/>
        <v>106445.31182795716</v>
      </c>
      <c r="H8673" s="391" t="s">
        <v>9568</v>
      </c>
    </row>
    <row r="8674" spans="1:14" x14ac:dyDescent="0.3">
      <c r="A8674" s="45">
        <v>45338</v>
      </c>
      <c r="B8674" s="398"/>
      <c r="C8674" s="5" t="s">
        <v>5793</v>
      </c>
      <c r="D8674" s="5" t="s">
        <v>13311</v>
      </c>
      <c r="E8674" s="43">
        <v>700</v>
      </c>
      <c r="F8674" s="43"/>
      <c r="G8674" s="48">
        <f t="shared" si="218"/>
        <v>105745.31182795716</v>
      </c>
      <c r="H8674" s="391" t="s">
        <v>9568</v>
      </c>
    </row>
    <row r="8675" spans="1:14" x14ac:dyDescent="0.3">
      <c r="A8675" s="45">
        <v>45338</v>
      </c>
      <c r="B8675" s="398" t="s">
        <v>12845</v>
      </c>
      <c r="C8675" s="5" t="s">
        <v>11194</v>
      </c>
      <c r="D8675" s="5" t="s">
        <v>13312</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13322</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13314</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13315</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12413</v>
      </c>
      <c r="E8681" s="43">
        <v>500</v>
      </c>
      <c r="F8681" s="43"/>
      <c r="G8681" s="48">
        <f t="shared" si="219"/>
        <v>81945.311827957164</v>
      </c>
      <c r="H8681" s="391" t="s">
        <v>9568</v>
      </c>
    </row>
    <row r="8682" spans="1:14" x14ac:dyDescent="0.3">
      <c r="A8682" s="45">
        <v>45339</v>
      </c>
      <c r="B8682" s="644" t="s">
        <v>12091</v>
      </c>
      <c r="C8682" s="516" t="s">
        <v>11194</v>
      </c>
      <c r="D8682" s="516" t="s">
        <v>13316</v>
      </c>
      <c r="E8682" s="518">
        <v>800</v>
      </c>
      <c r="F8682" s="43"/>
      <c r="G8682" s="48">
        <f t="shared" si="219"/>
        <v>81145.311827957164</v>
      </c>
      <c r="H8682" s="391" t="s">
        <v>9568</v>
      </c>
    </row>
    <row r="8683" spans="1:14" x14ac:dyDescent="0.3">
      <c r="A8683" s="45">
        <v>45339</v>
      </c>
      <c r="B8683" s="398" t="s">
        <v>13363</v>
      </c>
      <c r="C8683" s="5" t="s">
        <v>5288</v>
      </c>
      <c r="D8683" s="5" t="s">
        <v>13317</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13476</v>
      </c>
      <c r="C8685" s="5" t="s">
        <v>12610</v>
      </c>
      <c r="D8685" s="5" t="s">
        <v>13244</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13476</v>
      </c>
      <c r="C8687" s="5" t="s">
        <v>11194</v>
      </c>
      <c r="D8687" s="5" t="s">
        <v>13318</v>
      </c>
      <c r="E8687" s="43">
        <v>1130</v>
      </c>
      <c r="F8687" s="43"/>
      <c r="G8687" s="48">
        <f t="shared" si="219"/>
        <v>62015.311827957164</v>
      </c>
      <c r="H8687" s="391" t="s">
        <v>9568</v>
      </c>
    </row>
    <row r="8688" spans="1:14" x14ac:dyDescent="0.3">
      <c r="A8688" s="45">
        <v>45339</v>
      </c>
      <c r="B8688" s="398" t="s">
        <v>13180</v>
      </c>
      <c r="C8688" s="5" t="s">
        <v>13319</v>
      </c>
      <c r="D8688" s="5" t="s">
        <v>13320</v>
      </c>
      <c r="E8688" s="43">
        <v>12000</v>
      </c>
      <c r="F8688" s="43"/>
      <c r="G8688" s="48">
        <f t="shared" si="219"/>
        <v>50015.311827957164</v>
      </c>
      <c r="H8688" s="391" t="s">
        <v>9568</v>
      </c>
    </row>
    <row r="8689" spans="1:10" x14ac:dyDescent="0.3">
      <c r="A8689" s="45">
        <v>45339</v>
      </c>
      <c r="B8689" s="398" t="s">
        <v>13476</v>
      </c>
      <c r="C8689" s="5" t="s">
        <v>5793</v>
      </c>
      <c r="D8689" s="5" t="s">
        <v>40</v>
      </c>
      <c r="E8689" s="43">
        <v>2000</v>
      </c>
      <c r="F8689" s="43"/>
      <c r="G8689" s="48">
        <f t="shared" si="219"/>
        <v>48015.311827957164</v>
      </c>
      <c r="H8689" s="391" t="s">
        <v>9568</v>
      </c>
    </row>
    <row r="8690" spans="1:10" x14ac:dyDescent="0.3">
      <c r="A8690" s="45">
        <v>45339</v>
      </c>
      <c r="B8690" s="398" t="s">
        <v>13476</v>
      </c>
      <c r="C8690" s="5" t="s">
        <v>13319</v>
      </c>
      <c r="D8690" s="5" t="s">
        <v>13320</v>
      </c>
      <c r="E8690" s="43">
        <v>13000</v>
      </c>
      <c r="F8690" s="43"/>
      <c r="G8690" s="48">
        <f t="shared" si="219"/>
        <v>35015.311827957164</v>
      </c>
      <c r="H8690" s="391" t="s">
        <v>9568</v>
      </c>
    </row>
    <row r="8691" spans="1:10" x14ac:dyDescent="0.3">
      <c r="A8691" s="45">
        <v>45339</v>
      </c>
      <c r="B8691" s="398" t="s">
        <v>12845</v>
      </c>
      <c r="C8691" s="5" t="s">
        <v>5793</v>
      </c>
      <c r="D8691" s="5" t="s">
        <v>13321</v>
      </c>
      <c r="E8691" s="43">
        <v>3000</v>
      </c>
      <c r="F8691" s="43"/>
      <c r="G8691" s="48">
        <f t="shared" si="219"/>
        <v>32015.311827957164</v>
      </c>
      <c r="H8691" s="391" t="s">
        <v>9568</v>
      </c>
    </row>
    <row r="8692" spans="1:10" x14ac:dyDescent="0.3">
      <c r="A8692" s="45">
        <v>45339</v>
      </c>
      <c r="B8692" s="398" t="s">
        <v>12845</v>
      </c>
      <c r="C8692" s="5" t="s">
        <v>5793</v>
      </c>
      <c r="D8692" s="5" t="s">
        <v>12843</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13323</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13326</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13180</v>
      </c>
      <c r="C8704" s="5" t="s">
        <v>26</v>
      </c>
      <c r="D8704" s="5" t="s">
        <v>13327</v>
      </c>
      <c r="E8704" s="43">
        <v>6000</v>
      </c>
      <c r="F8704" s="43"/>
      <c r="G8704" s="48">
        <f t="shared" si="219"/>
        <v>91030.311827957164</v>
      </c>
      <c r="H8704" s="391" t="s">
        <v>9568</v>
      </c>
    </row>
    <row r="8705" spans="1:16" x14ac:dyDescent="0.3">
      <c r="A8705" s="45">
        <v>45342</v>
      </c>
      <c r="B8705" s="398"/>
      <c r="C8705" s="5" t="s">
        <v>25</v>
      </c>
      <c r="D8705" s="5" t="s">
        <v>13328</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13323</v>
      </c>
      <c r="E8707" s="43">
        <v>3000</v>
      </c>
      <c r="F8707" s="43"/>
      <c r="G8707" s="48">
        <f t="shared" si="219"/>
        <v>78030.311827957164</v>
      </c>
      <c r="H8707" s="391" t="s">
        <v>9568</v>
      </c>
      <c r="L8707" s="52">
        <v>30000</v>
      </c>
      <c r="M8707" s="52"/>
      <c r="P8707" s="52"/>
    </row>
    <row r="8708" spans="1:16" x14ac:dyDescent="0.3">
      <c r="A8708" s="45">
        <v>45342</v>
      </c>
      <c r="B8708" s="398" t="s">
        <v>13180</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13287</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13331</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13332</v>
      </c>
      <c r="E8711" s="43">
        <v>7300</v>
      </c>
      <c r="F8711" s="43"/>
      <c r="G8711" s="48">
        <f t="shared" si="219"/>
        <v>66330.311827957164</v>
      </c>
      <c r="H8711" s="391" t="s">
        <v>9568</v>
      </c>
      <c r="L8711" s="52">
        <v>2320000</v>
      </c>
      <c r="M8711" s="52"/>
      <c r="P8711" s="52"/>
    </row>
    <row r="8712" spans="1:16" x14ac:dyDescent="0.3">
      <c r="A8712" s="45">
        <v>45343</v>
      </c>
      <c r="B8712" s="398" t="s">
        <v>13476</v>
      </c>
      <c r="C8712" s="5" t="s">
        <v>11194</v>
      </c>
      <c r="D8712" s="5" t="s">
        <v>13333</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13180</v>
      </c>
      <c r="C8714" s="5" t="s">
        <v>5793</v>
      </c>
      <c r="D8714" s="5" t="s">
        <v>13334</v>
      </c>
      <c r="E8714" s="43">
        <v>500</v>
      </c>
      <c r="F8714" s="43"/>
      <c r="G8714" s="48">
        <f t="shared" si="219"/>
        <v>63730.311827957164</v>
      </c>
      <c r="H8714" s="391" t="s">
        <v>9568</v>
      </c>
      <c r="I8714" s="52">
        <v>7300</v>
      </c>
      <c r="L8714" s="52">
        <v>230400</v>
      </c>
      <c r="M8714" s="52"/>
      <c r="P8714" s="52"/>
    </row>
    <row r="8715" spans="1:16" x14ac:dyDescent="0.3">
      <c r="A8715" s="45">
        <v>45343</v>
      </c>
      <c r="B8715" s="398" t="s">
        <v>13180</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13328</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13336</v>
      </c>
      <c r="E8717" s="43">
        <v>50000</v>
      </c>
      <c r="F8717" s="43"/>
      <c r="G8717" s="48">
        <f t="shared" si="219"/>
        <v>8930.3118279571645</v>
      </c>
      <c r="H8717" s="391" t="s">
        <v>9568</v>
      </c>
      <c r="I8717" s="52">
        <v>130</v>
      </c>
      <c r="L8717" s="52">
        <v>545000</v>
      </c>
      <c r="M8717" s="52"/>
      <c r="P8717" s="52"/>
    </row>
    <row r="8718" spans="1:16" x14ac:dyDescent="0.3">
      <c r="A8718" s="45">
        <v>45344</v>
      </c>
      <c r="B8718" s="398" t="s">
        <v>13476</v>
      </c>
      <c r="C8718" s="516" t="s">
        <v>11194</v>
      </c>
      <c r="D8718" s="516" t="s">
        <v>13337</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13338</v>
      </c>
      <c r="E8720" s="43">
        <v>10000</v>
      </c>
      <c r="F8720" s="43"/>
      <c r="G8720" s="48">
        <f t="shared" si="219"/>
        <v>93730.311827957164</v>
      </c>
      <c r="H8720" s="391" t="s">
        <v>9568</v>
      </c>
      <c r="L8720" s="52">
        <v>750000</v>
      </c>
      <c r="M8720" s="52"/>
      <c r="P8720" s="52"/>
    </row>
    <row r="8721" spans="1:16" x14ac:dyDescent="0.3">
      <c r="A8721" s="45">
        <v>45344</v>
      </c>
      <c r="B8721" s="398" t="s">
        <v>12660</v>
      </c>
      <c r="C8721" s="5" t="s">
        <v>84</v>
      </c>
      <c r="D8721" s="5" t="s">
        <v>13340</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13476</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13341</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13328</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13352</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13353</v>
      </c>
      <c r="E8734" s="43">
        <v>1350</v>
      </c>
      <c r="F8734" s="43"/>
      <c r="G8734" s="48">
        <f t="shared" si="219"/>
        <v>28988.311827957164</v>
      </c>
      <c r="H8734" s="391" t="s">
        <v>9568</v>
      </c>
      <c r="K8734" s="52">
        <f>K8732-K8733</f>
        <v>1235557.96</v>
      </c>
    </row>
    <row r="8735" spans="1:16" x14ac:dyDescent="0.3">
      <c r="A8735" s="45">
        <v>45348</v>
      </c>
      <c r="B8735" s="398" t="s">
        <v>12845</v>
      </c>
      <c r="C8735" s="5" t="s">
        <v>11194</v>
      </c>
      <c r="D8735" s="5" t="s">
        <v>12329</v>
      </c>
      <c r="E8735" s="43">
        <v>3450</v>
      </c>
      <c r="F8735" s="43"/>
      <c r="G8735" s="48">
        <f t="shared" si="219"/>
        <v>25538.311827957164</v>
      </c>
      <c r="H8735" s="391" t="s">
        <v>9568</v>
      </c>
    </row>
    <row r="8736" spans="1:16" x14ac:dyDescent="0.3">
      <c r="A8736" s="45">
        <v>45348</v>
      </c>
      <c r="B8736" s="398" t="s">
        <v>12123</v>
      </c>
      <c r="C8736" s="5" t="s">
        <v>11194</v>
      </c>
      <c r="D8736" s="5" t="s">
        <v>13354</v>
      </c>
      <c r="E8736" s="43">
        <v>1950</v>
      </c>
      <c r="F8736" s="43"/>
      <c r="G8736" s="48">
        <f t="shared" si="219"/>
        <v>23588.311827957164</v>
      </c>
      <c r="H8736" s="391" t="s">
        <v>9568</v>
      </c>
    </row>
    <row r="8737" spans="1:10" x14ac:dyDescent="0.3">
      <c r="A8737" s="45">
        <v>45348</v>
      </c>
      <c r="B8737" s="398"/>
      <c r="C8737" s="5" t="s">
        <v>25</v>
      </c>
      <c r="D8737" s="5" t="s">
        <v>13328</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12610</v>
      </c>
      <c r="D8739" s="5" t="s">
        <v>13357</v>
      </c>
      <c r="E8739" s="43">
        <v>6500</v>
      </c>
      <c r="F8739" s="43"/>
      <c r="G8739" s="48">
        <f t="shared" si="219"/>
        <v>3988.3118279571645</v>
      </c>
      <c r="H8739" s="391" t="s">
        <v>9568</v>
      </c>
    </row>
    <row r="8740" spans="1:10" x14ac:dyDescent="0.3">
      <c r="A8740" s="45">
        <v>45349</v>
      </c>
      <c r="B8740" s="398" t="s">
        <v>12174</v>
      </c>
      <c r="C8740" s="5" t="s">
        <v>84</v>
      </c>
      <c r="D8740" s="5" t="s">
        <v>13358</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13328</v>
      </c>
      <c r="E8742" s="43">
        <v>1000</v>
      </c>
      <c r="F8742" s="43"/>
      <c r="G8742" s="48">
        <f t="shared" si="219"/>
        <v>238.3118279571645</v>
      </c>
      <c r="H8742" s="391" t="s">
        <v>9568</v>
      </c>
    </row>
    <row r="8743" spans="1:10" x14ac:dyDescent="0.3">
      <c r="A8743" s="45">
        <v>45351</v>
      </c>
      <c r="B8743" s="579"/>
      <c r="C8743" s="485"/>
      <c r="D8743" s="496" t="s">
        <v>13364</v>
      </c>
      <c r="E8743" s="485"/>
      <c r="F8743" s="28">
        <v>300000</v>
      </c>
      <c r="G8743" s="48">
        <f t="shared" si="219"/>
        <v>300238.31182795716</v>
      </c>
      <c r="H8743" s="391" t="s">
        <v>9568</v>
      </c>
    </row>
    <row r="8744" spans="1:10" x14ac:dyDescent="0.3">
      <c r="A8744" s="45">
        <v>45351</v>
      </c>
      <c r="B8744" s="398" t="s">
        <v>12174</v>
      </c>
      <c r="C8744" s="5" t="s">
        <v>68</v>
      </c>
      <c r="D8744" s="186" t="s">
        <v>13365</v>
      </c>
      <c r="E8744" s="43">
        <v>1000</v>
      </c>
      <c r="F8744" s="43"/>
      <c r="G8744" s="48">
        <f t="shared" si="219"/>
        <v>299238.31182795716</v>
      </c>
      <c r="H8744" s="391" t="s">
        <v>9568</v>
      </c>
    </row>
    <row r="8745" spans="1:10" x14ac:dyDescent="0.3">
      <c r="A8745" s="45">
        <v>45351</v>
      </c>
      <c r="B8745" s="398" t="s">
        <v>25</v>
      </c>
      <c r="C8745" s="5" t="s">
        <v>25</v>
      </c>
      <c r="D8745" s="5" t="s">
        <v>13328</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13294</v>
      </c>
      <c r="C8747" s="5" t="s">
        <v>26</v>
      </c>
      <c r="D8747" s="5" t="s">
        <v>13366</v>
      </c>
      <c r="E8747" s="43">
        <v>450</v>
      </c>
      <c r="F8747" s="43"/>
      <c r="G8747" s="48">
        <f t="shared" si="219"/>
        <v>288788.31182795716</v>
      </c>
      <c r="H8747" s="391" t="s">
        <v>9568</v>
      </c>
    </row>
    <row r="8748" spans="1:10" x14ac:dyDescent="0.3">
      <c r="A8748" s="45">
        <v>45351</v>
      </c>
      <c r="B8748" s="398" t="s">
        <v>12123</v>
      </c>
      <c r="C8748" s="5" t="s">
        <v>11194</v>
      </c>
      <c r="D8748" s="5" t="s">
        <v>13367</v>
      </c>
      <c r="E8748" s="43">
        <v>17400</v>
      </c>
      <c r="F8748" s="43"/>
      <c r="G8748" s="48">
        <f t="shared" si="219"/>
        <v>271388.31182795716</v>
      </c>
      <c r="H8748" s="391" t="s">
        <v>9568</v>
      </c>
    </row>
    <row r="8749" spans="1:10" x14ac:dyDescent="0.3">
      <c r="A8749" s="45">
        <v>45351</v>
      </c>
      <c r="B8749" s="398" t="s">
        <v>10333</v>
      </c>
      <c r="C8749" s="5" t="s">
        <v>11194</v>
      </c>
      <c r="D8749" s="5" t="s">
        <v>13368</v>
      </c>
      <c r="E8749" s="43">
        <v>9500</v>
      </c>
      <c r="F8749" s="43"/>
      <c r="G8749" s="48">
        <f t="shared" ref="G8749:G8771" si="221">G8748+F8749-E8749</f>
        <v>261888.31182795716</v>
      </c>
      <c r="H8749" s="391" t="s">
        <v>9568</v>
      </c>
    </row>
    <row r="8750" spans="1:10" x14ac:dyDescent="0.3">
      <c r="A8750" s="45">
        <v>45351</v>
      </c>
      <c r="B8750" s="398" t="s">
        <v>12123</v>
      </c>
      <c r="C8750" s="5" t="s">
        <v>30</v>
      </c>
      <c r="D8750" s="5" t="s">
        <v>13369</v>
      </c>
      <c r="E8750" s="43">
        <v>1000</v>
      </c>
      <c r="F8750" s="43"/>
      <c r="G8750" s="48">
        <f t="shared" si="221"/>
        <v>260888.31182795716</v>
      </c>
      <c r="H8750" s="391" t="s">
        <v>9568</v>
      </c>
    </row>
    <row r="8751" spans="1:10" x14ac:dyDescent="0.3">
      <c r="A8751" s="45">
        <v>45351</v>
      </c>
      <c r="B8751" s="398" t="s">
        <v>13370</v>
      </c>
      <c r="C8751" s="5" t="s">
        <v>13371</v>
      </c>
      <c r="D8751" s="5" t="s">
        <v>13372</v>
      </c>
      <c r="E8751" s="43">
        <v>50000</v>
      </c>
      <c r="F8751" s="43"/>
      <c r="G8751" s="48">
        <f t="shared" si="221"/>
        <v>210888.31182795716</v>
      </c>
      <c r="H8751" s="391" t="s">
        <v>9568</v>
      </c>
    </row>
    <row r="8752" spans="1:10" x14ac:dyDescent="0.3">
      <c r="A8752" s="45">
        <v>45351</v>
      </c>
      <c r="B8752" s="398" t="s">
        <v>13370</v>
      </c>
      <c r="C8752" s="5" t="s">
        <v>26</v>
      </c>
      <c r="D8752" s="5" t="s">
        <v>13373</v>
      </c>
      <c r="E8752" s="43">
        <v>10000</v>
      </c>
      <c r="F8752" s="43"/>
      <c r="G8752" s="48">
        <f t="shared" si="221"/>
        <v>200888.31182795716</v>
      </c>
      <c r="H8752" s="391" t="s">
        <v>9568</v>
      </c>
    </row>
    <row r="8753" spans="1:11" x14ac:dyDescent="0.3">
      <c r="A8753" s="45">
        <v>45351</v>
      </c>
      <c r="B8753" s="398" t="s">
        <v>13370</v>
      </c>
      <c r="C8753" s="5" t="s">
        <v>30</v>
      </c>
      <c r="D8753" s="5" t="s">
        <v>13374</v>
      </c>
      <c r="E8753" s="43">
        <v>5000</v>
      </c>
      <c r="F8753" s="43"/>
      <c r="G8753" s="48">
        <f t="shared" si="221"/>
        <v>195888.31182795716</v>
      </c>
      <c r="H8753" s="391" t="s">
        <v>9568</v>
      </c>
    </row>
    <row r="8754" spans="1:11" x14ac:dyDescent="0.3">
      <c r="A8754" s="45">
        <v>45351</v>
      </c>
      <c r="B8754" s="398" t="s">
        <v>12845</v>
      </c>
      <c r="C8754" s="5" t="s">
        <v>26</v>
      </c>
      <c r="D8754" s="5" t="s">
        <v>13375</v>
      </c>
      <c r="E8754" s="43">
        <v>1000</v>
      </c>
      <c r="F8754" s="43"/>
      <c r="G8754" s="48">
        <f t="shared" si="221"/>
        <v>194888.31182795716</v>
      </c>
      <c r="H8754" s="391" t="s">
        <v>9568</v>
      </c>
    </row>
    <row r="8755" spans="1:11" x14ac:dyDescent="0.3">
      <c r="A8755" s="45">
        <v>45351</v>
      </c>
      <c r="B8755" s="398" t="s">
        <v>12845</v>
      </c>
      <c r="C8755" s="5" t="s">
        <v>5793</v>
      </c>
      <c r="D8755" s="5" t="s">
        <v>40</v>
      </c>
      <c r="E8755" s="43">
        <v>270</v>
      </c>
      <c r="F8755" s="43"/>
      <c r="G8755" s="48">
        <f t="shared" si="221"/>
        <v>194618.31182795716</v>
      </c>
      <c r="H8755" s="391" t="s">
        <v>9568</v>
      </c>
    </row>
    <row r="8756" spans="1:11" x14ac:dyDescent="0.3">
      <c r="A8756" s="45">
        <v>45351</v>
      </c>
      <c r="B8756" s="398" t="s">
        <v>12174</v>
      </c>
      <c r="C8756" s="5" t="s">
        <v>13282</v>
      </c>
      <c r="D8756" s="5" t="s">
        <v>294</v>
      </c>
      <c r="E8756" s="43">
        <v>10000</v>
      </c>
      <c r="F8756" s="43"/>
      <c r="G8756" s="48">
        <f t="shared" si="221"/>
        <v>184618.31182795716</v>
      </c>
      <c r="H8756" s="391" t="s">
        <v>9568</v>
      </c>
    </row>
    <row r="8757" spans="1:11" x14ac:dyDescent="0.3">
      <c r="A8757" s="45">
        <v>45351</v>
      </c>
      <c r="B8757" s="398" t="s">
        <v>12174</v>
      </c>
      <c r="C8757" s="5" t="s">
        <v>5162</v>
      </c>
      <c r="D8757" s="5" t="s">
        <v>13376</v>
      </c>
      <c r="E8757" s="43">
        <v>3000</v>
      </c>
      <c r="F8757" s="43"/>
      <c r="G8757" s="48">
        <f t="shared" si="221"/>
        <v>181618.31182795716</v>
      </c>
      <c r="H8757" s="391" t="s">
        <v>9568</v>
      </c>
      <c r="K8757" s="238"/>
    </row>
    <row r="8758" spans="1:11" x14ac:dyDescent="0.3">
      <c r="A8758" s="45">
        <v>45351</v>
      </c>
      <c r="B8758" s="398"/>
      <c r="C8758" s="5" t="s">
        <v>84</v>
      </c>
      <c r="D8758" s="5" t="s">
        <v>13377</v>
      </c>
      <c r="E8758" s="43">
        <v>8000</v>
      </c>
      <c r="F8758" s="43"/>
      <c r="G8758" s="48">
        <f t="shared" si="221"/>
        <v>173618.31182795716</v>
      </c>
      <c r="H8758" s="391" t="s">
        <v>9568</v>
      </c>
      <c r="K8758" s="647"/>
    </row>
    <row r="8759" spans="1:11" x14ac:dyDescent="0.3">
      <c r="A8759" s="45">
        <v>45351</v>
      </c>
      <c r="B8759" s="398" t="s">
        <v>25</v>
      </c>
      <c r="C8759" s="5" t="s">
        <v>4400</v>
      </c>
      <c r="D8759" s="5" t="s">
        <v>13378</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13328</v>
      </c>
      <c r="E8761" s="43">
        <v>6000</v>
      </c>
      <c r="F8761" s="43"/>
      <c r="G8761" s="48">
        <f t="shared" si="221"/>
        <v>160288.31182795716</v>
      </c>
      <c r="H8761" s="391" t="s">
        <v>9568</v>
      </c>
    </row>
    <row r="8762" spans="1:11" x14ac:dyDescent="0.3">
      <c r="A8762" s="45">
        <v>45353</v>
      </c>
      <c r="B8762" s="398" t="s">
        <v>13370</v>
      </c>
      <c r="C8762" s="5" t="s">
        <v>14</v>
      </c>
      <c r="D8762" s="5" t="s">
        <v>294</v>
      </c>
      <c r="E8762" s="43">
        <v>10000</v>
      </c>
      <c r="F8762" s="43"/>
      <c r="G8762" s="48">
        <f t="shared" si="221"/>
        <v>150288.31182795716</v>
      </c>
      <c r="H8762" s="391" t="s">
        <v>9568</v>
      </c>
    </row>
    <row r="8763" spans="1:11" x14ac:dyDescent="0.3">
      <c r="A8763" s="45">
        <v>45353</v>
      </c>
      <c r="B8763" s="398" t="s">
        <v>13370</v>
      </c>
      <c r="C8763" s="5" t="s">
        <v>57</v>
      </c>
      <c r="D8763" s="5" t="s">
        <v>5813</v>
      </c>
      <c r="E8763" s="43">
        <v>100000</v>
      </c>
      <c r="F8763" s="43"/>
      <c r="G8763" s="48">
        <f t="shared" si="221"/>
        <v>50288.311827957164</v>
      </c>
      <c r="H8763" s="391" t="s">
        <v>9568</v>
      </c>
    </row>
    <row r="8764" spans="1:11" x14ac:dyDescent="0.3">
      <c r="A8764" s="45">
        <v>45353</v>
      </c>
      <c r="B8764" s="398" t="s">
        <v>13476</v>
      </c>
      <c r="C8764" s="516" t="s">
        <v>11194</v>
      </c>
      <c r="D8764" s="516" t="s">
        <v>13337</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13381</v>
      </c>
      <c r="E8767" s="43">
        <v>5000</v>
      </c>
      <c r="F8767" s="43"/>
      <c r="G8767" s="48">
        <f t="shared" si="221"/>
        <v>27688.311827957164</v>
      </c>
      <c r="H8767" s="391" t="s">
        <v>9568</v>
      </c>
    </row>
    <row r="8768" spans="1:11" x14ac:dyDescent="0.3">
      <c r="A8768" s="45">
        <v>45353</v>
      </c>
      <c r="B8768" s="398" t="s">
        <v>12660</v>
      </c>
      <c r="C8768" s="5" t="s">
        <v>6430</v>
      </c>
      <c r="D8768" s="5" t="s">
        <v>13382</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13383</v>
      </c>
      <c r="E8770" s="43">
        <v>2000</v>
      </c>
      <c r="F8770" s="43"/>
      <c r="G8770" s="48">
        <f t="shared" si="221"/>
        <v>13688.311827957164</v>
      </c>
      <c r="H8770" s="391" t="s">
        <v>9568</v>
      </c>
    </row>
    <row r="8771" spans="1:15" x14ac:dyDescent="0.3">
      <c r="A8771" s="45">
        <v>45353</v>
      </c>
      <c r="B8771" s="398" t="s">
        <v>25</v>
      </c>
      <c r="C8771" s="5" t="s">
        <v>13384</v>
      </c>
      <c r="D8771" s="5" t="s">
        <v>13385</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13328</v>
      </c>
      <c r="E8776" s="43">
        <v>3000</v>
      </c>
      <c r="F8776" s="43"/>
      <c r="G8776" s="48">
        <f t="shared" si="222"/>
        <v>4203.3118279571645</v>
      </c>
      <c r="H8776" s="391" t="s">
        <v>9568</v>
      </c>
    </row>
    <row r="8777" spans="1:15" x14ac:dyDescent="0.3">
      <c r="A8777" s="45">
        <v>45355</v>
      </c>
      <c r="B8777" s="579"/>
      <c r="C8777" s="485"/>
      <c r="D8777" s="496" t="s">
        <v>13364</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12845</v>
      </c>
      <c r="C8779" s="5" t="s">
        <v>11194</v>
      </c>
      <c r="D8779" s="5" t="s">
        <v>13387</v>
      </c>
      <c r="E8779" s="43">
        <v>10000</v>
      </c>
      <c r="F8779" s="43"/>
      <c r="G8779" s="48">
        <f t="shared" si="222"/>
        <v>84203.311827957164</v>
      </c>
      <c r="H8779" s="391" t="s">
        <v>9568</v>
      </c>
    </row>
    <row r="8780" spans="1:15" x14ac:dyDescent="0.3">
      <c r="A8780" s="45">
        <v>45355</v>
      </c>
      <c r="B8780" s="398" t="s">
        <v>12845</v>
      </c>
      <c r="C8780" s="5" t="s">
        <v>9452</v>
      </c>
      <c r="D8780" s="5" t="s">
        <v>13388</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13389</v>
      </c>
      <c r="D8782" s="5" t="s">
        <v>294</v>
      </c>
      <c r="E8782" s="43">
        <v>7000</v>
      </c>
      <c r="F8782" s="43"/>
      <c r="G8782" s="48">
        <f t="shared" si="222"/>
        <v>66203.311827957164</v>
      </c>
      <c r="H8782" s="391" t="s">
        <v>9568</v>
      </c>
    </row>
    <row r="8783" spans="1:15" ht="21" x14ac:dyDescent="0.3">
      <c r="A8783" s="45">
        <v>45355</v>
      </c>
      <c r="B8783" s="579"/>
      <c r="C8783" s="485"/>
      <c r="D8783" s="496" t="s">
        <v>13364</v>
      </c>
      <c r="E8783" s="485"/>
      <c r="F8783" s="28">
        <v>1000000</v>
      </c>
      <c r="G8783" s="48">
        <f t="shared" si="222"/>
        <v>1066203.3118279572</v>
      </c>
      <c r="H8783" s="391" t="s">
        <v>9568</v>
      </c>
      <c r="M8783" s="675" t="s">
        <v>13393</v>
      </c>
      <c r="N8783" s="676"/>
      <c r="O8783" s="648"/>
    </row>
    <row r="8784" spans="1:15" x14ac:dyDescent="0.3">
      <c r="A8784" s="45">
        <v>45355</v>
      </c>
      <c r="B8784" s="396" t="s">
        <v>12174</v>
      </c>
      <c r="C8784" s="186" t="s">
        <v>54</v>
      </c>
      <c r="D8784" s="186" t="s">
        <v>12802</v>
      </c>
      <c r="E8784" s="187">
        <v>46250</v>
      </c>
      <c r="F8784" s="43"/>
      <c r="G8784" s="48">
        <f t="shared" si="222"/>
        <v>1019953.3118279572</v>
      </c>
      <c r="H8784" s="391" t="s">
        <v>9568</v>
      </c>
      <c r="M8784" s="43">
        <v>468000</v>
      </c>
      <c r="N8784" s="5" t="s">
        <v>13391</v>
      </c>
      <c r="O8784" s="5"/>
    </row>
    <row r="8785" spans="1:15" x14ac:dyDescent="0.3">
      <c r="A8785" s="45">
        <v>45355</v>
      </c>
      <c r="B8785" s="398" t="s">
        <v>25</v>
      </c>
      <c r="C8785" s="5" t="s">
        <v>25</v>
      </c>
      <c r="D8785" s="5" t="s">
        <v>13216</v>
      </c>
      <c r="E8785" s="43">
        <v>1000</v>
      </c>
      <c r="F8785" s="43"/>
      <c r="G8785" s="48">
        <f t="shared" si="222"/>
        <v>1018953.3118279572</v>
      </c>
      <c r="H8785" s="391" t="s">
        <v>9568</v>
      </c>
      <c r="M8785" s="43"/>
      <c r="N8785" s="5"/>
      <c r="O8785" s="5"/>
    </row>
    <row r="8786" spans="1:15" x14ac:dyDescent="0.3">
      <c r="A8786" s="45">
        <v>45355</v>
      </c>
      <c r="B8786" s="398" t="s">
        <v>13370</v>
      </c>
      <c r="C8786" s="5" t="s">
        <v>57</v>
      </c>
      <c r="D8786" s="5" t="s">
        <v>3910</v>
      </c>
      <c r="E8786" s="43">
        <v>150000</v>
      </c>
      <c r="F8786" s="43"/>
      <c r="G8786" s="48">
        <f t="shared" si="222"/>
        <v>868953.31182795716</v>
      </c>
      <c r="H8786" s="391" t="s">
        <v>9568</v>
      </c>
      <c r="M8786" s="43">
        <v>535500</v>
      </c>
      <c r="N8786" s="5" t="s">
        <v>13392</v>
      </c>
      <c r="O8786" s="5"/>
    </row>
    <row r="8787" spans="1:15" x14ac:dyDescent="0.3">
      <c r="A8787" s="45">
        <v>45355</v>
      </c>
      <c r="B8787" s="396" t="s">
        <v>12176</v>
      </c>
      <c r="C8787" s="186" t="s">
        <v>54</v>
      </c>
      <c r="D8787" s="186" t="s">
        <v>13215</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13476</v>
      </c>
      <c r="C8789" s="186" t="s">
        <v>54</v>
      </c>
      <c r="D8789" s="186" t="s">
        <v>12804</v>
      </c>
      <c r="E8789" s="187">
        <v>50430</v>
      </c>
      <c r="F8789" s="43"/>
      <c r="G8789" s="48">
        <f t="shared" si="222"/>
        <v>515473.31182795716</v>
      </c>
      <c r="H8789" s="391" t="s">
        <v>9568</v>
      </c>
      <c r="M8789" s="93"/>
    </row>
    <row r="8790" spans="1:15" x14ac:dyDescent="0.3">
      <c r="A8790" s="45">
        <v>45356</v>
      </c>
      <c r="B8790" s="398" t="s">
        <v>12370</v>
      </c>
      <c r="C8790" s="5" t="s">
        <v>11194</v>
      </c>
      <c r="D8790" s="5" t="s">
        <v>13390</v>
      </c>
      <c r="E8790" s="43">
        <v>4800</v>
      </c>
      <c r="F8790" s="43"/>
      <c r="G8790" s="48">
        <f t="shared" si="222"/>
        <v>510673.31182795716</v>
      </c>
      <c r="H8790" s="391" t="s">
        <v>9568</v>
      </c>
    </row>
    <row r="8791" spans="1:15" x14ac:dyDescent="0.3">
      <c r="A8791" s="45">
        <v>45356</v>
      </c>
      <c r="B8791" s="396" t="s">
        <v>12117</v>
      </c>
      <c r="C8791" s="186" t="s">
        <v>54</v>
      </c>
      <c r="D8791" s="186" t="s">
        <v>12795</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13328</v>
      </c>
      <c r="E8793" s="43">
        <v>4000</v>
      </c>
      <c r="F8793" s="43"/>
      <c r="G8793" s="48">
        <f t="shared" si="222"/>
        <v>341475.03596588818</v>
      </c>
      <c r="H8793" s="391" t="s">
        <v>9568</v>
      </c>
    </row>
    <row r="8794" spans="1:15" x14ac:dyDescent="0.3">
      <c r="A8794" s="45">
        <v>45356</v>
      </c>
      <c r="B8794" s="396" t="s">
        <v>12845</v>
      </c>
      <c r="C8794" s="186" t="s">
        <v>54</v>
      </c>
      <c r="D8794" s="186" t="s">
        <v>13229</v>
      </c>
      <c r="E8794" s="187">
        <v>70000</v>
      </c>
      <c r="F8794" s="43"/>
      <c r="G8794" s="48">
        <f t="shared" si="222"/>
        <v>271475.03596588818</v>
      </c>
      <c r="H8794" s="391" t="s">
        <v>9568</v>
      </c>
    </row>
    <row r="8795" spans="1:15" x14ac:dyDescent="0.3">
      <c r="A8795" s="45">
        <v>45356</v>
      </c>
      <c r="B8795" s="398"/>
      <c r="C8795" s="5" t="s">
        <v>5162</v>
      </c>
      <c r="D8795" s="5" t="s">
        <v>13394</v>
      </c>
      <c r="E8795" s="43">
        <v>5000</v>
      </c>
      <c r="F8795" s="43"/>
      <c r="G8795" s="48">
        <f t="shared" si="222"/>
        <v>266475.03596588818</v>
      </c>
      <c r="H8795" s="391" t="s">
        <v>9568</v>
      </c>
    </row>
    <row r="8796" spans="1:15" x14ac:dyDescent="0.3">
      <c r="A8796" s="45">
        <v>45356</v>
      </c>
      <c r="B8796" s="398" t="s">
        <v>12660</v>
      </c>
      <c r="C8796" s="5" t="s">
        <v>11194</v>
      </c>
      <c r="D8796" s="5" t="s">
        <v>13406</v>
      </c>
      <c r="E8796" s="43">
        <v>2400</v>
      </c>
      <c r="F8796" s="43"/>
      <c r="G8796" s="48">
        <f t="shared" si="222"/>
        <v>264075.03596588818</v>
      </c>
      <c r="H8796" s="391" t="s">
        <v>9568</v>
      </c>
    </row>
    <row r="8797" spans="1:15" x14ac:dyDescent="0.3">
      <c r="A8797" s="45">
        <v>45356</v>
      </c>
      <c r="B8797" s="398" t="s">
        <v>13180</v>
      </c>
      <c r="C8797" s="5" t="s">
        <v>9647</v>
      </c>
      <c r="D8797" s="5" t="s">
        <v>294</v>
      </c>
      <c r="E8797" s="43">
        <v>22000</v>
      </c>
      <c r="F8797" s="43"/>
      <c r="G8797" s="48">
        <f t="shared" si="222"/>
        <v>242075.03596588818</v>
      </c>
      <c r="H8797" s="391" t="s">
        <v>9568</v>
      </c>
    </row>
    <row r="8798" spans="1:15" x14ac:dyDescent="0.3">
      <c r="A8798" s="45">
        <v>45356</v>
      </c>
      <c r="B8798" s="579"/>
      <c r="C8798" s="485"/>
      <c r="D8798" s="496" t="s">
        <v>13398</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13396</v>
      </c>
      <c r="E8800" s="187">
        <v>88680</v>
      </c>
      <c r="F8800" s="43"/>
      <c r="G8800" s="48">
        <f t="shared" si="222"/>
        <v>121479.08769002609</v>
      </c>
      <c r="H8800" s="391" t="s">
        <v>9568</v>
      </c>
    </row>
    <row r="8801" spans="1:15" x14ac:dyDescent="0.3">
      <c r="A8801" s="45">
        <v>45356</v>
      </c>
      <c r="B8801" s="396" t="s">
        <v>13370</v>
      </c>
      <c r="C8801" s="186" t="s">
        <v>54</v>
      </c>
      <c r="D8801" s="186" t="s">
        <v>13397</v>
      </c>
      <c r="E8801" s="187">
        <v>71890</v>
      </c>
      <c r="F8801" s="43"/>
      <c r="G8801" s="48">
        <f t="shared" si="222"/>
        <v>49589.087690026092</v>
      </c>
      <c r="H8801" s="391" t="s">
        <v>9568</v>
      </c>
    </row>
    <row r="8802" spans="1:15" x14ac:dyDescent="0.3">
      <c r="A8802" s="45">
        <v>45356</v>
      </c>
      <c r="B8802" s="396" t="s">
        <v>12123</v>
      </c>
      <c r="C8802" s="186" t="s">
        <v>54</v>
      </c>
      <c r="D8802" s="186" t="s">
        <v>12801</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13399</v>
      </c>
      <c r="E8804" s="518">
        <v>5000</v>
      </c>
      <c r="F8804" s="43"/>
      <c r="G8804" s="48">
        <f t="shared" si="222"/>
        <v>23659.087690026092</v>
      </c>
      <c r="H8804" s="391" t="s">
        <v>9568</v>
      </c>
    </row>
    <row r="8805" spans="1:15" ht="21" x14ac:dyDescent="0.3">
      <c r="A8805" s="45">
        <v>45356</v>
      </c>
      <c r="B8805" s="579"/>
      <c r="C8805" s="485"/>
      <c r="D8805" s="496" t="s">
        <v>13364</v>
      </c>
      <c r="E8805" s="485"/>
      <c r="F8805" s="28">
        <v>500000</v>
      </c>
      <c r="G8805" s="48">
        <f t="shared" si="222"/>
        <v>523659.08769002609</v>
      </c>
      <c r="H8805" s="391" t="s">
        <v>9568</v>
      </c>
      <c r="I8805" s="602" t="s">
        <v>12563</v>
      </c>
      <c r="J8805" s="187" t="e">
        <f>#REF!</f>
        <v>#REF!</v>
      </c>
      <c r="M8805" s="675" t="s">
        <v>13393</v>
      </c>
      <c r="N8805" s="676"/>
      <c r="O8805" s="648"/>
    </row>
    <row r="8806" spans="1:15" x14ac:dyDescent="0.3">
      <c r="A8806" s="45">
        <v>45356</v>
      </c>
      <c r="B8806" s="396" t="s">
        <v>12123</v>
      </c>
      <c r="C8806" s="186" t="s">
        <v>54</v>
      </c>
      <c r="D8806" s="186" t="s">
        <v>6245</v>
      </c>
      <c r="E8806" s="187">
        <v>83000</v>
      </c>
      <c r="F8806" s="43"/>
      <c r="G8806" s="48">
        <f t="shared" si="222"/>
        <v>440659.08769002609</v>
      </c>
      <c r="H8806" s="391" t="s">
        <v>9568</v>
      </c>
      <c r="I8806" s="602" t="s">
        <v>55</v>
      </c>
      <c r="J8806" s="187">
        <f ca="1">SUMIF(C8780:E8861,"salary",E8780:E8861)</f>
        <v>2272167.7586206896</v>
      </c>
    </row>
    <row r="8807" spans="1:15" x14ac:dyDescent="0.3">
      <c r="A8807" s="45">
        <v>45356</v>
      </c>
      <c r="B8807" s="398"/>
      <c r="C8807" s="5" t="s">
        <v>5288</v>
      </c>
      <c r="D8807" s="5" t="s">
        <v>13400</v>
      </c>
      <c r="E8807" s="43">
        <v>5000</v>
      </c>
      <c r="F8807" s="43"/>
      <c r="G8807" s="48">
        <f t="shared" si="222"/>
        <v>435659.08769002609</v>
      </c>
      <c r="H8807" s="391" t="s">
        <v>9568</v>
      </c>
      <c r="I8807" s="602" t="s">
        <v>12279</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13328</v>
      </c>
      <c r="E8809" s="43">
        <v>5000</v>
      </c>
      <c r="F8809" s="43"/>
      <c r="G8809" s="48">
        <f t="shared" si="222"/>
        <v>409959.08769002609</v>
      </c>
      <c r="H8809" s="391" t="s">
        <v>9568</v>
      </c>
    </row>
    <row r="8810" spans="1:15" x14ac:dyDescent="0.3">
      <c r="A8810" s="45">
        <v>45357</v>
      </c>
      <c r="B8810" s="396" t="s">
        <v>12174</v>
      </c>
      <c r="C8810" s="186" t="s">
        <v>54</v>
      </c>
      <c r="D8810" s="186" t="s">
        <v>13401</v>
      </c>
      <c r="E8810" s="187">
        <v>39100</v>
      </c>
      <c r="F8810" s="43"/>
      <c r="G8810" s="48">
        <f t="shared" si="222"/>
        <v>370859.08769002609</v>
      </c>
      <c r="H8810" s="391" t="s">
        <v>9568</v>
      </c>
    </row>
    <row r="8811" spans="1:15" x14ac:dyDescent="0.3">
      <c r="A8811" s="45">
        <v>45357</v>
      </c>
      <c r="B8811" s="396" t="s">
        <v>12174</v>
      </c>
      <c r="C8811" s="186" t="s">
        <v>54</v>
      </c>
      <c r="D8811" s="186" t="s">
        <v>13402</v>
      </c>
      <c r="E8811" s="187">
        <v>34300</v>
      </c>
      <c r="F8811" s="43"/>
      <c r="G8811" s="48">
        <f t="shared" si="222"/>
        <v>336559.08769002609</v>
      </c>
      <c r="H8811" s="391" t="s">
        <v>9568</v>
      </c>
    </row>
    <row r="8812" spans="1:15" x14ac:dyDescent="0.3">
      <c r="A8812" s="45">
        <v>45357</v>
      </c>
      <c r="B8812" s="398" t="s">
        <v>12123</v>
      </c>
      <c r="C8812" s="5" t="s">
        <v>11194</v>
      </c>
      <c r="D8812" s="5" t="s">
        <v>13403</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13404</v>
      </c>
      <c r="E8813" s="518">
        <v>5000</v>
      </c>
      <c r="F8813" s="43"/>
      <c r="G8813" s="48">
        <f t="shared" si="223"/>
        <v>316059.08769002609</v>
      </c>
      <c r="H8813" s="391" t="s">
        <v>9568</v>
      </c>
    </row>
    <row r="8814" spans="1:15" x14ac:dyDescent="0.3">
      <c r="A8814" s="45">
        <v>45357</v>
      </c>
      <c r="B8814" s="396" t="s">
        <v>12116</v>
      </c>
      <c r="C8814" s="186" t="s">
        <v>54</v>
      </c>
      <c r="D8814" s="186" t="s">
        <v>13227</v>
      </c>
      <c r="E8814" s="187">
        <v>140338.36206896551</v>
      </c>
      <c r="F8814" s="43"/>
      <c r="G8814" s="48">
        <f t="shared" si="223"/>
        <v>175720.72562106058</v>
      </c>
      <c r="H8814" s="391" t="s">
        <v>9568</v>
      </c>
    </row>
    <row r="8815" spans="1:15" x14ac:dyDescent="0.3">
      <c r="A8815" s="45">
        <v>45357</v>
      </c>
      <c r="B8815" s="396" t="s">
        <v>12123</v>
      </c>
      <c r="C8815" s="186" t="s">
        <v>54</v>
      </c>
      <c r="D8815" s="186" t="s">
        <v>13045</v>
      </c>
      <c r="E8815" s="187">
        <v>57930</v>
      </c>
      <c r="F8815" s="43"/>
      <c r="G8815" s="48">
        <f t="shared" si="223"/>
        <v>117790.72562106058</v>
      </c>
      <c r="H8815" s="391" t="s">
        <v>9568</v>
      </c>
    </row>
    <row r="8816" spans="1:15" x14ac:dyDescent="0.3">
      <c r="A8816" s="45">
        <v>45357</v>
      </c>
      <c r="B8816" s="396" t="s">
        <v>12123</v>
      </c>
      <c r="C8816" s="186" t="s">
        <v>54</v>
      </c>
      <c r="D8816" s="186" t="s">
        <v>12828</v>
      </c>
      <c r="E8816" s="187">
        <v>28500</v>
      </c>
      <c r="F8816" s="43"/>
      <c r="G8816" s="48">
        <f t="shared" si="223"/>
        <v>89290.725621060585</v>
      </c>
      <c r="H8816" s="391" t="s">
        <v>9568</v>
      </c>
    </row>
    <row r="8817" spans="1:12" x14ac:dyDescent="0.3">
      <c r="A8817" s="45">
        <v>45357</v>
      </c>
      <c r="B8817" s="398" t="s">
        <v>25</v>
      </c>
      <c r="C8817" s="5" t="s">
        <v>13287</v>
      </c>
      <c r="D8817" s="5" t="s">
        <v>40</v>
      </c>
      <c r="E8817" s="43">
        <v>6000</v>
      </c>
      <c r="F8817" s="43"/>
      <c r="G8817" s="48">
        <f t="shared" si="223"/>
        <v>83290.725621060585</v>
      </c>
      <c r="H8817" s="391" t="s">
        <v>9568</v>
      </c>
    </row>
    <row r="8818" spans="1:12" x14ac:dyDescent="0.3">
      <c r="A8818" s="45">
        <v>45357</v>
      </c>
      <c r="B8818" s="396" t="s">
        <v>12845</v>
      </c>
      <c r="C8818" s="186" t="s">
        <v>54</v>
      </c>
      <c r="D8818" s="186" t="s">
        <v>13230</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13407</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13410</v>
      </c>
      <c r="E8824" s="43">
        <v>650</v>
      </c>
      <c r="F8824" s="43"/>
      <c r="G8824" s="48">
        <f t="shared" si="223"/>
        <v>1523.7256210605847</v>
      </c>
      <c r="H8824" s="391" t="s">
        <v>9568</v>
      </c>
      <c r="L8824" s="4">
        <v>6000</v>
      </c>
    </row>
    <row r="8825" spans="1:12" x14ac:dyDescent="0.3">
      <c r="A8825" s="45">
        <v>45358</v>
      </c>
      <c r="B8825" s="579"/>
      <c r="C8825" s="485"/>
      <c r="D8825" s="496" t="s">
        <v>13364</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12569</v>
      </c>
      <c r="E8826" s="187">
        <v>40650</v>
      </c>
      <c r="F8826" s="43"/>
      <c r="G8826" s="48">
        <f t="shared" si="223"/>
        <v>960873.72562106058</v>
      </c>
      <c r="H8826" s="391" t="s">
        <v>9568</v>
      </c>
    </row>
    <row r="8827" spans="1:12" x14ac:dyDescent="0.3">
      <c r="A8827" s="45">
        <v>45358</v>
      </c>
      <c r="B8827" s="396" t="s">
        <v>12091</v>
      </c>
      <c r="C8827" s="186" t="s">
        <v>54</v>
      </c>
      <c r="D8827" s="186" t="s">
        <v>13411</v>
      </c>
      <c r="E8827" s="187">
        <v>28000</v>
      </c>
      <c r="F8827" s="43"/>
      <c r="G8827" s="48">
        <f t="shared" si="223"/>
        <v>932873.72562106058</v>
      </c>
      <c r="H8827" s="391" t="s">
        <v>9568</v>
      </c>
    </row>
    <row r="8828" spans="1:12" x14ac:dyDescent="0.3">
      <c r="A8828" s="45">
        <v>45358</v>
      </c>
      <c r="B8828" s="396" t="s">
        <v>13476</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13412</v>
      </c>
      <c r="E8829" s="43">
        <v>50000</v>
      </c>
      <c r="F8829" s="43"/>
      <c r="G8829" s="48">
        <f t="shared" si="223"/>
        <v>831123.72562106058</v>
      </c>
      <c r="H8829" s="391" t="s">
        <v>9568</v>
      </c>
    </row>
    <row r="8830" spans="1:12" x14ac:dyDescent="0.3">
      <c r="A8830" s="45">
        <v>45358</v>
      </c>
      <c r="B8830" s="396" t="s">
        <v>12845</v>
      </c>
      <c r="C8830" s="186" t="s">
        <v>54</v>
      </c>
      <c r="D8830" s="186" t="s">
        <v>13413</v>
      </c>
      <c r="E8830" s="187">
        <v>64150</v>
      </c>
      <c r="F8830" s="43"/>
      <c r="G8830" s="48">
        <f t="shared" si="223"/>
        <v>766973.72562106058</v>
      </c>
      <c r="H8830" s="391" t="s">
        <v>9568</v>
      </c>
      <c r="J8830" s="52">
        <v>43200</v>
      </c>
    </row>
    <row r="8831" spans="1:12" x14ac:dyDescent="0.3">
      <c r="A8831" s="45">
        <v>45358</v>
      </c>
      <c r="B8831" s="398" t="s">
        <v>13476</v>
      </c>
      <c r="C8831" s="5" t="s">
        <v>12875</v>
      </c>
      <c r="D8831" s="5" t="s">
        <v>13408</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13328</v>
      </c>
      <c r="E8833" s="43">
        <v>4000</v>
      </c>
      <c r="F8833" s="43"/>
      <c r="G8833" s="48">
        <f t="shared" si="223"/>
        <v>742173.72562106058</v>
      </c>
      <c r="H8833" s="391" t="s">
        <v>9568</v>
      </c>
      <c r="J8833" s="52">
        <v>114300</v>
      </c>
    </row>
    <row r="8834" spans="1:12" x14ac:dyDescent="0.3">
      <c r="A8834" s="45">
        <v>45359</v>
      </c>
      <c r="B8834" s="396" t="s">
        <v>12660</v>
      </c>
      <c r="C8834" s="186" t="s">
        <v>54</v>
      </c>
      <c r="D8834" s="186" t="s">
        <v>13213</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13420</v>
      </c>
      <c r="E8835" s="485"/>
      <c r="F8835" s="28">
        <v>200000</v>
      </c>
      <c r="G8835" s="48">
        <f t="shared" si="223"/>
        <v>263268.55320726743</v>
      </c>
      <c r="H8835" s="391" t="s">
        <v>9568</v>
      </c>
    </row>
    <row r="8836" spans="1:12" x14ac:dyDescent="0.3">
      <c r="A8836" s="45">
        <v>45359</v>
      </c>
      <c r="B8836" s="398" t="s">
        <v>13414</v>
      </c>
      <c r="C8836" s="5" t="s">
        <v>11194</v>
      </c>
      <c r="D8836" s="5" t="s">
        <v>13415</v>
      </c>
      <c r="E8836" s="43">
        <v>182980</v>
      </c>
      <c r="F8836" s="43"/>
      <c r="G8836" s="48">
        <f t="shared" si="223"/>
        <v>80288.553207267425</v>
      </c>
      <c r="H8836" s="391" t="s">
        <v>9568</v>
      </c>
    </row>
    <row r="8837" spans="1:12" x14ac:dyDescent="0.3">
      <c r="A8837" s="45">
        <v>45359</v>
      </c>
      <c r="B8837" s="398" t="s">
        <v>13414</v>
      </c>
      <c r="C8837" s="5" t="s">
        <v>5793</v>
      </c>
      <c r="D8837" s="5" t="s">
        <v>40</v>
      </c>
      <c r="E8837" s="43">
        <v>500</v>
      </c>
      <c r="F8837" s="43"/>
      <c r="G8837" s="48">
        <f t="shared" si="223"/>
        <v>79788.553207267425</v>
      </c>
      <c r="H8837" s="391" t="s">
        <v>9568</v>
      </c>
    </row>
    <row r="8838" spans="1:12" x14ac:dyDescent="0.3">
      <c r="A8838" s="45">
        <v>45359</v>
      </c>
      <c r="B8838" s="398" t="s">
        <v>13414</v>
      </c>
      <c r="C8838" s="5" t="s">
        <v>30</v>
      </c>
      <c r="D8838" s="5" t="s">
        <v>10651</v>
      </c>
      <c r="E8838" s="43">
        <v>500</v>
      </c>
      <c r="F8838" s="43"/>
      <c r="G8838" s="48">
        <f t="shared" si="223"/>
        <v>79288.553207267425</v>
      </c>
      <c r="H8838" s="391" t="s">
        <v>9568</v>
      </c>
    </row>
    <row r="8839" spans="1:12" x14ac:dyDescent="0.3">
      <c r="A8839" s="45">
        <v>45359</v>
      </c>
      <c r="B8839" s="398" t="s">
        <v>13414</v>
      </c>
      <c r="C8839" s="5" t="s">
        <v>12831</v>
      </c>
      <c r="D8839" s="5" t="s">
        <v>13425</v>
      </c>
      <c r="E8839" s="43">
        <v>10000</v>
      </c>
      <c r="F8839" s="43"/>
      <c r="G8839" s="48">
        <f t="shared" si="223"/>
        <v>69288.553207267425</v>
      </c>
      <c r="H8839" s="391" t="s">
        <v>9568</v>
      </c>
    </row>
    <row r="8840" spans="1:12" x14ac:dyDescent="0.3">
      <c r="A8840" s="45">
        <v>45359</v>
      </c>
      <c r="B8840" s="398" t="s">
        <v>13414</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13328</v>
      </c>
      <c r="E8841" s="43">
        <v>3000</v>
      </c>
      <c r="F8841" s="43"/>
      <c r="G8841" s="48">
        <f t="shared" si="223"/>
        <v>64788.553207267425</v>
      </c>
      <c r="H8841" s="391" t="s">
        <v>9568</v>
      </c>
      <c r="J8841" s="52">
        <f>J8840+J8834</f>
        <v>183980</v>
      </c>
    </row>
    <row r="8842" spans="1:12" x14ac:dyDescent="0.3">
      <c r="A8842" s="45">
        <v>45360</v>
      </c>
      <c r="B8842" s="398" t="s">
        <v>13476</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13418</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13419</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13424</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12845</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13328</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13370</v>
      </c>
      <c r="C8850" s="5" t="s">
        <v>5793</v>
      </c>
      <c r="D8850" s="5" t="s">
        <v>13433</v>
      </c>
      <c r="E8850" s="65">
        <v>500</v>
      </c>
      <c r="F8850" s="43"/>
      <c r="G8850" s="48">
        <f t="shared" si="223"/>
        <v>145738.55320726743</v>
      </c>
      <c r="H8850" s="391" t="s">
        <v>9568</v>
      </c>
      <c r="I8850" s="52">
        <v>2000</v>
      </c>
      <c r="J8850" s="52">
        <f>J8848-J8849</f>
        <v>535500</v>
      </c>
    </row>
    <row r="8851" spans="1:12" x14ac:dyDescent="0.3">
      <c r="A8851" s="45">
        <v>45362</v>
      </c>
      <c r="B8851" s="398" t="s">
        <v>13434</v>
      </c>
      <c r="C8851" s="5" t="s">
        <v>5793</v>
      </c>
      <c r="D8851" s="5" t="s">
        <v>13433</v>
      </c>
      <c r="E8851" s="65">
        <v>550</v>
      </c>
      <c r="F8851" s="43"/>
      <c r="G8851" s="48">
        <f t="shared" si="223"/>
        <v>145188.55320726743</v>
      </c>
      <c r="H8851" s="391" t="s">
        <v>9568</v>
      </c>
    </row>
    <row r="8852" spans="1:12" x14ac:dyDescent="0.3">
      <c r="A8852" s="45">
        <v>45362</v>
      </c>
      <c r="B8852" s="398" t="s">
        <v>12845</v>
      </c>
      <c r="C8852" s="5" t="s">
        <v>11194</v>
      </c>
      <c r="D8852" s="5" t="s">
        <v>10837</v>
      </c>
      <c r="E8852" s="65">
        <v>2500</v>
      </c>
      <c r="F8852" s="43"/>
      <c r="G8852" s="48">
        <f t="shared" si="223"/>
        <v>142688.55320726743</v>
      </c>
      <c r="H8852" s="391" t="s">
        <v>9568</v>
      </c>
    </row>
    <row r="8853" spans="1:12" x14ac:dyDescent="0.3">
      <c r="A8853" s="45">
        <v>45362</v>
      </c>
      <c r="B8853" s="398" t="s">
        <v>12845</v>
      </c>
      <c r="C8853" s="5" t="s">
        <v>5793</v>
      </c>
      <c r="D8853" s="5" t="s">
        <v>13435</v>
      </c>
      <c r="E8853" s="65">
        <v>1500</v>
      </c>
      <c r="F8853" s="43"/>
      <c r="G8853" s="48">
        <f t="shared" si="223"/>
        <v>141188.55320726743</v>
      </c>
      <c r="H8853" s="391" t="s">
        <v>9568</v>
      </c>
    </row>
    <row r="8854" spans="1:12" x14ac:dyDescent="0.3">
      <c r="A8854" s="45">
        <v>45362</v>
      </c>
      <c r="B8854" s="398" t="s">
        <v>12176</v>
      </c>
      <c r="C8854" s="5" t="s">
        <v>11194</v>
      </c>
      <c r="D8854" s="5" t="s">
        <v>13436</v>
      </c>
      <c r="E8854" s="65">
        <v>2000</v>
      </c>
      <c r="F8854" s="43"/>
      <c r="G8854" s="48">
        <f t="shared" si="223"/>
        <v>139188.55320726743</v>
      </c>
      <c r="H8854" s="391" t="s">
        <v>9568</v>
      </c>
    </row>
    <row r="8855" spans="1:12" x14ac:dyDescent="0.3">
      <c r="A8855" s="45">
        <v>45362</v>
      </c>
      <c r="B8855" s="398" t="s">
        <v>25</v>
      </c>
      <c r="C8855" s="5" t="s">
        <v>25</v>
      </c>
      <c r="D8855" s="5" t="s">
        <v>13427</v>
      </c>
      <c r="E8855" s="43">
        <v>8000</v>
      </c>
      <c r="F8855" s="43"/>
      <c r="G8855" s="48">
        <f t="shared" si="223"/>
        <v>131188.55320726743</v>
      </c>
      <c r="H8855" s="391" t="s">
        <v>9568</v>
      </c>
      <c r="I8855" s="52">
        <v>2500</v>
      </c>
      <c r="K8855" s="238">
        <v>11.6</v>
      </c>
      <c r="L8855" s="4">
        <v>6</v>
      </c>
    </row>
    <row r="8856" spans="1:12" x14ac:dyDescent="0.3">
      <c r="A8856" s="45">
        <v>45362</v>
      </c>
      <c r="B8856" s="398" t="s">
        <v>13428</v>
      </c>
      <c r="C8856" s="5" t="s">
        <v>9765</v>
      </c>
      <c r="D8856" s="5" t="s">
        <v>13429</v>
      </c>
      <c r="E8856" s="43">
        <v>5000</v>
      </c>
      <c r="F8856" s="43"/>
      <c r="G8856" s="48">
        <f t="shared" si="223"/>
        <v>126188.55320726743</v>
      </c>
      <c r="H8856" s="391" t="s">
        <v>9568</v>
      </c>
      <c r="I8856" s="52">
        <v>500</v>
      </c>
      <c r="L8856" s="650">
        <f>24-K8855-L8855-8</f>
        <v>-1.5999999999999996</v>
      </c>
    </row>
    <row r="8857" spans="1:12" x14ac:dyDescent="0.3">
      <c r="A8857" s="45">
        <v>45363</v>
      </c>
      <c r="B8857" s="398" t="s">
        <v>12845</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13439</v>
      </c>
      <c r="E8859" s="43">
        <v>18000</v>
      </c>
      <c r="F8859" s="43"/>
      <c r="G8859" s="48">
        <f t="shared" si="223"/>
        <v>104688.55320726743</v>
      </c>
      <c r="H8859" s="391" t="s">
        <v>9568</v>
      </c>
      <c r="I8859" s="52">
        <f>SUM(I8849:I8858)</f>
        <v>7050</v>
      </c>
      <c r="K8859" s="651"/>
      <c r="L8859" s="652"/>
    </row>
    <row r="8860" spans="1:12" x14ac:dyDescent="0.3">
      <c r="A8860" s="45">
        <v>45364</v>
      </c>
      <c r="B8860" s="398" t="s">
        <v>12845</v>
      </c>
      <c r="C8860" s="5" t="s">
        <v>9452</v>
      </c>
      <c r="D8860" s="5" t="s">
        <v>13440</v>
      </c>
      <c r="E8860" s="43">
        <v>2400</v>
      </c>
      <c r="F8860" s="43"/>
      <c r="G8860" s="48">
        <f t="shared" si="223"/>
        <v>102288.55320726743</v>
      </c>
      <c r="H8860" s="391" t="s">
        <v>9568</v>
      </c>
      <c r="J8860" s="52">
        <f>E8854+E8853+E8852+E8851+E8850</f>
        <v>7050</v>
      </c>
      <c r="L8860" s="650"/>
    </row>
    <row r="8861" spans="1:12" x14ac:dyDescent="0.3">
      <c r="A8861" s="45">
        <v>45364</v>
      </c>
      <c r="B8861" s="398" t="s">
        <v>12660</v>
      </c>
      <c r="C8861" s="5" t="s">
        <v>5793</v>
      </c>
      <c r="D8861" s="5" t="s">
        <v>40</v>
      </c>
      <c r="E8861" s="43">
        <v>2000</v>
      </c>
      <c r="F8861" s="43"/>
      <c r="G8861" s="48">
        <f t="shared" si="223"/>
        <v>100288.55320726743</v>
      </c>
      <c r="H8861" s="391" t="s">
        <v>9568</v>
      </c>
      <c r="K8861" s="355"/>
      <c r="L8861" s="652"/>
    </row>
    <row r="8862" spans="1:12" x14ac:dyDescent="0.3">
      <c r="A8862" s="45">
        <v>45364</v>
      </c>
      <c r="B8862" s="398" t="s">
        <v>25</v>
      </c>
      <c r="C8862" s="5" t="s">
        <v>11161</v>
      </c>
      <c r="D8862" s="5" t="s">
        <v>294</v>
      </c>
      <c r="E8862" s="43">
        <v>5000</v>
      </c>
      <c r="F8862" s="43"/>
      <c r="G8862" s="48">
        <f t="shared" si="223"/>
        <v>95288.553207267425</v>
      </c>
      <c r="H8862" s="391" t="s">
        <v>9568</v>
      </c>
      <c r="L8862" s="652"/>
    </row>
    <row r="8863" spans="1:12" x14ac:dyDescent="0.3">
      <c r="A8863" s="45">
        <v>45364</v>
      </c>
      <c r="B8863" s="398" t="s">
        <v>12116</v>
      </c>
      <c r="C8863" s="5" t="s">
        <v>84</v>
      </c>
      <c r="D8863" s="5" t="s">
        <v>13446</v>
      </c>
      <c r="E8863" s="43">
        <v>25000</v>
      </c>
      <c r="F8863" s="43"/>
      <c r="G8863" s="48">
        <f t="shared" si="223"/>
        <v>70288.553207267425</v>
      </c>
      <c r="H8863" s="391" t="s">
        <v>9568</v>
      </c>
      <c r="L8863" s="652"/>
    </row>
    <row r="8864" spans="1:12" x14ac:dyDescent="0.3">
      <c r="A8864" s="45">
        <v>45364</v>
      </c>
      <c r="B8864" s="398" t="s">
        <v>12660</v>
      </c>
      <c r="C8864" s="5" t="s">
        <v>64</v>
      </c>
      <c r="D8864" s="5" t="s">
        <v>13442</v>
      </c>
      <c r="E8864" s="43">
        <v>4860</v>
      </c>
      <c r="F8864" s="43"/>
      <c r="G8864" s="48">
        <f t="shared" si="223"/>
        <v>65428.553207267425</v>
      </c>
      <c r="H8864" s="391" t="s">
        <v>9568</v>
      </c>
      <c r="L8864" s="652"/>
    </row>
    <row r="8865" spans="1:12" x14ac:dyDescent="0.3">
      <c r="A8865" s="45">
        <v>45364</v>
      </c>
      <c r="B8865" s="398" t="s">
        <v>12660</v>
      </c>
      <c r="C8865" s="5" t="s">
        <v>6430</v>
      </c>
      <c r="D8865" s="5" t="s">
        <v>13443</v>
      </c>
      <c r="E8865" s="43">
        <v>2000</v>
      </c>
      <c r="F8865" s="43"/>
      <c r="G8865" s="48">
        <f t="shared" si="223"/>
        <v>63428.553207267425</v>
      </c>
      <c r="H8865" s="391" t="s">
        <v>9568</v>
      </c>
      <c r="J8865" s="52" t="s">
        <v>13437</v>
      </c>
    </row>
    <row r="8866" spans="1:12" x14ac:dyDescent="0.3">
      <c r="A8866" s="45">
        <v>45364</v>
      </c>
      <c r="B8866" s="396" t="s">
        <v>12660</v>
      </c>
      <c r="C8866" s="186" t="s">
        <v>54</v>
      </c>
      <c r="D8866" s="186" t="s">
        <v>13444</v>
      </c>
      <c r="E8866" s="187">
        <v>3500</v>
      </c>
      <c r="F8866" s="43"/>
      <c r="G8866" s="48">
        <f t="shared" si="223"/>
        <v>59928.553207267425</v>
      </c>
      <c r="H8866" s="391" t="s">
        <v>9568</v>
      </c>
    </row>
    <row r="8867" spans="1:12" x14ac:dyDescent="0.3">
      <c r="A8867" s="45">
        <v>45364</v>
      </c>
      <c r="B8867" s="396" t="s">
        <v>12660</v>
      </c>
      <c r="C8867" s="186" t="s">
        <v>54</v>
      </c>
      <c r="D8867" s="186" t="s">
        <v>13445</v>
      </c>
      <c r="E8867" s="187">
        <v>32500</v>
      </c>
      <c r="F8867" s="43"/>
      <c r="G8867" s="48">
        <f t="shared" si="223"/>
        <v>27428.553207267425</v>
      </c>
      <c r="H8867" s="391" t="s">
        <v>9568</v>
      </c>
      <c r="J8867" s="52" t="s">
        <v>13438</v>
      </c>
    </row>
    <row r="8868" spans="1:12" x14ac:dyDescent="0.3">
      <c r="A8868" s="45">
        <v>45364</v>
      </c>
      <c r="B8868" s="398" t="s">
        <v>12272</v>
      </c>
      <c r="C8868" s="5" t="s">
        <v>1616</v>
      </c>
      <c r="D8868" s="5" t="s">
        <v>13447</v>
      </c>
      <c r="E8868" s="43">
        <v>900</v>
      </c>
      <c r="F8868" s="43"/>
      <c r="G8868" s="48">
        <f t="shared" si="223"/>
        <v>26528.553207267425</v>
      </c>
      <c r="H8868" s="391" t="s">
        <v>9568</v>
      </c>
      <c r="L8868" s="4" t="e">
        <f>#REF!*8%</f>
        <v>#REF!</v>
      </c>
    </row>
    <row r="8869" spans="1:12" x14ac:dyDescent="0.3">
      <c r="A8869" s="45">
        <v>45364</v>
      </c>
      <c r="B8869" s="398" t="s">
        <v>25</v>
      </c>
      <c r="C8869" s="5" t="s">
        <v>25</v>
      </c>
      <c r="D8869" s="5" t="s">
        <v>13328</v>
      </c>
      <c r="E8869" s="43">
        <v>1000</v>
      </c>
      <c r="F8869" s="43"/>
      <c r="G8869" s="48">
        <f t="shared" si="223"/>
        <v>25528.553207267425</v>
      </c>
      <c r="H8869" s="391" t="s">
        <v>9568</v>
      </c>
      <c r="L8869" s="4" t="e">
        <f>#REF!-L8868</f>
        <v>#REF!</v>
      </c>
    </row>
    <row r="8870" spans="1:12" x14ac:dyDescent="0.3">
      <c r="A8870" s="45">
        <v>45365</v>
      </c>
      <c r="B8870" s="398" t="s">
        <v>12845</v>
      </c>
      <c r="C8870" s="5" t="s">
        <v>11194</v>
      </c>
      <c r="D8870" s="5" t="s">
        <v>13449</v>
      </c>
      <c r="E8870" s="43">
        <v>1800</v>
      </c>
      <c r="F8870" s="43"/>
      <c r="G8870" s="48">
        <f t="shared" si="223"/>
        <v>23728.553207267425</v>
      </c>
      <c r="H8870" s="391" t="s">
        <v>9568</v>
      </c>
      <c r="I8870" s="52">
        <v>11983</v>
      </c>
      <c r="L8870" s="4">
        <v>1613998</v>
      </c>
    </row>
    <row r="8871" spans="1:12" x14ac:dyDescent="0.3">
      <c r="A8871" s="45">
        <v>45365</v>
      </c>
      <c r="B8871" s="398" t="s">
        <v>12845</v>
      </c>
      <c r="C8871" s="5" t="s">
        <v>11194</v>
      </c>
      <c r="D8871" s="5" t="s">
        <v>13450</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12845</v>
      </c>
      <c r="C8875" s="5" t="s">
        <v>5793</v>
      </c>
      <c r="D8875" s="5" t="s">
        <v>40</v>
      </c>
      <c r="E8875" s="43">
        <v>3000</v>
      </c>
      <c r="F8875" s="43"/>
      <c r="G8875" s="48">
        <f t="shared" si="223"/>
        <v>167353.55320726743</v>
      </c>
      <c r="H8875" s="391" t="s">
        <v>9568</v>
      </c>
    </row>
    <row r="8876" spans="1:12" x14ac:dyDescent="0.3">
      <c r="A8876" s="45">
        <v>45365</v>
      </c>
      <c r="B8876" s="398" t="s">
        <v>12845</v>
      </c>
      <c r="C8876" s="5" t="s">
        <v>5793</v>
      </c>
      <c r="D8876" s="5" t="s">
        <v>13451</v>
      </c>
      <c r="E8876" s="43">
        <v>250</v>
      </c>
      <c r="F8876" s="43"/>
      <c r="G8876" s="48">
        <f t="shared" ref="G8876:G8943" si="224">G8875+F8876-E8876</f>
        <v>167103.55320726743</v>
      </c>
      <c r="H8876" s="391" t="s">
        <v>9568</v>
      </c>
    </row>
    <row r="8877" spans="1:12" x14ac:dyDescent="0.3">
      <c r="A8877" s="45">
        <v>45365</v>
      </c>
      <c r="B8877" s="398" t="s">
        <v>12123</v>
      </c>
      <c r="C8877" s="5" t="s">
        <v>5793</v>
      </c>
      <c r="D8877" s="5" t="s">
        <v>13452</v>
      </c>
      <c r="E8877" s="43">
        <v>300</v>
      </c>
      <c r="F8877" s="43"/>
      <c r="G8877" s="48">
        <f t="shared" si="224"/>
        <v>166803.55320726743</v>
      </c>
      <c r="H8877" s="391" t="s">
        <v>9568</v>
      </c>
    </row>
    <row r="8878" spans="1:12" x14ac:dyDescent="0.3">
      <c r="A8878" s="45">
        <v>45365</v>
      </c>
      <c r="B8878" s="398" t="s">
        <v>12845</v>
      </c>
      <c r="C8878" s="5" t="s">
        <v>30</v>
      </c>
      <c r="D8878" s="5" t="s">
        <v>13453</v>
      </c>
      <c r="E8878" s="43">
        <v>1000</v>
      </c>
      <c r="F8878" s="43"/>
      <c r="G8878" s="48">
        <f t="shared" si="224"/>
        <v>165803.55320726743</v>
      </c>
      <c r="H8878" s="391" t="s">
        <v>9568</v>
      </c>
    </row>
    <row r="8879" spans="1:12" x14ac:dyDescent="0.3">
      <c r="A8879" s="45">
        <v>45365</v>
      </c>
      <c r="B8879" s="398" t="s">
        <v>25</v>
      </c>
      <c r="C8879" s="5" t="s">
        <v>25</v>
      </c>
      <c r="D8879" s="5" t="s">
        <v>13328</v>
      </c>
      <c r="E8879" s="43">
        <v>1000</v>
      </c>
      <c r="F8879" s="43"/>
      <c r="G8879" s="48">
        <f t="shared" si="224"/>
        <v>164803.55320726743</v>
      </c>
      <c r="H8879" s="391" t="s">
        <v>9568</v>
      </c>
    </row>
    <row r="8880" spans="1:12" x14ac:dyDescent="0.3">
      <c r="A8880" s="45">
        <v>45365</v>
      </c>
      <c r="B8880" s="398" t="s">
        <v>12845</v>
      </c>
      <c r="C8880" s="5" t="s">
        <v>5793</v>
      </c>
      <c r="D8880" s="5" t="s">
        <v>40</v>
      </c>
      <c r="E8880" s="43">
        <v>250</v>
      </c>
      <c r="F8880" s="43"/>
      <c r="G8880" s="48">
        <f t="shared" si="224"/>
        <v>164553.55320726743</v>
      </c>
      <c r="H8880" s="391" t="s">
        <v>9568</v>
      </c>
    </row>
    <row r="8881" spans="1:8" x14ac:dyDescent="0.3">
      <c r="A8881" s="45">
        <v>45366</v>
      </c>
      <c r="B8881" s="398" t="s">
        <v>12845</v>
      </c>
      <c r="C8881" s="5" t="s">
        <v>11194</v>
      </c>
      <c r="D8881" s="5" t="s">
        <v>13454</v>
      </c>
      <c r="E8881" s="43">
        <v>15600</v>
      </c>
      <c r="F8881" s="43"/>
      <c r="G8881" s="48">
        <f t="shared" si="224"/>
        <v>148953.55320726743</v>
      </c>
      <c r="H8881" s="391" t="s">
        <v>9568</v>
      </c>
    </row>
    <row r="8882" spans="1:8" x14ac:dyDescent="0.3">
      <c r="A8882" s="45">
        <v>45366</v>
      </c>
      <c r="B8882" s="398" t="s">
        <v>12123</v>
      </c>
      <c r="C8882" s="5" t="s">
        <v>11194</v>
      </c>
      <c r="D8882" s="5" t="s">
        <v>13455</v>
      </c>
      <c r="E8882" s="43">
        <v>1000</v>
      </c>
      <c r="F8882" s="43"/>
      <c r="G8882" s="48">
        <f t="shared" si="224"/>
        <v>147953.55320726743</v>
      </c>
      <c r="H8882" s="391" t="s">
        <v>9568</v>
      </c>
    </row>
    <row r="8883" spans="1:8" x14ac:dyDescent="0.3">
      <c r="A8883" s="45">
        <v>45366</v>
      </c>
      <c r="B8883" s="398" t="s">
        <v>12845</v>
      </c>
      <c r="C8883" s="5" t="s">
        <v>11194</v>
      </c>
      <c r="D8883" s="5" t="s">
        <v>13456</v>
      </c>
      <c r="E8883" s="43">
        <v>7500</v>
      </c>
      <c r="F8883" s="43"/>
      <c r="G8883" s="48">
        <f t="shared" si="224"/>
        <v>140453.55320726743</v>
      </c>
      <c r="H8883" s="391" t="s">
        <v>9568</v>
      </c>
    </row>
    <row r="8884" spans="1:8" x14ac:dyDescent="0.3">
      <c r="A8884" s="45">
        <v>45366</v>
      </c>
      <c r="B8884" s="398" t="s">
        <v>12845</v>
      </c>
      <c r="C8884" s="5" t="s">
        <v>11194</v>
      </c>
      <c r="D8884" s="5" t="s">
        <v>13457</v>
      </c>
      <c r="E8884" s="43">
        <v>540</v>
      </c>
      <c r="F8884" s="43"/>
      <c r="G8884" s="48">
        <f t="shared" si="224"/>
        <v>139913.55320726743</v>
      </c>
      <c r="H8884" s="391" t="s">
        <v>9568</v>
      </c>
    </row>
    <row r="8885" spans="1:8" x14ac:dyDescent="0.3">
      <c r="A8885" s="45">
        <v>45366</v>
      </c>
      <c r="B8885" s="398" t="s">
        <v>12082</v>
      </c>
      <c r="C8885" s="5" t="s">
        <v>26</v>
      </c>
      <c r="D8885" s="5" t="s">
        <v>13281</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12845</v>
      </c>
      <c r="C8887" s="5" t="s">
        <v>11194</v>
      </c>
      <c r="D8887" s="5" t="s">
        <v>12329</v>
      </c>
      <c r="E8887" s="43">
        <v>5560</v>
      </c>
      <c r="F8887" s="43"/>
      <c r="G8887" s="48">
        <f t="shared" si="224"/>
        <v>127853.55320726743</v>
      </c>
      <c r="H8887" s="391" t="s">
        <v>9568</v>
      </c>
    </row>
    <row r="8888" spans="1:8" x14ac:dyDescent="0.3">
      <c r="A8888" s="45">
        <v>45367</v>
      </c>
      <c r="B8888" s="398" t="s">
        <v>12845</v>
      </c>
      <c r="C8888" s="5" t="s">
        <v>5793</v>
      </c>
      <c r="D8888" s="5" t="s">
        <v>40</v>
      </c>
      <c r="E8888" s="43">
        <v>350</v>
      </c>
      <c r="F8888" s="43"/>
      <c r="G8888" s="48">
        <f t="shared" si="224"/>
        <v>127503.55320726743</v>
      </c>
      <c r="H8888" s="391" t="s">
        <v>9568</v>
      </c>
    </row>
    <row r="8889" spans="1:8" x14ac:dyDescent="0.3">
      <c r="A8889" s="45">
        <v>45367</v>
      </c>
      <c r="B8889" s="398" t="s">
        <v>12660</v>
      </c>
      <c r="C8889" s="5" t="s">
        <v>7366</v>
      </c>
      <c r="D8889" s="5" t="s">
        <v>13461</v>
      </c>
      <c r="E8889" s="43">
        <v>12400</v>
      </c>
      <c r="F8889" s="43"/>
      <c r="G8889" s="48">
        <f t="shared" si="224"/>
        <v>115103.55320726743</v>
      </c>
      <c r="H8889" s="391" t="s">
        <v>9568</v>
      </c>
    </row>
    <row r="8890" spans="1:8" x14ac:dyDescent="0.3">
      <c r="A8890" s="45">
        <v>45367</v>
      </c>
      <c r="B8890" s="398" t="s">
        <v>12123</v>
      </c>
      <c r="C8890" s="5" t="s">
        <v>11194</v>
      </c>
      <c r="D8890" s="5" t="s">
        <v>13462</v>
      </c>
      <c r="E8890" s="43">
        <v>950</v>
      </c>
      <c r="F8890" s="43"/>
      <c r="G8890" s="48">
        <f t="shared" si="224"/>
        <v>114153.55320726743</v>
      </c>
      <c r="H8890" s="391" t="s">
        <v>9568</v>
      </c>
    </row>
    <row r="8891" spans="1:8" x14ac:dyDescent="0.3">
      <c r="A8891" s="45">
        <v>45367</v>
      </c>
      <c r="B8891" s="398" t="s">
        <v>10333</v>
      </c>
      <c r="C8891" s="5" t="s">
        <v>7737</v>
      </c>
      <c r="D8891" s="5" t="s">
        <v>13463</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13467</v>
      </c>
      <c r="E8893" s="43">
        <v>7000</v>
      </c>
      <c r="F8893" s="43"/>
      <c r="G8893" s="48">
        <f t="shared" si="224"/>
        <v>97153.553207267425</v>
      </c>
      <c r="H8893" s="391" t="s">
        <v>9568</v>
      </c>
    </row>
    <row r="8894" spans="1:8" x14ac:dyDescent="0.3">
      <c r="A8894" s="45">
        <v>45369</v>
      </c>
      <c r="B8894" s="398" t="s">
        <v>12117</v>
      </c>
      <c r="C8894" s="5" t="s">
        <v>7418</v>
      </c>
      <c r="D8894" s="5" t="s">
        <v>13468</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13476</v>
      </c>
      <c r="C8896" s="5" t="s">
        <v>13469</v>
      </c>
      <c r="D8896" s="5" t="s">
        <v>13470</v>
      </c>
      <c r="E8896" s="43">
        <v>5000</v>
      </c>
      <c r="F8896" s="43"/>
      <c r="G8896" s="48">
        <f t="shared" si="224"/>
        <v>80596.553207267425</v>
      </c>
      <c r="H8896" s="391" t="s">
        <v>9568</v>
      </c>
    </row>
    <row r="8897" spans="1:11" x14ac:dyDescent="0.3">
      <c r="A8897" s="45">
        <v>45370</v>
      </c>
      <c r="B8897" s="398" t="s">
        <v>13476</v>
      </c>
      <c r="C8897" s="5" t="s">
        <v>5793</v>
      </c>
      <c r="D8897" s="5" t="s">
        <v>40</v>
      </c>
      <c r="E8897" s="43">
        <v>200</v>
      </c>
      <c r="F8897" s="43"/>
      <c r="G8897" s="48">
        <f t="shared" si="224"/>
        <v>80396.553207267425</v>
      </c>
      <c r="H8897" s="391" t="s">
        <v>9568</v>
      </c>
    </row>
    <row r="8898" spans="1:11" x14ac:dyDescent="0.3">
      <c r="A8898" s="45">
        <v>45371</v>
      </c>
      <c r="B8898" s="398" t="s">
        <v>12660</v>
      </c>
      <c r="C8898" s="5" t="s">
        <v>11194</v>
      </c>
      <c r="D8898" s="5" t="s">
        <v>13472</v>
      </c>
      <c r="E8898" s="43">
        <v>11435</v>
      </c>
      <c r="F8898" s="43"/>
      <c r="G8898" s="48">
        <f t="shared" si="224"/>
        <v>68961.553207267425</v>
      </c>
      <c r="H8898" s="391" t="s">
        <v>9568</v>
      </c>
    </row>
    <row r="8899" spans="1:11" x14ac:dyDescent="0.3">
      <c r="A8899" s="45">
        <v>45371</v>
      </c>
      <c r="B8899" s="398" t="s">
        <v>13476</v>
      </c>
      <c r="C8899" s="5" t="s">
        <v>3220</v>
      </c>
      <c r="D8899" s="5" t="s">
        <v>582</v>
      </c>
      <c r="E8899" s="43">
        <v>20000</v>
      </c>
      <c r="F8899" s="43"/>
      <c r="G8899" s="48">
        <f t="shared" si="224"/>
        <v>48961.553207267425</v>
      </c>
      <c r="H8899" s="391" t="s">
        <v>9568</v>
      </c>
    </row>
    <row r="8900" spans="1:11" x14ac:dyDescent="0.3">
      <c r="A8900" s="45">
        <v>45371</v>
      </c>
      <c r="B8900" s="398" t="s">
        <v>12845</v>
      </c>
      <c r="C8900" s="5" t="s">
        <v>30</v>
      </c>
      <c r="D8900" s="5" t="s">
        <v>10651</v>
      </c>
      <c r="E8900" s="43">
        <v>1000</v>
      </c>
      <c r="F8900" s="43"/>
      <c r="G8900" s="48">
        <f t="shared" si="224"/>
        <v>47961.553207267425</v>
      </c>
      <c r="H8900" s="391" t="s">
        <v>9568</v>
      </c>
    </row>
    <row r="8901" spans="1:11" x14ac:dyDescent="0.3">
      <c r="A8901" s="45">
        <v>45371</v>
      </c>
      <c r="B8901" s="398" t="s">
        <v>12660</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13473</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12845</v>
      </c>
      <c r="C8905" s="5" t="s">
        <v>13474</v>
      </c>
      <c r="D8905" s="5" t="s">
        <v>13475</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12845</v>
      </c>
      <c r="C8911" s="5" t="s">
        <v>11194</v>
      </c>
      <c r="D8911" s="5" t="s">
        <v>13478</v>
      </c>
      <c r="E8911" s="43">
        <v>3000</v>
      </c>
      <c r="F8911" s="43"/>
      <c r="G8911" s="48">
        <f t="shared" si="224"/>
        <v>31621.553207267425</v>
      </c>
      <c r="H8911" s="391" t="s">
        <v>9568</v>
      </c>
      <c r="K8911" s="52">
        <v>10000</v>
      </c>
    </row>
    <row r="8912" spans="1:11" x14ac:dyDescent="0.3">
      <c r="A8912" s="45">
        <v>45372</v>
      </c>
      <c r="B8912" s="398" t="s">
        <v>12174</v>
      </c>
      <c r="C8912" s="5" t="s">
        <v>84</v>
      </c>
      <c r="D8912" s="5" t="s">
        <v>13477</v>
      </c>
      <c r="E8912" s="43">
        <v>3000</v>
      </c>
      <c r="F8912" s="43"/>
      <c r="G8912" s="48">
        <f t="shared" si="224"/>
        <v>28621.553207267425</v>
      </c>
      <c r="H8912" s="391" t="s">
        <v>9568</v>
      </c>
      <c r="K8912" s="52">
        <v>5000</v>
      </c>
    </row>
    <row r="8913" spans="1:11" x14ac:dyDescent="0.3">
      <c r="A8913" s="45">
        <v>45372</v>
      </c>
      <c r="B8913" s="398" t="s">
        <v>12845</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13479</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13480</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13481</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13476</v>
      </c>
      <c r="C8918" s="5" t="s">
        <v>12875</v>
      </c>
      <c r="D8918" s="5" t="s">
        <v>582</v>
      </c>
      <c r="E8918" s="43">
        <v>10000</v>
      </c>
      <c r="F8918" s="43"/>
      <c r="G8918" s="48">
        <f t="shared" si="224"/>
        <v>39621.553207267425</v>
      </c>
      <c r="H8918" s="391" t="s">
        <v>9568</v>
      </c>
    </row>
    <row r="8919" spans="1:11" x14ac:dyDescent="0.3">
      <c r="A8919" s="45">
        <v>45376</v>
      </c>
      <c r="B8919" s="398" t="s">
        <v>12845</v>
      </c>
      <c r="C8919" s="5" t="s">
        <v>26</v>
      </c>
      <c r="D8919" s="5" t="s">
        <v>13482</v>
      </c>
      <c r="E8919" s="43">
        <v>1500</v>
      </c>
      <c r="F8919" s="43"/>
      <c r="G8919" s="48">
        <f t="shared" si="224"/>
        <v>38121.553207267425</v>
      </c>
      <c r="H8919" s="391" t="s">
        <v>9568</v>
      </c>
    </row>
    <row r="8920" spans="1:11" x14ac:dyDescent="0.3">
      <c r="A8920" s="45">
        <v>45376</v>
      </c>
      <c r="B8920" s="398" t="s">
        <v>12660</v>
      </c>
      <c r="C8920" s="5" t="s">
        <v>6430</v>
      </c>
      <c r="D8920" s="5" t="s">
        <v>13483</v>
      </c>
      <c r="E8920" s="43">
        <v>2000</v>
      </c>
      <c r="F8920" s="43"/>
      <c r="G8920" s="48">
        <f t="shared" si="224"/>
        <v>36121.553207267425</v>
      </c>
      <c r="H8920" s="391" t="s">
        <v>9568</v>
      </c>
    </row>
    <row r="8921" spans="1:11" x14ac:dyDescent="0.3">
      <c r="A8921" s="45">
        <v>45376</v>
      </c>
      <c r="B8921" s="398" t="s">
        <v>25</v>
      </c>
      <c r="C8921" s="5" t="s">
        <v>25</v>
      </c>
      <c r="D8921" s="5" t="s">
        <v>13489</v>
      </c>
      <c r="E8921" s="43">
        <v>31500</v>
      </c>
      <c r="F8921" s="43"/>
      <c r="G8921" s="48">
        <f t="shared" si="224"/>
        <v>4621.553207267425</v>
      </c>
      <c r="H8921" s="391" t="s">
        <v>9568</v>
      </c>
    </row>
    <row r="8922" spans="1:11" x14ac:dyDescent="0.3">
      <c r="A8922" s="45">
        <v>45384</v>
      </c>
      <c r="B8922" s="579"/>
      <c r="C8922" s="485"/>
      <c r="D8922" s="496" t="s">
        <v>13522</v>
      </c>
      <c r="E8922" s="485"/>
      <c r="F8922" s="28">
        <v>500000</v>
      </c>
      <c r="G8922" s="48">
        <f t="shared" si="224"/>
        <v>504621.55320726743</v>
      </c>
      <c r="H8922" s="391" t="s">
        <v>9568</v>
      </c>
    </row>
    <row r="8923" spans="1:11" x14ac:dyDescent="0.3">
      <c r="A8923" s="45">
        <v>45384</v>
      </c>
      <c r="B8923" s="396" t="s">
        <v>12845</v>
      </c>
      <c r="C8923" s="186" t="s">
        <v>54</v>
      </c>
      <c r="D8923" s="186" t="s">
        <v>6245</v>
      </c>
      <c r="E8923" s="187">
        <v>80160</v>
      </c>
      <c r="F8923" s="43"/>
      <c r="G8923" s="48">
        <f t="shared" si="224"/>
        <v>424461.55320726743</v>
      </c>
      <c r="H8923" s="391" t="s">
        <v>9568</v>
      </c>
    </row>
    <row r="8924" spans="1:11" x14ac:dyDescent="0.3">
      <c r="A8924" s="45">
        <v>45384</v>
      </c>
      <c r="B8924" s="396" t="s">
        <v>13503</v>
      </c>
      <c r="C8924" s="186" t="s">
        <v>54</v>
      </c>
      <c r="D8924" s="186" t="s">
        <v>12801</v>
      </c>
      <c r="E8924" s="187">
        <v>23130</v>
      </c>
      <c r="F8924" s="43"/>
      <c r="G8924" s="48">
        <f t="shared" si="224"/>
        <v>401331.55320726743</v>
      </c>
      <c r="H8924" s="391" t="s">
        <v>9568</v>
      </c>
    </row>
    <row r="8925" spans="1:11" x14ac:dyDescent="0.3">
      <c r="A8925" s="45">
        <v>45384</v>
      </c>
      <c r="B8925" s="398" t="s">
        <v>12091</v>
      </c>
      <c r="C8925" s="5" t="s">
        <v>11194</v>
      </c>
      <c r="D8925" s="5" t="s">
        <v>13504</v>
      </c>
      <c r="E8925" s="43">
        <v>1700</v>
      </c>
      <c r="F8925" s="43"/>
      <c r="G8925" s="48">
        <f t="shared" si="224"/>
        <v>399631.55320726743</v>
      </c>
      <c r="H8925" s="391" t="s">
        <v>9568</v>
      </c>
    </row>
    <row r="8926" spans="1:11" x14ac:dyDescent="0.3">
      <c r="A8926" s="45">
        <v>45384</v>
      </c>
      <c r="B8926" s="398" t="s">
        <v>25</v>
      </c>
      <c r="C8926" s="5" t="s">
        <v>25</v>
      </c>
      <c r="D8926" s="5" t="s">
        <v>13328</v>
      </c>
      <c r="E8926" s="43">
        <v>3000</v>
      </c>
      <c r="F8926" s="43"/>
      <c r="G8926" s="48">
        <f t="shared" si="224"/>
        <v>396631.55320726743</v>
      </c>
      <c r="H8926" s="391" t="s">
        <v>9568</v>
      </c>
    </row>
    <row r="8927" spans="1:11" x14ac:dyDescent="0.3">
      <c r="A8927" s="45">
        <v>45384</v>
      </c>
      <c r="B8927" s="398" t="s">
        <v>13434</v>
      </c>
      <c r="C8927" s="5" t="s">
        <v>9765</v>
      </c>
      <c r="D8927" s="5" t="s">
        <v>13236</v>
      </c>
      <c r="E8927" s="43">
        <v>5000</v>
      </c>
      <c r="F8927" s="43"/>
      <c r="G8927" s="48">
        <f t="shared" si="224"/>
        <v>391631.55320726743</v>
      </c>
      <c r="H8927" s="391" t="s">
        <v>9568</v>
      </c>
    </row>
    <row r="8928" spans="1:11" x14ac:dyDescent="0.3">
      <c r="A8928" s="45">
        <v>45384</v>
      </c>
      <c r="B8928" s="398"/>
      <c r="C8928" s="5" t="s">
        <v>1074</v>
      </c>
      <c r="D8928" s="5" t="s">
        <v>13509</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12845</v>
      </c>
      <c r="C8930" s="5" t="s">
        <v>13510</v>
      </c>
      <c r="D8930" s="5" t="s">
        <v>13511</v>
      </c>
      <c r="E8930" s="43">
        <v>35000</v>
      </c>
      <c r="F8930" s="43"/>
      <c r="G8930" s="48">
        <f t="shared" si="224"/>
        <v>354401.55320726743</v>
      </c>
      <c r="H8930" s="391" t="s">
        <v>9568</v>
      </c>
    </row>
    <row r="8931" spans="1:8" x14ac:dyDescent="0.3">
      <c r="A8931" s="45">
        <v>45384</v>
      </c>
      <c r="B8931" s="398" t="s">
        <v>25</v>
      </c>
      <c r="C8931" s="5" t="s">
        <v>13512</v>
      </c>
      <c r="D8931" s="5" t="s">
        <v>13513</v>
      </c>
      <c r="E8931" s="43">
        <v>20000</v>
      </c>
      <c r="F8931" s="43"/>
      <c r="G8931" s="48">
        <f t="shared" si="224"/>
        <v>334401.55320726743</v>
      </c>
      <c r="H8931" s="391" t="s">
        <v>9568</v>
      </c>
    </row>
    <row r="8932" spans="1:8" x14ac:dyDescent="0.3">
      <c r="A8932" s="45">
        <v>45384</v>
      </c>
      <c r="B8932" s="398" t="s">
        <v>12845</v>
      </c>
      <c r="C8932" s="5" t="s">
        <v>5793</v>
      </c>
      <c r="D8932" s="5" t="s">
        <v>13515</v>
      </c>
      <c r="E8932" s="43">
        <v>4500</v>
      </c>
      <c r="F8932" s="43"/>
      <c r="G8932" s="48">
        <f t="shared" si="224"/>
        <v>329901.55320726743</v>
      </c>
      <c r="H8932" s="391" t="s">
        <v>9568</v>
      </c>
    </row>
    <row r="8933" spans="1:8" x14ac:dyDescent="0.3">
      <c r="A8933" s="45">
        <v>45384</v>
      </c>
      <c r="B8933" s="398" t="s">
        <v>13507</v>
      </c>
      <c r="C8933" s="5" t="s">
        <v>9765</v>
      </c>
      <c r="D8933" s="5" t="s">
        <v>13236</v>
      </c>
      <c r="E8933" s="43">
        <v>5000</v>
      </c>
      <c r="F8933" s="43"/>
      <c r="G8933" s="48">
        <f t="shared" si="224"/>
        <v>324901.55320726743</v>
      </c>
      <c r="H8933" s="391" t="s">
        <v>9568</v>
      </c>
    </row>
    <row r="8934" spans="1:8" x14ac:dyDescent="0.3">
      <c r="A8934" s="45">
        <v>45384</v>
      </c>
      <c r="B8934" s="398" t="s">
        <v>13503</v>
      </c>
      <c r="C8934" s="5" t="s">
        <v>11194</v>
      </c>
      <c r="D8934" s="5" t="s">
        <v>12682</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13503</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12318</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13524</v>
      </c>
      <c r="D8940" s="186" t="s">
        <v>13529</v>
      </c>
      <c r="E8940" s="187">
        <v>889250</v>
      </c>
      <c r="F8940" s="43"/>
      <c r="G8940" s="48">
        <f t="shared" si="224"/>
        <v>104851.55320726754</v>
      </c>
      <c r="H8940" s="391" t="s">
        <v>9568</v>
      </c>
    </row>
    <row r="8941" spans="1:8" x14ac:dyDescent="0.3">
      <c r="A8941" s="45">
        <v>45384</v>
      </c>
      <c r="B8941" s="398" t="s">
        <v>12845</v>
      </c>
      <c r="C8941" s="5" t="s">
        <v>5793</v>
      </c>
      <c r="D8941" s="5" t="s">
        <v>40</v>
      </c>
      <c r="E8941" s="43">
        <v>900</v>
      </c>
      <c r="F8941" s="43"/>
      <c r="G8941" s="48">
        <f t="shared" si="224"/>
        <v>103951.55320726754</v>
      </c>
      <c r="H8941" s="391" t="s">
        <v>9568</v>
      </c>
    </row>
    <row r="8942" spans="1:8" x14ac:dyDescent="0.3">
      <c r="A8942" s="45">
        <v>45384</v>
      </c>
      <c r="B8942" s="398" t="s">
        <v>12660</v>
      </c>
      <c r="C8942" s="5" t="s">
        <v>13516</v>
      </c>
      <c r="D8942" s="5" t="s">
        <v>13517</v>
      </c>
      <c r="E8942" s="43">
        <v>15000</v>
      </c>
      <c r="F8942" s="43"/>
      <c r="G8942" s="48">
        <f t="shared" si="224"/>
        <v>88951.553207267541</v>
      </c>
      <c r="H8942" s="391" t="s">
        <v>9568</v>
      </c>
    </row>
    <row r="8943" spans="1:8" x14ac:dyDescent="0.3">
      <c r="A8943" s="45">
        <v>45384</v>
      </c>
      <c r="B8943" s="396" t="s">
        <v>12174</v>
      </c>
      <c r="C8943" s="186" t="s">
        <v>54</v>
      </c>
      <c r="D8943" s="186" t="s">
        <v>12802</v>
      </c>
      <c r="E8943" s="187">
        <v>44050</v>
      </c>
      <c r="F8943" s="43"/>
      <c r="G8943" s="48">
        <f t="shared" si="224"/>
        <v>44901.553207267541</v>
      </c>
      <c r="H8943" s="391" t="s">
        <v>9568</v>
      </c>
    </row>
    <row r="8944" spans="1:8" x14ac:dyDescent="0.3">
      <c r="A8944" s="45">
        <v>45384</v>
      </c>
      <c r="B8944" s="398" t="s">
        <v>12845</v>
      </c>
      <c r="C8944" s="5" t="s">
        <v>26</v>
      </c>
      <c r="D8944" s="5" t="s">
        <v>13521</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12318</v>
      </c>
      <c r="E8946" s="485"/>
      <c r="F8946" s="28">
        <v>800000</v>
      </c>
      <c r="G8946" s="48">
        <f t="shared" si="225"/>
        <v>1342901.5532072675</v>
      </c>
      <c r="H8946" s="391" t="s">
        <v>9568</v>
      </c>
    </row>
    <row r="8947" spans="1:12" x14ac:dyDescent="0.3">
      <c r="A8947" s="45">
        <v>45385</v>
      </c>
      <c r="B8947" s="396" t="s">
        <v>12117</v>
      </c>
      <c r="C8947" s="186" t="s">
        <v>54</v>
      </c>
      <c r="D8947" s="186" t="s">
        <v>12795</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13523</v>
      </c>
      <c r="E8950" s="43">
        <v>500</v>
      </c>
      <c r="F8950" s="43"/>
      <c r="G8950" s="48">
        <f t="shared" si="225"/>
        <v>1152201.5532072675</v>
      </c>
      <c r="H8950" s="391" t="s">
        <v>9568</v>
      </c>
    </row>
    <row r="8951" spans="1:12" x14ac:dyDescent="0.3">
      <c r="A8951" s="45">
        <v>45385</v>
      </c>
      <c r="B8951" s="396" t="s">
        <v>13370</v>
      </c>
      <c r="C8951" s="186" t="s">
        <v>54</v>
      </c>
      <c r="D8951" s="186" t="s">
        <v>13525</v>
      </c>
      <c r="E8951" s="187">
        <v>266282</v>
      </c>
      <c r="F8951" s="43"/>
      <c r="G8951" s="48">
        <f t="shared" si="225"/>
        <v>885919.55320726754</v>
      </c>
      <c r="H8951" s="391" t="s">
        <v>9568</v>
      </c>
    </row>
    <row r="8952" spans="1:12" x14ac:dyDescent="0.3">
      <c r="A8952" s="45">
        <v>45385</v>
      </c>
      <c r="B8952" s="396" t="s">
        <v>13476</v>
      </c>
      <c r="C8952" s="186" t="s">
        <v>54</v>
      </c>
      <c r="D8952" s="186" t="s">
        <v>13526</v>
      </c>
      <c r="E8952" s="187">
        <v>129000</v>
      </c>
      <c r="F8952" s="43"/>
      <c r="G8952" s="48">
        <f t="shared" si="225"/>
        <v>756919.55320726754</v>
      </c>
      <c r="H8952" s="391" t="s">
        <v>9568</v>
      </c>
    </row>
    <row r="8953" spans="1:12" x14ac:dyDescent="0.3">
      <c r="A8953" s="45">
        <v>45385</v>
      </c>
      <c r="B8953" s="398" t="s">
        <v>25</v>
      </c>
      <c r="C8953" s="5" t="s">
        <v>13512</v>
      </c>
      <c r="D8953" s="5" t="s">
        <v>13513</v>
      </c>
      <c r="E8953" s="43">
        <v>5000</v>
      </c>
      <c r="F8953" s="43"/>
      <c r="G8953" s="48">
        <f t="shared" si="225"/>
        <v>751919.55320726754</v>
      </c>
      <c r="H8953" s="391" t="s">
        <v>9568</v>
      </c>
    </row>
    <row r="8954" spans="1:12" x14ac:dyDescent="0.3">
      <c r="A8954" s="45">
        <v>45386</v>
      </c>
      <c r="B8954" s="396" t="s">
        <v>13507</v>
      </c>
      <c r="C8954" s="186" t="s">
        <v>54</v>
      </c>
      <c r="D8954" s="186" t="s">
        <v>13530</v>
      </c>
      <c r="E8954" s="187">
        <v>43016</v>
      </c>
      <c r="F8954" s="43"/>
      <c r="G8954" s="48">
        <f t="shared" si="225"/>
        <v>708903.55320726754</v>
      </c>
      <c r="H8954" s="391" t="s">
        <v>9568</v>
      </c>
    </row>
    <row r="8955" spans="1:12" x14ac:dyDescent="0.3">
      <c r="A8955" s="45">
        <v>45386</v>
      </c>
      <c r="B8955" s="396" t="s">
        <v>12123</v>
      </c>
      <c r="C8955" s="186" t="s">
        <v>54</v>
      </c>
      <c r="D8955" s="186" t="s">
        <v>12569</v>
      </c>
      <c r="E8955" s="187">
        <v>36300</v>
      </c>
      <c r="F8955" s="43"/>
      <c r="G8955" s="48">
        <f t="shared" si="225"/>
        <v>672603.55320726754</v>
      </c>
      <c r="H8955" s="391" t="s">
        <v>9568</v>
      </c>
    </row>
    <row r="8956" spans="1:12" x14ac:dyDescent="0.3">
      <c r="A8956" s="45">
        <v>45386</v>
      </c>
      <c r="B8956" s="396" t="s">
        <v>12845</v>
      </c>
      <c r="C8956" s="186" t="s">
        <v>54</v>
      </c>
      <c r="D8956" s="186" t="s">
        <v>13531</v>
      </c>
      <c r="E8956" s="187">
        <v>65000</v>
      </c>
      <c r="F8956" s="43"/>
      <c r="G8956" s="48">
        <f t="shared" si="225"/>
        <v>607603.55320726754</v>
      </c>
      <c r="H8956" s="391" t="s">
        <v>9568</v>
      </c>
    </row>
    <row r="8957" spans="1:12" x14ac:dyDescent="0.3">
      <c r="A8957" s="45">
        <v>45386</v>
      </c>
      <c r="B8957" s="398" t="s">
        <v>12660</v>
      </c>
      <c r="C8957" s="5" t="s">
        <v>5793</v>
      </c>
      <c r="D8957" s="5" t="s">
        <v>40</v>
      </c>
      <c r="E8957" s="43">
        <v>2000</v>
      </c>
      <c r="F8957" s="43"/>
      <c r="G8957" s="48">
        <f t="shared" si="225"/>
        <v>605603.55320726754</v>
      </c>
      <c r="H8957" s="391" t="s">
        <v>9568</v>
      </c>
    </row>
    <row r="8958" spans="1:12" x14ac:dyDescent="0.3">
      <c r="A8958" s="45">
        <v>45386</v>
      </c>
      <c r="B8958" s="398" t="s">
        <v>12845</v>
      </c>
      <c r="C8958" s="5" t="s">
        <v>5793</v>
      </c>
      <c r="D8958" s="5" t="s">
        <v>40</v>
      </c>
      <c r="E8958" s="43">
        <v>200</v>
      </c>
      <c r="F8958" s="43"/>
      <c r="G8958" s="48">
        <f t="shared" si="225"/>
        <v>605403.55320726754</v>
      </c>
      <c r="H8958" s="391" t="s">
        <v>9568</v>
      </c>
    </row>
    <row r="8959" spans="1:12" x14ac:dyDescent="0.3">
      <c r="A8959" s="45">
        <v>45386</v>
      </c>
      <c r="B8959" s="396" t="s">
        <v>12660</v>
      </c>
      <c r="C8959" s="186" t="s">
        <v>54</v>
      </c>
      <c r="D8959" s="186" t="s">
        <v>13213</v>
      </c>
      <c r="E8959" s="187">
        <v>535700</v>
      </c>
      <c r="F8959" s="43"/>
      <c r="G8959" s="48">
        <f t="shared" si="225"/>
        <v>69703.553207267541</v>
      </c>
      <c r="H8959" s="391" t="s">
        <v>9568</v>
      </c>
      <c r="L8959" s="52" t="s">
        <v>13437</v>
      </c>
    </row>
    <row r="8960" spans="1:12" x14ac:dyDescent="0.3">
      <c r="A8960" s="45">
        <v>45386</v>
      </c>
      <c r="B8960" s="398" t="s">
        <v>13180</v>
      </c>
      <c r="C8960" s="5" t="s">
        <v>13533</v>
      </c>
      <c r="D8960" s="5" t="s">
        <v>13534</v>
      </c>
      <c r="E8960" s="43">
        <v>50000</v>
      </c>
      <c r="F8960" s="43"/>
      <c r="G8960" s="48">
        <f t="shared" si="225"/>
        <v>19703.553207267541</v>
      </c>
      <c r="H8960" s="391" t="s">
        <v>9568</v>
      </c>
      <c r="L8960" s="52"/>
    </row>
    <row r="8961" spans="1:12" x14ac:dyDescent="0.3">
      <c r="A8961" s="45">
        <v>45386</v>
      </c>
      <c r="B8961" s="398" t="s">
        <v>12660</v>
      </c>
      <c r="C8961" s="5" t="s">
        <v>5793</v>
      </c>
      <c r="D8961" s="5" t="s">
        <v>40</v>
      </c>
      <c r="E8961" s="43">
        <v>1000</v>
      </c>
      <c r="F8961" s="43"/>
      <c r="G8961" s="48">
        <f t="shared" si="225"/>
        <v>18703.553207267541</v>
      </c>
      <c r="H8961" s="391" t="s">
        <v>9568</v>
      </c>
      <c r="I8961" s="602"/>
      <c r="J8961" s="187"/>
      <c r="L8961" s="52"/>
    </row>
    <row r="8962" spans="1:12" x14ac:dyDescent="0.3">
      <c r="A8962" s="45">
        <v>45386</v>
      </c>
      <c r="B8962" s="398" t="s">
        <v>12174</v>
      </c>
      <c r="C8962" s="186" t="s">
        <v>26</v>
      </c>
      <c r="D8962" s="5" t="s">
        <v>13536</v>
      </c>
      <c r="E8962" s="43">
        <v>1500</v>
      </c>
      <c r="F8962" s="43"/>
      <c r="G8962" s="48">
        <f t="shared" si="225"/>
        <v>17203.553207267541</v>
      </c>
      <c r="H8962" s="391" t="s">
        <v>9568</v>
      </c>
      <c r="I8962" s="602"/>
      <c r="J8962" s="187"/>
    </row>
    <row r="8963" spans="1:12" x14ac:dyDescent="0.3">
      <c r="A8963" s="45">
        <v>45385</v>
      </c>
      <c r="B8963" s="579"/>
      <c r="C8963" s="485"/>
      <c r="D8963" s="496" t="s">
        <v>4364</v>
      </c>
      <c r="E8963" s="485"/>
      <c r="F8963" s="43">
        <v>425000</v>
      </c>
      <c r="G8963" s="48">
        <f t="shared" si="225"/>
        <v>442203.55320726754</v>
      </c>
      <c r="H8963" s="391" t="s">
        <v>9568</v>
      </c>
      <c r="I8963" s="602"/>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13411</v>
      </c>
      <c r="E8966" s="187">
        <v>28000</v>
      </c>
      <c r="F8966" s="43"/>
      <c r="G8966" s="48">
        <f t="shared" si="225"/>
        <v>137334.60159436433</v>
      </c>
      <c r="H8966" s="391" t="s">
        <v>9568</v>
      </c>
      <c r="L8966" s="52" t="s">
        <v>13508</v>
      </c>
    </row>
    <row r="8967" spans="1:12" x14ac:dyDescent="0.3">
      <c r="A8967" s="45">
        <v>45386</v>
      </c>
      <c r="B8967" s="398" t="s">
        <v>25</v>
      </c>
      <c r="C8967" s="5" t="s">
        <v>13512</v>
      </c>
      <c r="D8967" s="5" t="s">
        <v>13535</v>
      </c>
      <c r="E8967" s="43">
        <v>20000</v>
      </c>
      <c r="F8967" s="43"/>
      <c r="G8967" s="48">
        <f t="shared" si="225"/>
        <v>117334.60159436433</v>
      </c>
      <c r="H8967" s="391" t="s">
        <v>9568</v>
      </c>
      <c r="L8967" s="52"/>
    </row>
    <row r="8968" spans="1:12" x14ac:dyDescent="0.3">
      <c r="A8968" s="45">
        <v>45386</v>
      </c>
      <c r="B8968" s="398" t="s">
        <v>12845</v>
      </c>
      <c r="C8968" s="5" t="s">
        <v>12655</v>
      </c>
      <c r="D8968" s="5" t="s">
        <v>582</v>
      </c>
      <c r="E8968" s="43">
        <v>50000</v>
      </c>
      <c r="F8968" s="43"/>
      <c r="G8968" s="48">
        <f t="shared" si="225"/>
        <v>67334.601594364329</v>
      </c>
      <c r="H8968" s="391" t="s">
        <v>9568</v>
      </c>
    </row>
    <row r="8969" spans="1:12" x14ac:dyDescent="0.3">
      <c r="A8969" s="45">
        <v>45386</v>
      </c>
      <c r="B8969" s="398" t="s">
        <v>12845</v>
      </c>
      <c r="C8969" s="5" t="s">
        <v>11194</v>
      </c>
      <c r="D8969" s="5" t="s">
        <v>13532</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602"/>
      <c r="J8970" s="187"/>
    </row>
    <row r="8971" spans="1:12" x14ac:dyDescent="0.3">
      <c r="A8971" s="45">
        <v>45387</v>
      </c>
      <c r="B8971" s="398" t="s">
        <v>25</v>
      </c>
      <c r="C8971" s="5" t="s">
        <v>26</v>
      </c>
      <c r="D8971" s="5" t="s">
        <v>13540</v>
      </c>
      <c r="E8971" s="43">
        <v>1000</v>
      </c>
      <c r="F8971" s="43"/>
      <c r="G8971" s="48">
        <f t="shared" si="225"/>
        <v>59934.601594364329</v>
      </c>
      <c r="H8971" s="391" t="s">
        <v>9568</v>
      </c>
      <c r="I8971" s="602"/>
      <c r="J8971" s="187"/>
    </row>
    <row r="8972" spans="1:12" x14ac:dyDescent="0.3">
      <c r="A8972" s="45">
        <v>45387</v>
      </c>
      <c r="B8972" s="398"/>
      <c r="C8972" s="5" t="s">
        <v>14</v>
      </c>
      <c r="D8972" s="5" t="s">
        <v>13240</v>
      </c>
      <c r="E8972" s="43">
        <v>16900</v>
      </c>
      <c r="F8972" s="43"/>
      <c r="G8972" s="48">
        <f t="shared" si="225"/>
        <v>43034.601594364329</v>
      </c>
      <c r="H8972" s="391" t="s">
        <v>9568</v>
      </c>
      <c r="I8972" s="602"/>
      <c r="J8972" s="187"/>
      <c r="L8972" s="93">
        <f>J8972+J8971+J8964+J8962</f>
        <v>0</v>
      </c>
    </row>
    <row r="8973" spans="1:12" x14ac:dyDescent="0.3">
      <c r="A8973" s="45">
        <v>45387</v>
      </c>
      <c r="B8973" s="579"/>
      <c r="C8973" s="485"/>
      <c r="D8973" s="496" t="s">
        <v>13542</v>
      </c>
      <c r="E8973" s="485"/>
      <c r="F8973" s="43">
        <v>510000</v>
      </c>
      <c r="G8973" s="48">
        <f t="shared" si="225"/>
        <v>553034.60159436427</v>
      </c>
      <c r="H8973" s="391" t="s">
        <v>9568</v>
      </c>
    </row>
    <row r="8974" spans="1:12" x14ac:dyDescent="0.3">
      <c r="A8974" s="45">
        <v>45387</v>
      </c>
      <c r="B8974" s="398" t="s">
        <v>13476</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12660</v>
      </c>
      <c r="C8976" s="5" t="s">
        <v>54</v>
      </c>
      <c r="D8976" s="5" t="s">
        <v>13545</v>
      </c>
      <c r="E8976" s="43">
        <v>24650</v>
      </c>
      <c r="F8976" s="43"/>
      <c r="G8976" s="48">
        <f t="shared" si="225"/>
        <v>438134.60159436427</v>
      </c>
      <c r="H8976" s="391" t="s">
        <v>9568</v>
      </c>
    </row>
    <row r="8977" spans="1:12" x14ac:dyDescent="0.3">
      <c r="A8977" s="45">
        <v>45387</v>
      </c>
      <c r="B8977" s="398"/>
      <c r="C8977" s="5" t="s">
        <v>13512</v>
      </c>
      <c r="D8977" s="5" t="s">
        <v>13544</v>
      </c>
      <c r="E8977" s="43">
        <v>15000</v>
      </c>
      <c r="F8977" s="43"/>
      <c r="G8977" s="48">
        <f t="shared" si="225"/>
        <v>423134.60159436427</v>
      </c>
      <c r="H8977" s="391" t="s">
        <v>9568</v>
      </c>
    </row>
    <row r="8978" spans="1:12" x14ac:dyDescent="0.3">
      <c r="A8978" s="45">
        <v>45387</v>
      </c>
      <c r="B8978" s="396" t="s">
        <v>12091</v>
      </c>
      <c r="C8978" s="186" t="s">
        <v>54</v>
      </c>
      <c r="D8978" s="186" t="s">
        <v>13547</v>
      </c>
      <c r="E8978" s="187">
        <v>1200</v>
      </c>
      <c r="F8978" s="43"/>
      <c r="G8978" s="48">
        <f t="shared" si="225"/>
        <v>421934.60159436427</v>
      </c>
      <c r="H8978" s="391" t="s">
        <v>9568</v>
      </c>
    </row>
    <row r="8979" spans="1:12" x14ac:dyDescent="0.3">
      <c r="A8979" s="45">
        <v>45387</v>
      </c>
      <c r="B8979" s="398"/>
      <c r="C8979" s="5" t="s">
        <v>14</v>
      </c>
      <c r="D8979" s="5" t="s">
        <v>13548</v>
      </c>
      <c r="E8979" s="43">
        <v>10000</v>
      </c>
      <c r="F8979" s="43"/>
      <c r="G8979" s="48">
        <f t="shared" si="225"/>
        <v>411934.60159436427</v>
      </c>
      <c r="H8979" s="391" t="s">
        <v>9568</v>
      </c>
    </row>
    <row r="8980" spans="1:12" x14ac:dyDescent="0.3">
      <c r="A8980" s="45">
        <v>45387</v>
      </c>
      <c r="B8980" s="398" t="s">
        <v>13503</v>
      </c>
      <c r="C8980" s="5" t="s">
        <v>9765</v>
      </c>
      <c r="D8980" s="5" t="s">
        <v>13236</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12875</v>
      </c>
      <c r="D8982" s="5" t="s">
        <v>582</v>
      </c>
      <c r="E8982" s="43">
        <v>30000</v>
      </c>
      <c r="F8982" s="43"/>
      <c r="G8982" s="48">
        <f t="shared" si="225"/>
        <v>365284.60159436427</v>
      </c>
      <c r="H8982" s="391" t="s">
        <v>9568</v>
      </c>
      <c r="I8982" s="52">
        <v>100000</v>
      </c>
    </row>
    <row r="8983" spans="1:12" x14ac:dyDescent="0.3">
      <c r="A8983" s="45">
        <v>45388</v>
      </c>
      <c r="B8983" s="398" t="s">
        <v>12845</v>
      </c>
      <c r="C8983" s="5" t="s">
        <v>30</v>
      </c>
      <c r="D8983" s="5" t="s">
        <v>10651</v>
      </c>
      <c r="E8983" s="43">
        <v>1000</v>
      </c>
      <c r="F8983" s="43"/>
      <c r="G8983" s="48">
        <f t="shared" si="225"/>
        <v>364284.60159436427</v>
      </c>
      <c r="H8983" s="391" t="s">
        <v>9568</v>
      </c>
      <c r="I8983" s="52">
        <v>5000</v>
      </c>
    </row>
    <row r="8984" spans="1:12" x14ac:dyDescent="0.3">
      <c r="A8984" s="45">
        <v>45388</v>
      </c>
      <c r="B8984" s="398" t="s">
        <v>12845</v>
      </c>
      <c r="C8984" s="5" t="s">
        <v>5793</v>
      </c>
      <c r="D8984" s="5" t="s">
        <v>13561</v>
      </c>
      <c r="E8984" s="43">
        <v>2500</v>
      </c>
      <c r="F8984" s="43"/>
      <c r="G8984" s="48">
        <f t="shared" si="225"/>
        <v>361784.60159436427</v>
      </c>
      <c r="H8984" s="391" t="s">
        <v>9568</v>
      </c>
      <c r="I8984" s="52">
        <f>SUM(I8980:I8983)</f>
        <v>405000</v>
      </c>
    </row>
    <row r="8985" spans="1:12" x14ac:dyDescent="0.3">
      <c r="A8985" s="45">
        <v>45388</v>
      </c>
      <c r="B8985" s="398" t="s">
        <v>10333</v>
      </c>
      <c r="C8985" s="5" t="s">
        <v>13558</v>
      </c>
      <c r="D8985" s="5" t="s">
        <v>13559</v>
      </c>
      <c r="E8985" s="43">
        <v>3600</v>
      </c>
      <c r="F8985" s="43"/>
      <c r="G8985" s="48">
        <f t="shared" si="225"/>
        <v>358184.60159436427</v>
      </c>
      <c r="H8985" s="391" t="s">
        <v>9568</v>
      </c>
    </row>
    <row r="8986" spans="1:12" x14ac:dyDescent="0.3">
      <c r="A8986" s="45">
        <v>45388</v>
      </c>
      <c r="B8986" s="398" t="s">
        <v>13370</v>
      </c>
      <c r="C8986" s="5" t="s">
        <v>3554</v>
      </c>
      <c r="D8986" s="5" t="s">
        <v>582</v>
      </c>
      <c r="E8986" s="43">
        <v>100000</v>
      </c>
      <c r="F8986" s="43"/>
      <c r="G8986" s="48">
        <f t="shared" si="225"/>
        <v>258184.60159436427</v>
      </c>
      <c r="H8986" s="391" t="s">
        <v>9568</v>
      </c>
    </row>
    <row r="8987" spans="1:12" x14ac:dyDescent="0.3">
      <c r="A8987" s="45">
        <v>45388</v>
      </c>
      <c r="B8987" s="398" t="s">
        <v>25</v>
      </c>
      <c r="C8987" s="5" t="s">
        <v>13524</v>
      </c>
      <c r="D8987" s="5" t="s">
        <v>13560</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13476</v>
      </c>
      <c r="C8990" s="5" t="s">
        <v>12875</v>
      </c>
      <c r="D8990" s="5" t="s">
        <v>294</v>
      </c>
      <c r="E8990" s="43">
        <v>5500</v>
      </c>
      <c r="F8990" s="43"/>
      <c r="G8990" s="48">
        <f t="shared" si="225"/>
        <v>45684.601594364271</v>
      </c>
      <c r="H8990" s="391" t="s">
        <v>9568</v>
      </c>
    </row>
    <row r="8991" spans="1:12" x14ac:dyDescent="0.3">
      <c r="A8991" s="45">
        <v>45402</v>
      </c>
      <c r="B8991" s="398" t="s">
        <v>12660</v>
      </c>
      <c r="C8991" s="5" t="s">
        <v>5793</v>
      </c>
      <c r="D8991" s="5" t="s">
        <v>13580</v>
      </c>
      <c r="E8991" s="43">
        <v>5000</v>
      </c>
      <c r="F8991" s="43"/>
      <c r="G8991" s="48">
        <f t="shared" si="225"/>
        <v>40684.601594364271</v>
      </c>
      <c r="H8991" s="391" t="s">
        <v>9568</v>
      </c>
    </row>
    <row r="8992" spans="1:12" x14ac:dyDescent="0.3">
      <c r="A8992" s="45">
        <v>45402</v>
      </c>
      <c r="B8992" s="398" t="s">
        <v>25</v>
      </c>
      <c r="C8992" s="5" t="s">
        <v>13512</v>
      </c>
      <c r="D8992" s="5" t="s">
        <v>13576</v>
      </c>
      <c r="E8992" s="43">
        <v>5000</v>
      </c>
      <c r="F8992" s="43"/>
      <c r="G8992" s="48">
        <f t="shared" si="225"/>
        <v>35684.601594364271</v>
      </c>
      <c r="H8992" s="391" t="s">
        <v>9568</v>
      </c>
      <c r="K8992" s="52" t="s">
        <v>13570</v>
      </c>
      <c r="L8992" s="52">
        <v>25000</v>
      </c>
    </row>
    <row r="8993" spans="1:15" x14ac:dyDescent="0.3">
      <c r="A8993" s="45">
        <v>45402</v>
      </c>
      <c r="B8993" s="398" t="s">
        <v>13434</v>
      </c>
      <c r="C8993" s="5" t="s">
        <v>11194</v>
      </c>
      <c r="D8993" s="5" t="s">
        <v>13577</v>
      </c>
      <c r="E8993" s="43">
        <v>7280</v>
      </c>
      <c r="F8993" s="43"/>
      <c r="G8993" s="48">
        <f t="shared" si="225"/>
        <v>28404.601594364271</v>
      </c>
      <c r="H8993" s="391" t="s">
        <v>9568</v>
      </c>
      <c r="K8993" s="52" t="s">
        <v>13177</v>
      </c>
      <c r="L8993" s="52">
        <v>15000</v>
      </c>
    </row>
    <row r="8994" spans="1:15" x14ac:dyDescent="0.3">
      <c r="A8994" s="45">
        <v>45402</v>
      </c>
      <c r="B8994" s="398" t="s">
        <v>12845</v>
      </c>
      <c r="C8994" s="5" t="s">
        <v>5793</v>
      </c>
      <c r="D8994" s="5" t="s">
        <v>13321</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13571</v>
      </c>
      <c r="L8998" s="52">
        <v>22000</v>
      </c>
    </row>
    <row r="8999" spans="1:15" x14ac:dyDescent="0.3">
      <c r="A8999" s="45">
        <v>45402</v>
      </c>
      <c r="B8999" s="398" t="s">
        <v>12174</v>
      </c>
      <c r="C8999" s="5" t="s">
        <v>84</v>
      </c>
      <c r="D8999" s="5" t="s">
        <v>13581</v>
      </c>
      <c r="E8999" s="43">
        <v>5000</v>
      </c>
      <c r="F8999" s="43"/>
      <c r="G8999" s="48">
        <f t="shared" si="225"/>
        <v>8704.6015943642706</v>
      </c>
      <c r="H8999" s="391" t="s">
        <v>9568</v>
      </c>
      <c r="L8999" s="52">
        <v>26000</v>
      </c>
    </row>
    <row r="9000" spans="1:15" x14ac:dyDescent="0.3">
      <c r="A9000" s="45">
        <v>45402</v>
      </c>
      <c r="B9000" s="398" t="s">
        <v>12123</v>
      </c>
      <c r="C9000" s="5" t="s">
        <v>11194</v>
      </c>
      <c r="D9000" s="5" t="s">
        <v>13582</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13584</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13583</v>
      </c>
      <c r="E9003" s="43">
        <v>15000</v>
      </c>
      <c r="F9003" s="43"/>
      <c r="G9003" s="48">
        <f t="shared" si="225"/>
        <v>39974.601594364271</v>
      </c>
      <c r="H9003" s="391" t="s">
        <v>9568</v>
      </c>
      <c r="I9003" s="52">
        <v>3400</v>
      </c>
      <c r="L9003" s="4">
        <v>5000</v>
      </c>
      <c r="N9003" s="52">
        <v>5000</v>
      </c>
    </row>
    <row r="9004" spans="1:15" x14ac:dyDescent="0.3">
      <c r="A9004" s="45">
        <v>45402</v>
      </c>
      <c r="B9004" s="398" t="s">
        <v>12845</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12845</v>
      </c>
      <c r="C9005" s="5" t="s">
        <v>13469</v>
      </c>
      <c r="D9005" s="5" t="s">
        <v>13585</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13578</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12660</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12845</v>
      </c>
      <c r="C9009" s="5" t="s">
        <v>84</v>
      </c>
      <c r="D9009" s="5" t="s">
        <v>13587</v>
      </c>
      <c r="E9009" s="43">
        <v>2000</v>
      </c>
      <c r="F9009" s="43"/>
      <c r="G9009" s="48">
        <f t="shared" si="226"/>
        <v>12329.601594364271</v>
      </c>
      <c r="H9009" s="391" t="s">
        <v>9568</v>
      </c>
      <c r="I9009" s="52">
        <v>361</v>
      </c>
      <c r="N9009" s="52">
        <v>2000</v>
      </c>
      <c r="O9009" s="4" t="s">
        <v>13579</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13588</v>
      </c>
      <c r="E9011" s="43">
        <v>720</v>
      </c>
      <c r="F9011" s="43"/>
      <c r="G9011" s="48">
        <f t="shared" si="226"/>
        <v>5609.6015943642706</v>
      </c>
      <c r="H9011" s="391" t="s">
        <v>9568</v>
      </c>
      <c r="I9011" s="52">
        <v>2099</v>
      </c>
      <c r="N9011" s="52">
        <v>300</v>
      </c>
      <c r="O9011" s="4" t="s">
        <v>5793</v>
      </c>
    </row>
    <row r="9012" spans="1:15" x14ac:dyDescent="0.3">
      <c r="A9012" s="45">
        <v>45406</v>
      </c>
      <c r="B9012" s="398" t="s">
        <v>12845</v>
      </c>
      <c r="C9012" s="5" t="s">
        <v>9331</v>
      </c>
      <c r="D9012" s="5" t="s">
        <v>11559</v>
      </c>
      <c r="E9012" s="43">
        <v>1200</v>
      </c>
      <c r="F9012" s="43"/>
      <c r="G9012" s="48">
        <f t="shared" si="226"/>
        <v>4409.6015943642706</v>
      </c>
      <c r="H9012" s="391" t="s">
        <v>9568</v>
      </c>
      <c r="K9012" s="52">
        <v>670</v>
      </c>
      <c r="L9012" s="655">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5">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13434</v>
      </c>
      <c r="C9015" s="5" t="s">
        <v>13474</v>
      </c>
      <c r="D9015" s="5" t="s">
        <v>13593</v>
      </c>
      <c r="E9015" s="43">
        <v>15000</v>
      </c>
      <c r="F9015" s="43"/>
      <c r="G9015" s="48">
        <f t="shared" si="226"/>
        <v>85909.601594364271</v>
      </c>
      <c r="H9015" s="391" t="s">
        <v>9568</v>
      </c>
    </row>
    <row r="9016" spans="1:15" x14ac:dyDescent="0.3">
      <c r="A9016" s="45">
        <v>45407</v>
      </c>
      <c r="B9016" s="398" t="s">
        <v>12845</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12845</v>
      </c>
      <c r="C9018" s="5" t="s">
        <v>5793</v>
      </c>
      <c r="D9018" s="5" t="s">
        <v>13591</v>
      </c>
      <c r="E9018" s="43">
        <v>1000</v>
      </c>
      <c r="F9018" s="43"/>
      <c r="G9018" s="48">
        <f t="shared" si="226"/>
        <v>78409.601594364271</v>
      </c>
      <c r="H9018" s="391" t="s">
        <v>9568</v>
      </c>
      <c r="I9018" s="52">
        <v>50</v>
      </c>
      <c r="J9018" s="52" t="s">
        <v>13586</v>
      </c>
    </row>
    <row r="9019" spans="1:15" x14ac:dyDescent="0.3">
      <c r="A9019" s="45">
        <v>45407</v>
      </c>
      <c r="B9019" s="398" t="s">
        <v>13434</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13594</v>
      </c>
      <c r="E9020" s="43">
        <v>15000</v>
      </c>
      <c r="F9020" s="43"/>
      <c r="G9020" s="48">
        <f t="shared" si="226"/>
        <v>61609.601594364271</v>
      </c>
      <c r="H9020" s="391" t="s">
        <v>9568</v>
      </c>
    </row>
    <row r="9021" spans="1:15" x14ac:dyDescent="0.3">
      <c r="A9021" s="45">
        <v>45407</v>
      </c>
      <c r="B9021" s="398" t="s">
        <v>12660</v>
      </c>
      <c r="C9021" s="5" t="s">
        <v>5793</v>
      </c>
      <c r="D9021" s="5" t="s">
        <v>40</v>
      </c>
      <c r="E9021" s="43">
        <v>2500</v>
      </c>
      <c r="F9021" s="43"/>
      <c r="G9021" s="48">
        <f t="shared" si="226"/>
        <v>59109.601594364271</v>
      </c>
      <c r="H9021" s="391" t="s">
        <v>9568</v>
      </c>
    </row>
    <row r="9022" spans="1:15" x14ac:dyDescent="0.3">
      <c r="A9022" s="45">
        <v>45407</v>
      </c>
      <c r="B9022" s="398" t="s">
        <v>13434</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13124</v>
      </c>
      <c r="C9024" s="5" t="s">
        <v>11194</v>
      </c>
      <c r="D9024" s="5" t="s">
        <v>13599</v>
      </c>
      <c r="E9024" s="43">
        <v>3800</v>
      </c>
      <c r="F9024" s="43"/>
      <c r="G9024" s="48">
        <f t="shared" si="226"/>
        <v>48809.601594364271</v>
      </c>
      <c r="H9024" s="391" t="s">
        <v>9568</v>
      </c>
    </row>
    <row r="9025" spans="1:9" x14ac:dyDescent="0.3">
      <c r="A9025" s="45">
        <v>45409</v>
      </c>
      <c r="B9025" s="398" t="s">
        <v>13600</v>
      </c>
      <c r="C9025" s="5" t="s">
        <v>11194</v>
      </c>
      <c r="D9025" s="5" t="s">
        <v>13601</v>
      </c>
      <c r="E9025" s="43">
        <v>1820</v>
      </c>
      <c r="F9025" s="43"/>
      <c r="G9025" s="48">
        <f t="shared" si="226"/>
        <v>46989.601594364271</v>
      </c>
      <c r="H9025" s="391" t="s">
        <v>9568</v>
      </c>
    </row>
    <row r="9026" spans="1:9" x14ac:dyDescent="0.3">
      <c r="A9026" s="45">
        <v>45409</v>
      </c>
      <c r="B9026" s="398" t="s">
        <v>13600</v>
      </c>
      <c r="C9026" s="5" t="s">
        <v>5793</v>
      </c>
      <c r="D9026" s="5" t="s">
        <v>40</v>
      </c>
      <c r="E9026" s="43">
        <v>1200</v>
      </c>
      <c r="F9026" s="43"/>
      <c r="G9026" s="48">
        <f t="shared" si="226"/>
        <v>45789.601594364271</v>
      </c>
      <c r="H9026" s="391" t="s">
        <v>9568</v>
      </c>
    </row>
    <row r="9027" spans="1:9" x14ac:dyDescent="0.3">
      <c r="A9027" s="45">
        <v>45409</v>
      </c>
      <c r="B9027" s="398" t="s">
        <v>12845</v>
      </c>
      <c r="C9027" s="5" t="s">
        <v>11194</v>
      </c>
      <c r="D9027" s="5" t="s">
        <v>13620</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13275</v>
      </c>
      <c r="C9029" s="5" t="s">
        <v>5793</v>
      </c>
      <c r="D9029" s="5" t="s">
        <v>40</v>
      </c>
      <c r="E9029" s="43">
        <v>2000</v>
      </c>
      <c r="F9029" s="43"/>
      <c r="G9029" s="48">
        <f t="shared" si="226"/>
        <v>36389.601594364271</v>
      </c>
      <c r="H9029" s="391" t="s">
        <v>9568</v>
      </c>
    </row>
    <row r="9030" spans="1:9" x14ac:dyDescent="0.3">
      <c r="A9030" s="45">
        <v>45409</v>
      </c>
      <c r="B9030" s="398" t="s">
        <v>13275</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13607</v>
      </c>
      <c r="E9032" s="43">
        <v>2000</v>
      </c>
      <c r="F9032" s="43"/>
      <c r="G9032" s="48">
        <f t="shared" si="226"/>
        <v>28389.601594364271</v>
      </c>
      <c r="H9032" s="391" t="s">
        <v>9568</v>
      </c>
    </row>
    <row r="9033" spans="1:9" x14ac:dyDescent="0.3">
      <c r="A9033" s="45">
        <v>45409</v>
      </c>
      <c r="B9033" s="398" t="s">
        <v>12660</v>
      </c>
      <c r="C9033" s="5" t="s">
        <v>64</v>
      </c>
      <c r="D9033" s="5" t="s">
        <v>13608</v>
      </c>
      <c r="E9033" s="43">
        <v>4320</v>
      </c>
      <c r="F9033" s="43"/>
      <c r="G9033" s="48">
        <f t="shared" si="226"/>
        <v>24069.601594364271</v>
      </c>
      <c r="H9033" s="391" t="s">
        <v>9568</v>
      </c>
    </row>
    <row r="9034" spans="1:9" x14ac:dyDescent="0.3">
      <c r="A9034" s="45">
        <v>45409</v>
      </c>
      <c r="B9034" s="398" t="s">
        <v>12660</v>
      </c>
      <c r="C9034" s="5" t="s">
        <v>84</v>
      </c>
      <c r="D9034" s="5" t="s">
        <v>13609</v>
      </c>
      <c r="E9034" s="43">
        <v>2000</v>
      </c>
      <c r="F9034" s="43"/>
      <c r="G9034" s="48">
        <f t="shared" si="226"/>
        <v>22069.601594364271</v>
      </c>
      <c r="H9034" s="391" t="s">
        <v>9568</v>
      </c>
    </row>
    <row r="9035" spans="1:9" x14ac:dyDescent="0.3">
      <c r="A9035" s="45">
        <v>45409</v>
      </c>
      <c r="B9035" s="398" t="s">
        <v>12660</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13614</v>
      </c>
      <c r="E9036" s="43">
        <v>3000</v>
      </c>
      <c r="F9036" s="43"/>
      <c r="G9036" s="48">
        <f t="shared" si="226"/>
        <v>13069.601594364271</v>
      </c>
      <c r="H9036" s="391" t="s">
        <v>9568</v>
      </c>
      <c r="I9036" s="52">
        <v>200</v>
      </c>
    </row>
    <row r="9037" spans="1:9" x14ac:dyDescent="0.3">
      <c r="A9037" s="45">
        <v>45409</v>
      </c>
      <c r="B9037" s="398" t="s">
        <v>13434</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12465</v>
      </c>
      <c r="E9040" s="485"/>
      <c r="F9040" s="43">
        <v>100000</v>
      </c>
      <c r="G9040" s="48">
        <f t="shared" si="226"/>
        <v>110319.60159436427</v>
      </c>
      <c r="H9040" s="391" t="s">
        <v>9568</v>
      </c>
    </row>
    <row r="9041" spans="1:11" x14ac:dyDescent="0.3">
      <c r="A9041" s="45">
        <v>45411</v>
      </c>
      <c r="B9041" s="398" t="s">
        <v>12845</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13275</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13631</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13581</v>
      </c>
      <c r="E9048" s="43">
        <v>3000</v>
      </c>
      <c r="F9048" s="43"/>
      <c r="G9048" s="48">
        <f t="shared" si="226"/>
        <v>26160.601594364271</v>
      </c>
      <c r="H9048" s="391" t="s">
        <v>9568</v>
      </c>
    </row>
    <row r="9049" spans="1:11" x14ac:dyDescent="0.3">
      <c r="A9049" s="45">
        <v>45411</v>
      </c>
      <c r="B9049" s="398" t="s">
        <v>12845</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12875</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12660</v>
      </c>
      <c r="C9053" s="5" t="s">
        <v>5793</v>
      </c>
      <c r="D9053" s="5" t="s">
        <v>40</v>
      </c>
      <c r="E9053" s="43">
        <v>1600</v>
      </c>
      <c r="F9053" s="43"/>
      <c r="G9053" s="48">
        <f t="shared" si="226"/>
        <v>10160.601594364271</v>
      </c>
      <c r="H9053" s="391" t="s">
        <v>9568</v>
      </c>
    </row>
    <row r="9054" spans="1:11" x14ac:dyDescent="0.3">
      <c r="A9054" s="45">
        <v>45414</v>
      </c>
      <c r="B9054" s="579"/>
      <c r="C9054" s="485"/>
      <c r="D9054" s="496" t="s">
        <v>12465</v>
      </c>
      <c r="E9054" s="485"/>
      <c r="F9054" s="43">
        <v>240000</v>
      </c>
      <c r="G9054" s="48">
        <f t="shared" si="226"/>
        <v>250160.60159436427</v>
      </c>
      <c r="H9054" s="391" t="s">
        <v>9568</v>
      </c>
    </row>
    <row r="9055" spans="1:11" x14ac:dyDescent="0.3">
      <c r="A9055" s="45">
        <v>45414</v>
      </c>
      <c r="B9055" s="398" t="s">
        <v>25</v>
      </c>
      <c r="C9055" s="5" t="s">
        <v>25</v>
      </c>
      <c r="D9055" s="5" t="s">
        <v>13627</v>
      </c>
      <c r="E9055" s="43">
        <v>1300</v>
      </c>
      <c r="F9055" s="43"/>
      <c r="G9055" s="48">
        <f t="shared" si="226"/>
        <v>248860.60159436427</v>
      </c>
      <c r="H9055" s="391" t="s">
        <v>9568</v>
      </c>
    </row>
    <row r="9056" spans="1:11" x14ac:dyDescent="0.3">
      <c r="A9056" s="45">
        <v>45414</v>
      </c>
      <c r="B9056" s="398" t="s">
        <v>12622</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13628</v>
      </c>
      <c r="E9057" s="43">
        <v>1500</v>
      </c>
      <c r="F9057" s="43"/>
      <c r="G9057" s="48">
        <f t="shared" si="226"/>
        <v>246960.60159436427</v>
      </c>
      <c r="H9057" s="391" t="s">
        <v>9568</v>
      </c>
      <c r="J9057" s="52">
        <v>6000</v>
      </c>
      <c r="L9057" s="4">
        <v>23020</v>
      </c>
    </row>
    <row r="9058" spans="1:13" x14ac:dyDescent="0.3">
      <c r="A9058" s="45">
        <v>45414</v>
      </c>
      <c r="B9058" s="398" t="s">
        <v>12660</v>
      </c>
      <c r="C9058" s="5" t="s">
        <v>6430</v>
      </c>
      <c r="D9058" s="5" t="s">
        <v>13630</v>
      </c>
      <c r="E9058" s="43">
        <v>5000</v>
      </c>
      <c r="F9058" s="43"/>
      <c r="G9058" s="48">
        <f t="shared" si="226"/>
        <v>241960.60159436427</v>
      </c>
      <c r="H9058" s="391" t="s">
        <v>9568</v>
      </c>
      <c r="J9058" s="52">
        <v>3000</v>
      </c>
      <c r="L9058" s="4">
        <v>28695</v>
      </c>
    </row>
    <row r="9059" spans="1:13" x14ac:dyDescent="0.3">
      <c r="A9059" s="45">
        <v>45414</v>
      </c>
      <c r="B9059" s="398" t="s">
        <v>13370</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12845</v>
      </c>
      <c r="C9060" s="5" t="s">
        <v>5793</v>
      </c>
      <c r="D9060" s="5" t="s">
        <v>13632</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13633</v>
      </c>
      <c r="E9061" s="43">
        <v>800</v>
      </c>
      <c r="F9061" s="43"/>
      <c r="G9061" s="48">
        <f t="shared" si="226"/>
        <v>187160.60159436427</v>
      </c>
      <c r="H9061" s="391" t="s">
        <v>9568</v>
      </c>
      <c r="J9061" s="52">
        <v>61500</v>
      </c>
      <c r="L9061" s="4">
        <v>4500</v>
      </c>
    </row>
    <row r="9062" spans="1:13" x14ac:dyDescent="0.3">
      <c r="A9062" s="45">
        <v>45415</v>
      </c>
      <c r="B9062" s="398" t="s">
        <v>12660</v>
      </c>
      <c r="C9062" s="5" t="s">
        <v>11194</v>
      </c>
      <c r="D9062" s="5" t="s">
        <v>13634</v>
      </c>
      <c r="E9062" s="43">
        <v>31000</v>
      </c>
      <c r="F9062" s="43"/>
      <c r="G9062" s="48">
        <f t="shared" si="226"/>
        <v>156160.60159436427</v>
      </c>
      <c r="H9062" s="391" t="s">
        <v>9568</v>
      </c>
      <c r="J9062" s="52">
        <f>SUM(J9057:J9061)</f>
        <v>81000</v>
      </c>
      <c r="L9062" s="4">
        <v>8500</v>
      </c>
    </row>
    <row r="9063" spans="1:13" x14ac:dyDescent="0.3">
      <c r="A9063" s="45">
        <v>45415</v>
      </c>
      <c r="B9063" s="398" t="s">
        <v>12660</v>
      </c>
      <c r="C9063" s="5" t="s">
        <v>11194</v>
      </c>
      <c r="D9063" s="5" t="s">
        <v>13635</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12660</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13237</v>
      </c>
      <c r="C9068" s="5" t="s">
        <v>11194</v>
      </c>
      <c r="D9068" s="5" t="s">
        <v>13636</v>
      </c>
      <c r="E9068" s="43">
        <v>19500</v>
      </c>
      <c r="F9068" s="43"/>
      <c r="G9068" s="48">
        <f t="shared" si="226"/>
        <v>79560.601594364271</v>
      </c>
      <c r="H9068" s="391" t="s">
        <v>9568</v>
      </c>
      <c r="L9068" s="4">
        <v>1000</v>
      </c>
    </row>
    <row r="9069" spans="1:13" x14ac:dyDescent="0.3">
      <c r="A9069" s="45">
        <v>45416</v>
      </c>
      <c r="B9069" s="398" t="s">
        <v>12660</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12660</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13237</v>
      </c>
      <c r="C9071" s="5" t="s">
        <v>11194</v>
      </c>
      <c r="D9071" s="5" t="s">
        <v>13639</v>
      </c>
      <c r="E9071" s="43">
        <v>660</v>
      </c>
      <c r="F9071" s="43"/>
      <c r="G9071" s="48">
        <f t="shared" si="226"/>
        <v>27185.601594364271</v>
      </c>
      <c r="H9071" s="391" t="s">
        <v>9568</v>
      </c>
      <c r="L9071" s="4">
        <v>250</v>
      </c>
      <c r="M9071" s="4" t="s">
        <v>8924</v>
      </c>
    </row>
    <row r="9072" spans="1:13" x14ac:dyDescent="0.3">
      <c r="A9072" s="45">
        <v>45416</v>
      </c>
      <c r="B9072" s="398" t="s">
        <v>13363</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12660</v>
      </c>
      <c r="C9073" s="5" t="s">
        <v>11194</v>
      </c>
      <c r="D9073" s="5" t="s">
        <v>13316</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12660</v>
      </c>
      <c r="C9074" s="5" t="s">
        <v>11194</v>
      </c>
      <c r="D9074" s="5" t="s">
        <v>13640</v>
      </c>
      <c r="E9074" s="43">
        <v>8500</v>
      </c>
      <c r="F9074" s="43"/>
      <c r="G9074" s="48">
        <f t="shared" si="227"/>
        <v>12985.601594364271</v>
      </c>
      <c r="H9074" s="391" t="s">
        <v>9568</v>
      </c>
      <c r="L9074" s="4">
        <v>1000</v>
      </c>
    </row>
    <row r="9075" spans="1:14" x14ac:dyDescent="0.3">
      <c r="A9075" s="45">
        <v>45416</v>
      </c>
      <c r="B9075" s="398" t="s">
        <v>13503</v>
      </c>
      <c r="C9075" s="5" t="s">
        <v>11194</v>
      </c>
      <c r="D9075" s="5" t="s">
        <v>12397</v>
      </c>
      <c r="E9075" s="43">
        <v>780</v>
      </c>
      <c r="F9075" s="43"/>
      <c r="G9075" s="48">
        <f t="shared" si="227"/>
        <v>12205.601594364271</v>
      </c>
      <c r="H9075" s="391" t="s">
        <v>9568</v>
      </c>
      <c r="L9075" s="4">
        <v>900</v>
      </c>
      <c r="M9075" s="4" t="s">
        <v>13638</v>
      </c>
    </row>
    <row r="9076" spans="1:14" x14ac:dyDescent="0.3">
      <c r="A9076" s="45">
        <v>45416</v>
      </c>
      <c r="B9076" s="398" t="s">
        <v>13237</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13641</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12660</v>
      </c>
      <c r="C9079" s="5" t="s">
        <v>30</v>
      </c>
      <c r="D9079" s="5" t="s">
        <v>10651</v>
      </c>
      <c r="E9079" s="43">
        <v>1000</v>
      </c>
      <c r="F9079" s="43"/>
      <c r="G9079" s="48">
        <f t="shared" si="227"/>
        <v>5419.6015943642706</v>
      </c>
      <c r="H9079" s="391" t="s">
        <v>9568</v>
      </c>
    </row>
    <row r="9080" spans="1:14" x14ac:dyDescent="0.3">
      <c r="A9080" s="45">
        <v>45416</v>
      </c>
      <c r="B9080" s="398" t="s">
        <v>12660</v>
      </c>
      <c r="C9080" s="5" t="s">
        <v>11194</v>
      </c>
      <c r="D9080" s="5" t="s">
        <v>13642</v>
      </c>
      <c r="E9080" s="43">
        <v>500</v>
      </c>
      <c r="F9080" s="43"/>
      <c r="G9080" s="48">
        <f t="shared" si="227"/>
        <v>4919.6015943642706</v>
      </c>
      <c r="H9080" s="391" t="s">
        <v>9568</v>
      </c>
    </row>
    <row r="9081" spans="1:14" x14ac:dyDescent="0.3">
      <c r="A9081" s="45">
        <v>45416</v>
      </c>
      <c r="B9081" s="398" t="s">
        <v>12845</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13237</v>
      </c>
      <c r="C9084" s="5" t="s">
        <v>5793</v>
      </c>
      <c r="D9084" s="5" t="s">
        <v>40</v>
      </c>
      <c r="E9084" s="43">
        <v>800</v>
      </c>
      <c r="F9084" s="43"/>
      <c r="G9084" s="48">
        <f t="shared" si="227"/>
        <v>1002189.6015943643</v>
      </c>
      <c r="H9084" s="391" t="s">
        <v>9568</v>
      </c>
    </row>
    <row r="9085" spans="1:14" x14ac:dyDescent="0.3">
      <c r="A9085" s="45">
        <v>45418</v>
      </c>
      <c r="B9085" s="398" t="s">
        <v>12660</v>
      </c>
      <c r="C9085" s="5" t="s">
        <v>11194</v>
      </c>
      <c r="D9085" s="5" t="s">
        <v>13652</v>
      </c>
      <c r="E9085" s="43">
        <v>4980</v>
      </c>
      <c r="F9085" s="43"/>
      <c r="G9085" s="48">
        <f t="shared" si="227"/>
        <v>997209.60159436427</v>
      </c>
      <c r="H9085" s="391" t="s">
        <v>9568</v>
      </c>
    </row>
    <row r="9086" spans="1:14" x14ac:dyDescent="0.3">
      <c r="A9086" s="45">
        <v>45418</v>
      </c>
      <c r="B9086" s="398" t="s">
        <v>13653</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12845</v>
      </c>
      <c r="C9089" s="186" t="s">
        <v>54</v>
      </c>
      <c r="D9089" s="186" t="s">
        <v>13654</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13656</v>
      </c>
      <c r="E9090" s="187">
        <f>42480+22730</f>
        <v>65210</v>
      </c>
      <c r="F9090" s="43"/>
      <c r="G9090" s="48">
        <f t="shared" si="227"/>
        <v>414749.60159436427</v>
      </c>
      <c r="H9090" s="391" t="s">
        <v>9568</v>
      </c>
    </row>
    <row r="9091" spans="1:13" x14ac:dyDescent="0.3">
      <c r="A9091" s="45">
        <v>45418</v>
      </c>
      <c r="B9091" s="396" t="s">
        <v>12176</v>
      </c>
      <c r="C9091" s="186" t="s">
        <v>54</v>
      </c>
      <c r="D9091" s="186" t="s">
        <v>13530</v>
      </c>
      <c r="E9091" s="187">
        <v>42250</v>
      </c>
      <c r="F9091" s="43"/>
      <c r="G9091" s="48">
        <f t="shared" si="227"/>
        <v>372499.60159436427</v>
      </c>
      <c r="H9091" s="391" t="s">
        <v>9568</v>
      </c>
    </row>
    <row r="9092" spans="1:13" x14ac:dyDescent="0.3">
      <c r="A9092" s="45">
        <v>45418</v>
      </c>
      <c r="B9092" s="396" t="s">
        <v>12081</v>
      </c>
      <c r="C9092" s="186" t="s">
        <v>54</v>
      </c>
      <c r="D9092" s="186" t="s">
        <v>13531</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602" t="s">
        <v>12563</v>
      </c>
      <c r="J9093" s="187">
        <f>'[1]Salary Sheets'!$Q$87</f>
        <v>2444765.0833333335</v>
      </c>
    </row>
    <row r="9094" spans="1:13" x14ac:dyDescent="0.3">
      <c r="A9094" s="45">
        <v>45418</v>
      </c>
      <c r="B9094" s="398" t="s">
        <v>25</v>
      </c>
      <c r="C9094" s="5" t="s">
        <v>25</v>
      </c>
      <c r="D9094" s="5" t="s">
        <v>13657</v>
      </c>
      <c r="E9094" s="43">
        <v>800</v>
      </c>
      <c r="F9094" s="43"/>
      <c r="G9094" s="48">
        <f t="shared" si="227"/>
        <v>305699.60159436427</v>
      </c>
      <c r="H9094" s="391" t="s">
        <v>9568</v>
      </c>
      <c r="I9094" s="602"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602" t="s">
        <v>12279</v>
      </c>
      <c r="J9095" s="187">
        <f ca="1">J9093-J9094</f>
        <v>174522.16666666698</v>
      </c>
    </row>
    <row r="9096" spans="1:13" x14ac:dyDescent="0.3">
      <c r="A9096" s="45">
        <v>45419</v>
      </c>
      <c r="B9096" s="396" t="s">
        <v>12117</v>
      </c>
      <c r="C9096" s="186" t="s">
        <v>54</v>
      </c>
      <c r="D9096" s="186" t="s">
        <v>12795</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12845</v>
      </c>
      <c r="C9098" s="5" t="s">
        <v>5288</v>
      </c>
      <c r="D9098" s="5" t="s">
        <v>294</v>
      </c>
      <c r="E9098" s="43">
        <v>50000</v>
      </c>
      <c r="F9098" s="43"/>
      <c r="G9098" s="48">
        <f t="shared" si="227"/>
        <v>55399.601594364271</v>
      </c>
      <c r="H9098" s="391" t="s">
        <v>9568</v>
      </c>
    </row>
    <row r="9099" spans="1:13" x14ac:dyDescent="0.3">
      <c r="A9099" s="45">
        <v>45419</v>
      </c>
      <c r="B9099" s="398" t="s">
        <v>12660</v>
      </c>
      <c r="C9099" s="5" t="s">
        <v>11194</v>
      </c>
      <c r="D9099" s="5" t="s">
        <v>13655</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13653</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12622</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12622</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12660</v>
      </c>
      <c r="C9105" s="186" t="s">
        <v>54</v>
      </c>
      <c r="D9105" s="186" t="s">
        <v>13213</v>
      </c>
      <c r="E9105" s="187">
        <v>490650</v>
      </c>
      <c r="F9105" s="43"/>
      <c r="G9105" s="48">
        <f t="shared" si="227"/>
        <v>34769.601594364271</v>
      </c>
      <c r="H9105" s="391" t="s">
        <v>9568</v>
      </c>
      <c r="L9105" s="4">
        <v>50</v>
      </c>
      <c r="M9105" s="4">
        <v>50</v>
      </c>
    </row>
    <row r="9106" spans="1:13" x14ac:dyDescent="0.3">
      <c r="A9106" s="45">
        <v>45419</v>
      </c>
      <c r="B9106" s="398" t="s">
        <v>13180</v>
      </c>
      <c r="C9106" s="5" t="s">
        <v>13658</v>
      </c>
      <c r="D9106" s="5" t="s">
        <v>13659</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13536</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13660</v>
      </c>
      <c r="E9108" s="43">
        <v>2450</v>
      </c>
      <c r="F9108" s="43"/>
      <c r="G9108" s="48">
        <f t="shared" si="227"/>
        <v>15819.601594364271</v>
      </c>
      <c r="H9108" s="391" t="s">
        <v>9568</v>
      </c>
    </row>
    <row r="9109" spans="1:13" x14ac:dyDescent="0.3">
      <c r="A9109" s="45">
        <v>45419</v>
      </c>
      <c r="B9109" s="398" t="s">
        <v>12845</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12660</v>
      </c>
      <c r="C9112" s="5" t="s">
        <v>5793</v>
      </c>
      <c r="D9112" s="5" t="s">
        <v>13661</v>
      </c>
      <c r="E9112" s="43">
        <v>1500</v>
      </c>
      <c r="F9112" s="43"/>
      <c r="G9112" s="48">
        <f t="shared" si="227"/>
        <v>12559.601594364271</v>
      </c>
      <c r="H9112" s="391" t="s">
        <v>9568</v>
      </c>
    </row>
    <row r="9113" spans="1:13" x14ac:dyDescent="0.3">
      <c r="A9113" s="45">
        <v>45420</v>
      </c>
      <c r="B9113" s="398" t="s">
        <v>13662</v>
      </c>
      <c r="C9113" s="5" t="s">
        <v>12875</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13180</v>
      </c>
      <c r="C9115" s="5" t="s">
        <v>11194</v>
      </c>
      <c r="D9115" s="5" t="s">
        <v>13663</v>
      </c>
      <c r="E9115" s="43">
        <v>17000</v>
      </c>
      <c r="F9115" s="43"/>
      <c r="G9115" s="48">
        <f t="shared" si="227"/>
        <v>490559.60159436427</v>
      </c>
      <c r="H9115" s="391" t="s">
        <v>9568</v>
      </c>
    </row>
    <row r="9116" spans="1:13" x14ac:dyDescent="0.3">
      <c r="A9116" s="45">
        <v>45420</v>
      </c>
      <c r="B9116" s="398" t="s">
        <v>13180</v>
      </c>
      <c r="C9116" s="5" t="s">
        <v>11194</v>
      </c>
      <c r="D9116" s="5" t="s">
        <v>13664</v>
      </c>
      <c r="E9116" s="43">
        <v>42000</v>
      </c>
      <c r="F9116" s="43"/>
      <c r="G9116" s="48">
        <f t="shared" si="227"/>
        <v>448559.60159436427</v>
      </c>
      <c r="H9116" s="391" t="s">
        <v>9568</v>
      </c>
    </row>
    <row r="9117" spans="1:13" x14ac:dyDescent="0.3">
      <c r="A9117" s="45">
        <v>45420</v>
      </c>
      <c r="B9117" s="398" t="s">
        <v>13180</v>
      </c>
      <c r="C9117" s="5" t="s">
        <v>11194</v>
      </c>
      <c r="D9117" s="5" t="s">
        <v>13665</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12804</v>
      </c>
      <c r="E9119" s="187">
        <v>51670</v>
      </c>
      <c r="F9119" s="43"/>
      <c r="G9119" s="48">
        <f t="shared" si="227"/>
        <v>364389.60159436427</v>
      </c>
      <c r="H9119" s="391" t="s">
        <v>9568</v>
      </c>
    </row>
    <row r="9120" spans="1:13" x14ac:dyDescent="0.3">
      <c r="A9120" s="45">
        <v>45420</v>
      </c>
      <c r="B9120" s="396" t="s">
        <v>13237</v>
      </c>
      <c r="C9120" s="186" t="s">
        <v>54</v>
      </c>
      <c r="D9120" s="186" t="s">
        <v>13666</v>
      </c>
      <c r="E9120" s="187">
        <v>56000</v>
      </c>
      <c r="F9120" s="43"/>
      <c r="G9120" s="48">
        <f t="shared" si="227"/>
        <v>308389.60159436427</v>
      </c>
      <c r="H9120" s="391" t="s">
        <v>9568</v>
      </c>
    </row>
    <row r="9121" spans="1:13" x14ac:dyDescent="0.3">
      <c r="A9121" s="45">
        <v>45420</v>
      </c>
      <c r="B9121" s="396" t="s">
        <v>13237</v>
      </c>
      <c r="C9121" s="186" t="s">
        <v>54</v>
      </c>
      <c r="D9121" s="186" t="s">
        <v>12569</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13180</v>
      </c>
      <c r="C9123" s="5" t="s">
        <v>5793</v>
      </c>
      <c r="D9123" s="5" t="s">
        <v>40</v>
      </c>
      <c r="E9123" s="43">
        <v>900</v>
      </c>
      <c r="F9123" s="43"/>
      <c r="G9123" s="48">
        <f t="shared" si="227"/>
        <v>253989.60159436427</v>
      </c>
      <c r="H9123" s="391" t="s">
        <v>9568</v>
      </c>
    </row>
    <row r="9124" spans="1:13" x14ac:dyDescent="0.3">
      <c r="A9124" s="45">
        <v>45420</v>
      </c>
      <c r="B9124" s="396" t="s">
        <v>13370</v>
      </c>
      <c r="C9124" s="186" t="s">
        <v>54</v>
      </c>
      <c r="D9124" s="186" t="s">
        <v>13667</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13668</v>
      </c>
      <c r="E9127" s="43">
        <f>36000+32190</f>
        <v>68190</v>
      </c>
      <c r="F9127" s="43"/>
      <c r="G9127" s="48">
        <f t="shared" si="227"/>
        <v>470779.60159436427</v>
      </c>
      <c r="H9127" s="391" t="s">
        <v>9568</v>
      </c>
      <c r="I9127" s="52">
        <v>542749</v>
      </c>
    </row>
    <row r="9128" spans="1:13" x14ac:dyDescent="0.3">
      <c r="A9128" s="45">
        <v>45420</v>
      </c>
      <c r="B9128" s="398" t="s">
        <v>13237</v>
      </c>
      <c r="C9128" s="5" t="s">
        <v>11194</v>
      </c>
      <c r="D9128" s="5" t="s">
        <v>13672</v>
      </c>
      <c r="E9128" s="43">
        <v>18000</v>
      </c>
      <c r="F9128" s="43"/>
      <c r="G9128" s="48">
        <f t="shared" si="227"/>
        <v>452779.60159436427</v>
      </c>
      <c r="H9128" s="391" t="s">
        <v>9568</v>
      </c>
      <c r="I9128" s="52">
        <f>I9127*1.18</f>
        <v>640443.81999999995</v>
      </c>
    </row>
    <row r="9129" spans="1:13" x14ac:dyDescent="0.3">
      <c r="A9129" s="45">
        <v>45420</v>
      </c>
      <c r="B9129" s="396" t="s">
        <v>12660</v>
      </c>
      <c r="C9129" s="186" t="s">
        <v>54</v>
      </c>
      <c r="D9129" s="186" t="s">
        <v>13673</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13677</v>
      </c>
      <c r="E9134" s="43">
        <v>9950</v>
      </c>
      <c r="F9134" s="43"/>
      <c r="G9134" s="48">
        <f t="shared" si="227"/>
        <v>876.6849276975845</v>
      </c>
      <c r="H9134" s="391" t="s">
        <v>9568</v>
      </c>
    </row>
    <row r="9135" spans="1:13" x14ac:dyDescent="0.3">
      <c r="A9135" s="45">
        <v>45420</v>
      </c>
      <c r="B9135" s="398" t="s">
        <v>12116</v>
      </c>
      <c r="C9135" s="5" t="s">
        <v>26</v>
      </c>
      <c r="D9135" s="5" t="s">
        <v>13678</v>
      </c>
      <c r="E9135" s="43">
        <v>700</v>
      </c>
      <c r="F9135" s="43"/>
      <c r="G9135" s="48">
        <f t="shared" si="227"/>
        <v>176.6849276975845</v>
      </c>
      <c r="H9135" s="391" t="s">
        <v>9568</v>
      </c>
    </row>
    <row r="9136" spans="1:13" x14ac:dyDescent="0.3">
      <c r="A9136" s="45">
        <v>45422</v>
      </c>
      <c r="B9136" s="579"/>
      <c r="C9136" s="485"/>
      <c r="D9136" s="496" t="s">
        <v>12318</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13687</v>
      </c>
      <c r="E9137" s="43">
        <v>1250</v>
      </c>
      <c r="F9137" s="43"/>
      <c r="G9137" s="48">
        <f t="shared" si="228"/>
        <v>98926.684927697584</v>
      </c>
      <c r="H9137" s="391" t="s">
        <v>9568</v>
      </c>
    </row>
    <row r="9138" spans="1:13" x14ac:dyDescent="0.3">
      <c r="A9138" s="45">
        <v>45422</v>
      </c>
      <c r="B9138" s="398" t="s">
        <v>12091</v>
      </c>
      <c r="C9138" s="5" t="s">
        <v>9765</v>
      </c>
      <c r="D9138" s="5" t="s">
        <v>13695</v>
      </c>
      <c r="E9138" s="43">
        <v>24200</v>
      </c>
      <c r="F9138" s="43"/>
      <c r="G9138" s="48">
        <f t="shared" si="228"/>
        <v>74726.684927697584</v>
      </c>
      <c r="H9138" s="391" t="s">
        <v>9568</v>
      </c>
    </row>
    <row r="9139" spans="1:13" x14ac:dyDescent="0.3">
      <c r="A9139" s="45">
        <v>45422</v>
      </c>
      <c r="B9139" s="396" t="s">
        <v>12091</v>
      </c>
      <c r="C9139" s="186" t="s">
        <v>54</v>
      </c>
      <c r="D9139" s="186" t="s">
        <v>13688</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13694</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12845</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13434</v>
      </c>
      <c r="C9147" s="5" t="s">
        <v>13696</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13696</v>
      </c>
      <c r="D9148" s="5" t="s">
        <v>294</v>
      </c>
      <c r="E9148" s="43">
        <v>9500</v>
      </c>
      <c r="F9148" s="43"/>
      <c r="G9148" s="48">
        <f t="shared" si="228"/>
        <v>651676.68492769753</v>
      </c>
      <c r="H9148" s="391" t="s">
        <v>9568</v>
      </c>
      <c r="I9148" s="52">
        <v>21850</v>
      </c>
      <c r="J9148" s="52">
        <v>25000</v>
      </c>
    </row>
    <row r="9149" spans="1:13" x14ac:dyDescent="0.3">
      <c r="A9149" s="45">
        <v>45423</v>
      </c>
      <c r="B9149" s="398" t="s">
        <v>12660</v>
      </c>
      <c r="C9149" s="5" t="s">
        <v>12541</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13694</v>
      </c>
      <c r="C9150" s="5" t="s">
        <v>12541</v>
      </c>
      <c r="D9150" s="5" t="s">
        <v>294</v>
      </c>
      <c r="E9150" s="43">
        <v>53000</v>
      </c>
      <c r="F9150" s="43"/>
      <c r="G9150" s="48">
        <f t="shared" si="228"/>
        <v>583876.68492769753</v>
      </c>
      <c r="H9150" s="391" t="s">
        <v>9568</v>
      </c>
      <c r="J9150" s="52">
        <f>J9149-I9149</f>
        <v>3200</v>
      </c>
    </row>
    <row r="9151" spans="1:13" x14ac:dyDescent="0.3">
      <c r="A9151" s="45">
        <v>45423</v>
      </c>
      <c r="B9151" s="398" t="s">
        <v>13180</v>
      </c>
      <c r="C9151" s="5" t="s">
        <v>5793</v>
      </c>
      <c r="D9151" s="5" t="s">
        <v>294</v>
      </c>
      <c r="E9151" s="43">
        <v>1000</v>
      </c>
      <c r="F9151" s="43"/>
      <c r="G9151" s="48">
        <f t="shared" si="228"/>
        <v>582876.68492769753</v>
      </c>
      <c r="H9151" s="391" t="s">
        <v>9568</v>
      </c>
    </row>
    <row r="9152" spans="1:13" x14ac:dyDescent="0.3">
      <c r="A9152" s="45">
        <v>45423</v>
      </c>
      <c r="B9152" s="398" t="s">
        <v>12660</v>
      </c>
      <c r="C9152" s="5" t="s">
        <v>13698</v>
      </c>
      <c r="D9152" s="5" t="s">
        <v>13699</v>
      </c>
      <c r="E9152" s="43">
        <v>21850</v>
      </c>
      <c r="F9152" s="43"/>
      <c r="G9152" s="48">
        <f t="shared" si="228"/>
        <v>561026.68492769753</v>
      </c>
      <c r="H9152" s="391" t="s">
        <v>9568</v>
      </c>
    </row>
    <row r="9153" spans="1:13" x14ac:dyDescent="0.3">
      <c r="A9153" s="45">
        <v>45423</v>
      </c>
      <c r="B9153" s="398" t="s">
        <v>12845</v>
      </c>
      <c r="C9153" s="5" t="s">
        <v>5793</v>
      </c>
      <c r="D9153" s="5" t="s">
        <v>40</v>
      </c>
      <c r="E9153" s="43">
        <v>1800</v>
      </c>
      <c r="F9153" s="43"/>
      <c r="G9153" s="48">
        <f t="shared" si="228"/>
        <v>559226.68492769753</v>
      </c>
      <c r="H9153" s="391" t="s">
        <v>9568</v>
      </c>
      <c r="J9153" s="52">
        <v>82000</v>
      </c>
    </row>
    <row r="9154" spans="1:13" x14ac:dyDescent="0.3">
      <c r="A9154" s="45">
        <v>45423</v>
      </c>
      <c r="B9154" s="398" t="s">
        <v>12845</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13700</v>
      </c>
      <c r="E9155" s="43">
        <v>5000</v>
      </c>
      <c r="F9155" s="43"/>
      <c r="G9155" s="48">
        <f t="shared" si="228"/>
        <v>553426.68492769753</v>
      </c>
      <c r="H9155" s="391" t="s">
        <v>9568</v>
      </c>
      <c r="J9155" s="52">
        <f>J9154+J9153</f>
        <v>84500</v>
      </c>
    </row>
    <row r="9156" spans="1:13" x14ac:dyDescent="0.3">
      <c r="A9156" s="45">
        <v>45423</v>
      </c>
      <c r="B9156" s="579"/>
      <c r="C9156" s="485"/>
      <c r="D9156" s="496" t="s">
        <v>13701</v>
      </c>
      <c r="E9156" s="485"/>
      <c r="F9156" s="43">
        <v>93000</v>
      </c>
      <c r="G9156" s="48">
        <f t="shared" si="228"/>
        <v>646426.68492769753</v>
      </c>
      <c r="H9156" s="391" t="s">
        <v>9568</v>
      </c>
      <c r="L9156" s="4">
        <v>20</v>
      </c>
      <c r="M9156" s="4">
        <v>20</v>
      </c>
    </row>
    <row r="9157" spans="1:13" x14ac:dyDescent="0.3">
      <c r="A9157" s="45">
        <v>45423</v>
      </c>
      <c r="B9157" s="398" t="s">
        <v>12091</v>
      </c>
      <c r="C9157" s="5" t="s">
        <v>13702</v>
      </c>
      <c r="D9157" s="5" t="s">
        <v>13703</v>
      </c>
      <c r="E9157" s="43">
        <v>84500</v>
      </c>
      <c r="F9157" s="43"/>
      <c r="G9157" s="48">
        <f t="shared" si="228"/>
        <v>561926.68492769753</v>
      </c>
      <c r="H9157" s="391" t="s">
        <v>9568</v>
      </c>
      <c r="J9157" s="52">
        <v>93000</v>
      </c>
    </row>
    <row r="9158" spans="1:13" x14ac:dyDescent="0.3">
      <c r="A9158" s="45">
        <v>45423</v>
      </c>
      <c r="B9158" s="398" t="s">
        <v>12845</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13704</v>
      </c>
      <c r="E9159" s="485"/>
      <c r="F9159" s="43">
        <v>200000</v>
      </c>
      <c r="G9159" s="48">
        <f t="shared" si="228"/>
        <v>626026.68492769753</v>
      </c>
      <c r="H9159" s="391" t="s">
        <v>9568</v>
      </c>
      <c r="L9159" s="4">
        <v>20</v>
      </c>
      <c r="M9159" s="4">
        <v>20</v>
      </c>
    </row>
    <row r="9160" spans="1:13" x14ac:dyDescent="0.3">
      <c r="A9160" s="45">
        <v>45425</v>
      </c>
      <c r="B9160" s="398" t="s">
        <v>12845</v>
      </c>
      <c r="C9160" s="5" t="s">
        <v>13705</v>
      </c>
      <c r="D9160" s="5" t="s">
        <v>13709</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13706</v>
      </c>
      <c r="D9162" s="5" t="s">
        <v>13707</v>
      </c>
      <c r="E9162" s="43">
        <v>2000</v>
      </c>
      <c r="F9162" s="43"/>
      <c r="G9162" s="48">
        <f t="shared" ref="G9162:G9225" si="229">G9161+F9162-E9162</f>
        <v>365544.68492769753</v>
      </c>
      <c r="H9162" s="391" t="s">
        <v>9568</v>
      </c>
    </row>
    <row r="9163" spans="1:13" x14ac:dyDescent="0.3">
      <c r="A9163" s="45">
        <v>45425</v>
      </c>
      <c r="B9163" s="398" t="s">
        <v>12845</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12660</v>
      </c>
      <c r="C9165" s="5" t="s">
        <v>5793</v>
      </c>
      <c r="D9165" s="5" t="s">
        <v>40</v>
      </c>
      <c r="E9165" s="43">
        <v>900</v>
      </c>
      <c r="F9165" s="43"/>
      <c r="G9165" s="48">
        <f t="shared" si="229"/>
        <v>360884.68492769753</v>
      </c>
      <c r="H9165" s="391" t="s">
        <v>9568</v>
      </c>
    </row>
    <row r="9166" spans="1:13" x14ac:dyDescent="0.3">
      <c r="A9166" s="45">
        <v>45425</v>
      </c>
      <c r="B9166" s="398" t="s">
        <v>12174</v>
      </c>
      <c r="C9166" s="5" t="s">
        <v>13282</v>
      </c>
      <c r="D9166" s="5" t="s">
        <v>294</v>
      </c>
      <c r="E9166" s="43">
        <v>20000</v>
      </c>
      <c r="F9166" s="43"/>
      <c r="G9166" s="48">
        <f t="shared" si="229"/>
        <v>340884.68492769753</v>
      </c>
      <c r="H9166" s="391" t="s">
        <v>9568</v>
      </c>
    </row>
    <row r="9167" spans="1:13" x14ac:dyDescent="0.3">
      <c r="A9167" s="45">
        <v>45425</v>
      </c>
      <c r="B9167" s="398" t="s">
        <v>12845</v>
      </c>
      <c r="C9167" s="5" t="s">
        <v>5793</v>
      </c>
      <c r="D9167" s="5" t="s">
        <v>40</v>
      </c>
      <c r="E9167" s="43">
        <v>3000</v>
      </c>
      <c r="F9167" s="43"/>
      <c r="G9167" s="48">
        <f t="shared" si="229"/>
        <v>337884.68492769753</v>
      </c>
      <c r="H9167" s="391" t="s">
        <v>9568</v>
      </c>
    </row>
    <row r="9168" spans="1:13" x14ac:dyDescent="0.3">
      <c r="A9168" s="45">
        <v>45425</v>
      </c>
      <c r="B9168" s="398" t="s">
        <v>12660</v>
      </c>
      <c r="C9168" s="5" t="s">
        <v>6430</v>
      </c>
      <c r="D9168" s="5" t="s">
        <v>13710</v>
      </c>
      <c r="E9168" s="43">
        <v>5000</v>
      </c>
      <c r="F9168" s="43"/>
      <c r="G9168" s="48">
        <f t="shared" si="229"/>
        <v>332884.68492769753</v>
      </c>
      <c r="H9168" s="391" t="s">
        <v>9568</v>
      </c>
    </row>
    <row r="9169" spans="1:8" x14ac:dyDescent="0.3">
      <c r="A9169" s="45">
        <v>45426</v>
      </c>
      <c r="B9169" s="398" t="s">
        <v>13711</v>
      </c>
      <c r="C9169" s="5" t="s">
        <v>11194</v>
      </c>
      <c r="D9169" s="5" t="s">
        <v>13712</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13370</v>
      </c>
      <c r="C9172" s="5" t="s">
        <v>13715</v>
      </c>
      <c r="D9172" s="5" t="s">
        <v>13716</v>
      </c>
      <c r="E9172" s="43">
        <v>10000</v>
      </c>
      <c r="F9172" s="43"/>
      <c r="G9172" s="48">
        <f t="shared" si="229"/>
        <v>316934.68492769753</v>
      </c>
      <c r="H9172" s="391" t="s">
        <v>9568</v>
      </c>
    </row>
    <row r="9173" spans="1:8" x14ac:dyDescent="0.3">
      <c r="A9173" s="45">
        <v>45426</v>
      </c>
      <c r="B9173" s="398" t="s">
        <v>12845</v>
      </c>
      <c r="C9173" s="5" t="s">
        <v>11194</v>
      </c>
      <c r="D9173" s="5" t="s">
        <v>13717</v>
      </c>
      <c r="E9173" s="43">
        <v>1260</v>
      </c>
      <c r="F9173" s="43"/>
      <c r="G9173" s="48">
        <f t="shared" si="229"/>
        <v>315674.68492769753</v>
      </c>
      <c r="H9173" s="391" t="s">
        <v>9568</v>
      </c>
    </row>
    <row r="9174" spans="1:8" x14ac:dyDescent="0.3">
      <c r="A9174" s="45">
        <v>45426</v>
      </c>
      <c r="B9174" s="398" t="s">
        <v>10333</v>
      </c>
      <c r="C9174" s="5" t="s">
        <v>7737</v>
      </c>
      <c r="D9174" s="5" t="s">
        <v>13718</v>
      </c>
      <c r="E9174" s="43">
        <v>14000</v>
      </c>
      <c r="F9174" s="43"/>
      <c r="G9174" s="48">
        <f t="shared" si="229"/>
        <v>301674.68492769753</v>
      </c>
      <c r="H9174" s="391" t="s">
        <v>9568</v>
      </c>
    </row>
    <row r="9175" spans="1:8" x14ac:dyDescent="0.3">
      <c r="A9175" s="45">
        <v>45426</v>
      </c>
      <c r="B9175" s="398" t="s">
        <v>13180</v>
      </c>
      <c r="C9175" s="5" t="s">
        <v>12195</v>
      </c>
      <c r="D9175" s="5" t="s">
        <v>13719</v>
      </c>
      <c r="E9175" s="43">
        <v>33000</v>
      </c>
      <c r="F9175" s="43"/>
      <c r="G9175" s="48">
        <f t="shared" si="229"/>
        <v>268674.68492769753</v>
      </c>
      <c r="H9175" s="391" t="s">
        <v>9568</v>
      </c>
    </row>
    <row r="9176" spans="1:8" x14ac:dyDescent="0.3">
      <c r="A9176" s="45">
        <v>45426</v>
      </c>
      <c r="B9176" s="398" t="s">
        <v>12660</v>
      </c>
      <c r="C9176" s="5" t="s">
        <v>84</v>
      </c>
      <c r="D9176" s="5" t="s">
        <v>13720</v>
      </c>
      <c r="E9176" s="43">
        <v>15000</v>
      </c>
      <c r="F9176" s="43"/>
      <c r="G9176" s="48">
        <f t="shared" si="229"/>
        <v>253674.68492769753</v>
      </c>
      <c r="H9176" s="391" t="s">
        <v>9568</v>
      </c>
    </row>
    <row r="9177" spans="1:8" x14ac:dyDescent="0.3">
      <c r="A9177" s="45">
        <v>45426</v>
      </c>
      <c r="B9177" s="398" t="s">
        <v>12660</v>
      </c>
      <c r="C9177" s="5" t="s">
        <v>11194</v>
      </c>
      <c r="D9177" s="5" t="s">
        <v>13721</v>
      </c>
      <c r="E9177" s="43">
        <v>1500</v>
      </c>
      <c r="F9177" s="43"/>
      <c r="G9177" s="48">
        <f t="shared" si="229"/>
        <v>252174.68492769753</v>
      </c>
      <c r="H9177" s="391" t="s">
        <v>9568</v>
      </c>
    </row>
    <row r="9178" spans="1:8" x14ac:dyDescent="0.3">
      <c r="A9178" s="45">
        <v>45426</v>
      </c>
      <c r="B9178" s="398" t="s">
        <v>12174</v>
      </c>
      <c r="C9178" s="5" t="s">
        <v>11194</v>
      </c>
      <c r="D9178" s="5" t="s">
        <v>13722</v>
      </c>
      <c r="E9178" s="43">
        <v>1960</v>
      </c>
      <c r="F9178" s="43"/>
      <c r="G9178" s="48">
        <f t="shared" si="229"/>
        <v>250214.68492769753</v>
      </c>
      <c r="H9178" s="391" t="s">
        <v>9568</v>
      </c>
    </row>
    <row r="9179" spans="1:8" x14ac:dyDescent="0.3">
      <c r="A9179" s="45">
        <v>45426</v>
      </c>
      <c r="B9179" s="398" t="s">
        <v>12845</v>
      </c>
      <c r="C9179" s="5" t="s">
        <v>11194</v>
      </c>
      <c r="D9179" s="5" t="s">
        <v>13723</v>
      </c>
      <c r="E9179" s="43">
        <v>4930</v>
      </c>
      <c r="F9179" s="43"/>
      <c r="G9179" s="48">
        <f t="shared" si="229"/>
        <v>245284.68492769753</v>
      </c>
      <c r="H9179" s="391" t="s">
        <v>9568</v>
      </c>
    </row>
    <row r="9180" spans="1:8" x14ac:dyDescent="0.3">
      <c r="A9180" s="45">
        <v>45426</v>
      </c>
      <c r="B9180" s="398" t="s">
        <v>12845</v>
      </c>
      <c r="C9180" s="5" t="s">
        <v>26</v>
      </c>
      <c r="D9180" s="5" t="s">
        <v>13724</v>
      </c>
      <c r="E9180" s="43">
        <v>6650</v>
      </c>
      <c r="F9180" s="43"/>
      <c r="G9180" s="48">
        <f t="shared" si="229"/>
        <v>238634.68492769753</v>
      </c>
      <c r="H9180" s="391" t="s">
        <v>9568</v>
      </c>
    </row>
    <row r="9181" spans="1:8" x14ac:dyDescent="0.3">
      <c r="A9181" s="45">
        <v>45427</v>
      </c>
      <c r="B9181" s="398" t="s">
        <v>12660</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12845</v>
      </c>
      <c r="C9183" s="5" t="s">
        <v>11194</v>
      </c>
      <c r="D9183" s="5" t="s">
        <v>13725</v>
      </c>
      <c r="E9183" s="43">
        <v>19700</v>
      </c>
      <c r="F9183" s="43"/>
      <c r="G9183" s="48">
        <f t="shared" si="229"/>
        <v>210434.68492769753</v>
      </c>
      <c r="H9183" s="391" t="s">
        <v>9568</v>
      </c>
    </row>
    <row r="9184" spans="1:8" x14ac:dyDescent="0.3">
      <c r="A9184" s="45">
        <v>45427</v>
      </c>
      <c r="B9184" s="398" t="s">
        <v>12845</v>
      </c>
      <c r="C9184" s="5" t="s">
        <v>18</v>
      </c>
      <c r="D9184" s="5" t="s">
        <v>294</v>
      </c>
      <c r="E9184" s="43">
        <v>10000</v>
      </c>
      <c r="F9184" s="43"/>
      <c r="G9184" s="48">
        <f t="shared" si="229"/>
        <v>200434.68492769753</v>
      </c>
      <c r="H9184" s="391" t="s">
        <v>9568</v>
      </c>
    </row>
    <row r="9185" spans="1:8" x14ac:dyDescent="0.3">
      <c r="A9185" s="45">
        <v>45427</v>
      </c>
      <c r="B9185" s="398" t="s">
        <v>13600</v>
      </c>
      <c r="C9185" s="5" t="s">
        <v>5793</v>
      </c>
      <c r="D9185" s="5" t="s">
        <v>40</v>
      </c>
      <c r="E9185" s="43">
        <v>500</v>
      </c>
      <c r="F9185" s="43"/>
      <c r="G9185" s="48">
        <f t="shared" si="229"/>
        <v>199934.68492769753</v>
      </c>
      <c r="H9185" s="391" t="s">
        <v>9568</v>
      </c>
    </row>
    <row r="9186" spans="1:8" x14ac:dyDescent="0.3">
      <c r="A9186" s="45">
        <v>45427</v>
      </c>
      <c r="B9186" s="398" t="s">
        <v>13237</v>
      </c>
      <c r="C9186" s="5" t="s">
        <v>5793</v>
      </c>
      <c r="D9186" s="5" t="s">
        <v>13726</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13237</v>
      </c>
      <c r="C9188" s="5" t="s">
        <v>5793</v>
      </c>
      <c r="D9188" s="5" t="s">
        <v>10922</v>
      </c>
      <c r="E9188" s="43">
        <v>2000</v>
      </c>
      <c r="F9188" s="43"/>
      <c r="G9188" s="48">
        <f t="shared" si="229"/>
        <v>185934.68492769753</v>
      </c>
      <c r="H9188" s="391" t="s">
        <v>9568</v>
      </c>
    </row>
    <row r="9189" spans="1:8" x14ac:dyDescent="0.3">
      <c r="A9189" s="45">
        <v>45428</v>
      </c>
      <c r="B9189" s="398" t="s">
        <v>13476</v>
      </c>
      <c r="C9189" s="5" t="s">
        <v>12875</v>
      </c>
      <c r="D9189" s="5" t="s">
        <v>582</v>
      </c>
      <c r="E9189" s="43">
        <v>10000</v>
      </c>
      <c r="F9189" s="43"/>
      <c r="G9189" s="48">
        <f t="shared" si="229"/>
        <v>175934.68492769753</v>
      </c>
      <c r="H9189" s="391" t="s">
        <v>9568</v>
      </c>
    </row>
    <row r="9190" spans="1:8" x14ac:dyDescent="0.3">
      <c r="A9190" s="45">
        <v>45428</v>
      </c>
      <c r="B9190" s="398"/>
      <c r="C9190" s="5" t="s">
        <v>4550</v>
      </c>
      <c r="D9190" s="5" t="s">
        <v>13729</v>
      </c>
      <c r="E9190" s="43">
        <v>15000</v>
      </c>
      <c r="F9190" s="43"/>
      <c r="G9190" s="48">
        <f t="shared" si="229"/>
        <v>160934.68492769753</v>
      </c>
      <c r="H9190" s="391" t="s">
        <v>9568</v>
      </c>
    </row>
    <row r="9191" spans="1:8" x14ac:dyDescent="0.3">
      <c r="A9191" s="45">
        <v>45428</v>
      </c>
      <c r="B9191" s="398" t="s">
        <v>12845</v>
      </c>
      <c r="C9191" s="5" t="s">
        <v>30</v>
      </c>
      <c r="D9191" s="5" t="s">
        <v>10651</v>
      </c>
      <c r="E9191" s="43">
        <v>1000</v>
      </c>
      <c r="F9191" s="43"/>
      <c r="G9191" s="48">
        <f t="shared" si="229"/>
        <v>159934.68492769753</v>
      </c>
      <c r="H9191" s="391" t="s">
        <v>9568</v>
      </c>
    </row>
    <row r="9192" spans="1:8" x14ac:dyDescent="0.3">
      <c r="A9192" s="45">
        <v>45428</v>
      </c>
      <c r="B9192" s="398" t="s">
        <v>13370</v>
      </c>
      <c r="C9192" s="5" t="s">
        <v>10788</v>
      </c>
      <c r="D9192" s="5" t="s">
        <v>294</v>
      </c>
      <c r="E9192" s="43">
        <v>35000</v>
      </c>
      <c r="F9192" s="43"/>
      <c r="G9192" s="48">
        <f t="shared" si="229"/>
        <v>124934.68492769753</v>
      </c>
      <c r="H9192" s="391" t="s">
        <v>9568</v>
      </c>
    </row>
    <row r="9193" spans="1:8" x14ac:dyDescent="0.3">
      <c r="A9193" s="45">
        <v>45428</v>
      </c>
      <c r="B9193" s="398" t="s">
        <v>12174</v>
      </c>
      <c r="C9193" s="5" t="s">
        <v>13282</v>
      </c>
      <c r="D9193" s="5" t="s">
        <v>294</v>
      </c>
      <c r="E9193" s="43">
        <v>20000</v>
      </c>
      <c r="F9193" s="43"/>
      <c r="G9193" s="48">
        <f t="shared" si="229"/>
        <v>104934.68492769753</v>
      </c>
      <c r="H9193" s="391" t="s">
        <v>9568</v>
      </c>
    </row>
    <row r="9194" spans="1:8" x14ac:dyDescent="0.3">
      <c r="A9194" s="45">
        <v>45428</v>
      </c>
      <c r="B9194" s="398" t="s">
        <v>13237</v>
      </c>
      <c r="C9194" s="5" t="s">
        <v>11194</v>
      </c>
      <c r="D9194" s="5" t="s">
        <v>13730</v>
      </c>
      <c r="E9194" s="43">
        <v>25600</v>
      </c>
      <c r="F9194" s="43"/>
      <c r="G9194" s="48">
        <f t="shared" si="229"/>
        <v>79334.684927697526</v>
      </c>
      <c r="H9194" s="391" t="s">
        <v>9568</v>
      </c>
    </row>
    <row r="9195" spans="1:8" x14ac:dyDescent="0.3">
      <c r="A9195" s="45">
        <v>45428</v>
      </c>
      <c r="B9195" s="398" t="s">
        <v>13711</v>
      </c>
      <c r="C9195" s="5" t="s">
        <v>5793</v>
      </c>
      <c r="D9195" s="5" t="s">
        <v>294</v>
      </c>
      <c r="E9195" s="43">
        <v>300</v>
      </c>
      <c r="F9195" s="43"/>
      <c r="G9195" s="48">
        <f t="shared" si="229"/>
        <v>79034.684927697526</v>
      </c>
      <c r="H9195" s="391" t="s">
        <v>9568</v>
      </c>
    </row>
    <row r="9196" spans="1:8" x14ac:dyDescent="0.3">
      <c r="A9196" s="45">
        <v>45428</v>
      </c>
      <c r="B9196" s="398" t="s">
        <v>12845</v>
      </c>
      <c r="C9196" s="5" t="s">
        <v>11194</v>
      </c>
      <c r="D9196" s="5" t="s">
        <v>13762</v>
      </c>
      <c r="E9196" s="43">
        <v>10000</v>
      </c>
      <c r="F9196" s="43"/>
      <c r="G9196" s="48">
        <f t="shared" si="229"/>
        <v>69034.684927697526</v>
      </c>
      <c r="H9196" s="391" t="s">
        <v>9568</v>
      </c>
    </row>
    <row r="9197" spans="1:8" x14ac:dyDescent="0.3">
      <c r="A9197" s="45">
        <v>45428</v>
      </c>
      <c r="B9197" s="398" t="s">
        <v>13237</v>
      </c>
      <c r="C9197" s="5" t="s">
        <v>5793</v>
      </c>
      <c r="D9197" s="5" t="s">
        <v>10922</v>
      </c>
      <c r="E9197" s="43">
        <v>2000</v>
      </c>
      <c r="F9197" s="43"/>
      <c r="G9197" s="48">
        <f t="shared" si="229"/>
        <v>67034.684927697526</v>
      </c>
      <c r="H9197" s="391" t="s">
        <v>9568</v>
      </c>
    </row>
    <row r="9198" spans="1:8" x14ac:dyDescent="0.3">
      <c r="A9198" s="45">
        <v>45428</v>
      </c>
      <c r="B9198" s="398" t="s">
        <v>13662</v>
      </c>
      <c r="C9198" s="5" t="s">
        <v>11194</v>
      </c>
      <c r="D9198" s="5" t="s">
        <v>13731</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13738</v>
      </c>
      <c r="E9200" s="43">
        <v>15000</v>
      </c>
      <c r="F9200" s="43"/>
      <c r="G9200" s="48">
        <f t="shared" si="229"/>
        <v>25534.684927697526</v>
      </c>
      <c r="H9200" s="391" t="s">
        <v>9568</v>
      </c>
    </row>
    <row r="9201" spans="1:13" x14ac:dyDescent="0.3">
      <c r="A9201" s="45">
        <v>45429</v>
      </c>
      <c r="B9201" s="398" t="s">
        <v>13187</v>
      </c>
      <c r="C9201" s="5" t="s">
        <v>84</v>
      </c>
      <c r="D9201" s="5" t="s">
        <v>13737</v>
      </c>
      <c r="E9201" s="43">
        <v>10000</v>
      </c>
      <c r="F9201" s="43"/>
      <c r="G9201" s="48">
        <f t="shared" si="229"/>
        <v>15534.684927697526</v>
      </c>
      <c r="H9201" s="391" t="s">
        <v>9568</v>
      </c>
    </row>
    <row r="9202" spans="1:13" x14ac:dyDescent="0.3">
      <c r="A9202" s="45">
        <v>45429</v>
      </c>
      <c r="B9202" s="398" t="s">
        <v>13187</v>
      </c>
      <c r="C9202" s="5" t="s">
        <v>3618</v>
      </c>
      <c r="D9202" s="5" t="s">
        <v>13763</v>
      </c>
      <c r="E9202" s="43">
        <v>5000</v>
      </c>
      <c r="F9202" s="43"/>
      <c r="G9202" s="48">
        <f t="shared" si="229"/>
        <v>10534.684927697526</v>
      </c>
      <c r="H9202" s="391" t="s">
        <v>9568</v>
      </c>
    </row>
    <row r="9203" spans="1:13" x14ac:dyDescent="0.3">
      <c r="A9203" s="45">
        <v>45429</v>
      </c>
      <c r="B9203" s="398" t="s">
        <v>13237</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13237</v>
      </c>
      <c r="C9206" s="5" t="s">
        <v>11194</v>
      </c>
      <c r="D9206" s="5" t="s">
        <v>13742</v>
      </c>
      <c r="E9206" s="43">
        <v>35400</v>
      </c>
      <c r="F9206" s="43"/>
      <c r="G9206" s="48">
        <f t="shared" si="229"/>
        <v>119134.68492769753</v>
      </c>
      <c r="H9206" s="391" t="s">
        <v>9568</v>
      </c>
    </row>
    <row r="9207" spans="1:13" x14ac:dyDescent="0.3">
      <c r="A9207" s="45">
        <v>45430</v>
      </c>
      <c r="B9207" s="398" t="s">
        <v>13434</v>
      </c>
      <c r="C9207" s="5" t="s">
        <v>4055</v>
      </c>
      <c r="D9207" s="5" t="s">
        <v>13743</v>
      </c>
      <c r="E9207" s="43">
        <v>100000</v>
      </c>
      <c r="F9207" s="43"/>
      <c r="G9207" s="48">
        <f t="shared" si="229"/>
        <v>19134.684927697526</v>
      </c>
      <c r="H9207" s="391" t="s">
        <v>9568</v>
      </c>
    </row>
    <row r="9208" spans="1:13" x14ac:dyDescent="0.3">
      <c r="A9208" s="45">
        <v>45430</v>
      </c>
      <c r="B9208" s="398" t="s">
        <v>13434</v>
      </c>
      <c r="C9208" s="5" t="s">
        <v>26</v>
      </c>
      <c r="D9208" s="5" t="s">
        <v>13744</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12845</v>
      </c>
      <c r="C9210" s="5" t="s">
        <v>84</v>
      </c>
      <c r="D9210" s="5" t="s">
        <v>13745</v>
      </c>
      <c r="E9210" s="43">
        <v>2000</v>
      </c>
      <c r="F9210" s="43"/>
      <c r="G9210" s="48">
        <f t="shared" si="229"/>
        <v>13134.684927697526</v>
      </c>
      <c r="H9210" s="391" t="s">
        <v>9568</v>
      </c>
    </row>
    <row r="9211" spans="1:13" x14ac:dyDescent="0.3">
      <c r="A9211" s="45">
        <v>45430</v>
      </c>
      <c r="B9211" s="398" t="s">
        <v>12174</v>
      </c>
      <c r="C9211" s="5" t="s">
        <v>84</v>
      </c>
      <c r="D9211" s="5" t="s">
        <v>13746</v>
      </c>
      <c r="E9211" s="43">
        <v>3000</v>
      </c>
      <c r="F9211" s="43"/>
      <c r="G9211" s="48">
        <f t="shared" si="229"/>
        <v>10134.684927697526</v>
      </c>
      <c r="H9211" s="391" t="s">
        <v>9568</v>
      </c>
    </row>
    <row r="9212" spans="1:13" x14ac:dyDescent="0.3">
      <c r="A9212" s="45">
        <v>45430</v>
      </c>
      <c r="B9212" s="398" t="s">
        <v>12660</v>
      </c>
      <c r="C9212" s="5" t="s">
        <v>5793</v>
      </c>
      <c r="D9212" s="5" t="s">
        <v>13747</v>
      </c>
      <c r="E9212" s="43">
        <v>3700</v>
      </c>
      <c r="F9212" s="43"/>
      <c r="G9212" s="48">
        <f t="shared" si="229"/>
        <v>6434.6849276975263</v>
      </c>
      <c r="H9212" s="391" t="s">
        <v>9568</v>
      </c>
    </row>
    <row r="9213" spans="1:13" x14ac:dyDescent="0.3">
      <c r="A9213" s="45">
        <v>45432</v>
      </c>
      <c r="B9213" s="398" t="s">
        <v>13370</v>
      </c>
      <c r="C9213" s="5" t="s">
        <v>7040</v>
      </c>
      <c r="D9213" s="5" t="s">
        <v>294</v>
      </c>
      <c r="E9213" s="43">
        <v>2000</v>
      </c>
      <c r="F9213" s="43"/>
      <c r="G9213" s="48">
        <f t="shared" si="229"/>
        <v>4434.6849276975263</v>
      </c>
      <c r="H9213" s="391" t="s">
        <v>9568</v>
      </c>
    </row>
    <row r="9214" spans="1:13" x14ac:dyDescent="0.3">
      <c r="A9214" s="45">
        <v>45432</v>
      </c>
      <c r="B9214" s="398" t="s">
        <v>13434</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13750</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13752</v>
      </c>
      <c r="E9221" s="43">
        <v>25000</v>
      </c>
      <c r="F9221" s="43"/>
      <c r="G9221" s="48">
        <f t="shared" si="229"/>
        <v>189969.68492769753</v>
      </c>
      <c r="H9221" s="391" t="s">
        <v>9568</v>
      </c>
    </row>
    <row r="9222" spans="1:8" x14ac:dyDescent="0.3">
      <c r="A9222" s="45">
        <v>45433</v>
      </c>
      <c r="B9222" s="398" t="s">
        <v>13434</v>
      </c>
      <c r="C9222" s="5" t="s">
        <v>5793</v>
      </c>
      <c r="D9222" s="5" t="s">
        <v>13764</v>
      </c>
      <c r="E9222" s="43">
        <v>3500</v>
      </c>
      <c r="F9222" s="43"/>
      <c r="G9222" s="48">
        <f t="shared" si="229"/>
        <v>186469.68492769753</v>
      </c>
      <c r="H9222" s="391" t="s">
        <v>9568</v>
      </c>
    </row>
    <row r="9223" spans="1:8" x14ac:dyDescent="0.3">
      <c r="A9223" s="45">
        <v>45433</v>
      </c>
      <c r="B9223" s="398" t="s">
        <v>12174</v>
      </c>
      <c r="C9223" s="5" t="s">
        <v>84</v>
      </c>
      <c r="D9223" s="5" t="s">
        <v>13746</v>
      </c>
      <c r="E9223" s="43">
        <v>5000</v>
      </c>
      <c r="F9223" s="43"/>
      <c r="G9223" s="48">
        <f t="shared" si="229"/>
        <v>181469.68492769753</v>
      </c>
      <c r="H9223" s="391" t="s">
        <v>9568</v>
      </c>
    </row>
    <row r="9224" spans="1:8" x14ac:dyDescent="0.3">
      <c r="A9224" s="45">
        <v>45433</v>
      </c>
      <c r="B9224" s="398" t="s">
        <v>12845</v>
      </c>
      <c r="C9224" s="5" t="s">
        <v>84</v>
      </c>
      <c r="D9224" s="5" t="s">
        <v>13769</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13428</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13771</v>
      </c>
      <c r="E9227" s="187">
        <v>6000</v>
      </c>
      <c r="F9227" s="43"/>
      <c r="G9227" s="48">
        <f t="shared" si="230"/>
        <v>153469.68492769753</v>
      </c>
      <c r="H9227" s="391" t="s">
        <v>9568</v>
      </c>
    </row>
    <row r="9228" spans="1:8" x14ac:dyDescent="0.3">
      <c r="A9228" s="45">
        <v>45433</v>
      </c>
      <c r="B9228" s="398" t="s">
        <v>13180</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13428</v>
      </c>
      <c r="C9232" s="5" t="s">
        <v>13772</v>
      </c>
      <c r="D9232" s="5" t="s">
        <v>13773</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12660</v>
      </c>
      <c r="C9234" s="5" t="s">
        <v>26</v>
      </c>
      <c r="D9234" s="5" t="s">
        <v>13775</v>
      </c>
      <c r="E9234" s="43">
        <v>4000</v>
      </c>
      <c r="F9234" s="43"/>
      <c r="G9234" s="48">
        <f t="shared" si="230"/>
        <v>184169.68492769753</v>
      </c>
      <c r="H9234" s="391" t="s">
        <v>9568</v>
      </c>
    </row>
    <row r="9235" spans="1:13" x14ac:dyDescent="0.3">
      <c r="A9235" s="45">
        <v>45434</v>
      </c>
      <c r="B9235" s="398" t="s">
        <v>13428</v>
      </c>
      <c r="C9235" s="5" t="s">
        <v>9801</v>
      </c>
      <c r="D9235" s="5" t="s">
        <v>9802</v>
      </c>
      <c r="E9235" s="43">
        <v>3150</v>
      </c>
      <c r="F9235" s="43"/>
      <c r="G9235" s="48">
        <f t="shared" si="230"/>
        <v>181019.68492769753</v>
      </c>
      <c r="H9235" s="391" t="s">
        <v>9568</v>
      </c>
    </row>
    <row r="9236" spans="1:13" x14ac:dyDescent="0.3">
      <c r="A9236" s="45">
        <v>45434</v>
      </c>
      <c r="B9236" s="398" t="s">
        <v>13776</v>
      </c>
      <c r="C9236" s="5" t="s">
        <v>9801</v>
      </c>
      <c r="D9236" s="5" t="s">
        <v>9802</v>
      </c>
      <c r="E9236" s="43">
        <v>3150</v>
      </c>
      <c r="F9236" s="43"/>
      <c r="G9236" s="48">
        <f t="shared" si="230"/>
        <v>177869.68492769753</v>
      </c>
      <c r="H9236" s="391" t="s">
        <v>9568</v>
      </c>
    </row>
    <row r="9237" spans="1:13" x14ac:dyDescent="0.3">
      <c r="A9237" s="45">
        <v>45434</v>
      </c>
      <c r="B9237" s="398" t="s">
        <v>13370</v>
      </c>
      <c r="C9237" s="5" t="s">
        <v>10788</v>
      </c>
      <c r="D9237" s="5" t="s">
        <v>13778</v>
      </c>
      <c r="E9237" s="43">
        <v>6000</v>
      </c>
      <c r="F9237" s="43"/>
      <c r="G9237" s="48">
        <f t="shared" si="230"/>
        <v>171869.68492769753</v>
      </c>
      <c r="H9237" s="391" t="s">
        <v>9568</v>
      </c>
    </row>
    <row r="9238" spans="1:13" x14ac:dyDescent="0.3">
      <c r="A9238" s="45">
        <v>45434</v>
      </c>
      <c r="B9238" s="398" t="s">
        <v>12845</v>
      </c>
      <c r="C9238" s="5" t="s">
        <v>13696</v>
      </c>
      <c r="D9238" s="5" t="s">
        <v>13779</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13782</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13507</v>
      </c>
      <c r="C9242" s="5" t="s">
        <v>5793</v>
      </c>
      <c r="D9242" s="5" t="s">
        <v>40</v>
      </c>
      <c r="E9242" s="43">
        <v>1000</v>
      </c>
      <c r="F9242" s="43"/>
      <c r="G9242" s="48">
        <f t="shared" si="230"/>
        <v>122719.68492769753</v>
      </c>
      <c r="H9242" s="391" t="s">
        <v>9568</v>
      </c>
    </row>
    <row r="9243" spans="1:13" x14ac:dyDescent="0.3">
      <c r="A9243" s="45">
        <v>45435</v>
      </c>
      <c r="B9243" s="398" t="s">
        <v>13507</v>
      </c>
      <c r="C9243" s="5" t="s">
        <v>26</v>
      </c>
      <c r="D9243" s="5" t="s">
        <v>13783</v>
      </c>
      <c r="E9243" s="43">
        <v>5000</v>
      </c>
      <c r="F9243" s="43"/>
      <c r="G9243" s="48">
        <f t="shared" si="230"/>
        <v>117719.68492769753</v>
      </c>
      <c r="H9243" s="391" t="s">
        <v>9568</v>
      </c>
    </row>
    <row r="9244" spans="1:13" x14ac:dyDescent="0.3">
      <c r="A9244" s="45">
        <v>45435</v>
      </c>
      <c r="B9244" s="398" t="s">
        <v>13428</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13784</v>
      </c>
      <c r="E9245" s="43">
        <v>20000</v>
      </c>
      <c r="F9245" s="43"/>
      <c r="G9245" s="48">
        <f t="shared" si="230"/>
        <v>97419.684927697526</v>
      </c>
      <c r="H9245" s="391" t="s">
        <v>9568</v>
      </c>
    </row>
    <row r="9246" spans="1:13" x14ac:dyDescent="0.3">
      <c r="A9246" s="45">
        <v>45435</v>
      </c>
      <c r="B9246" s="398" t="s">
        <v>12370</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13785</v>
      </c>
      <c r="E9247" s="43">
        <v>1200</v>
      </c>
      <c r="F9247" s="43"/>
      <c r="G9247" s="48">
        <f t="shared" si="230"/>
        <v>94219.684927697526</v>
      </c>
      <c r="H9247" s="391" t="s">
        <v>9568</v>
      </c>
      <c r="I9247" s="52">
        <v>1650710</v>
      </c>
    </row>
    <row r="9248" spans="1:13" x14ac:dyDescent="0.3">
      <c r="A9248" s="45">
        <v>45435</v>
      </c>
      <c r="B9248" s="398" t="s">
        <v>13237</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12845</v>
      </c>
      <c r="C9250" s="5" t="s">
        <v>26</v>
      </c>
      <c r="D9250" s="5" t="s">
        <v>11559</v>
      </c>
      <c r="E9250" s="43">
        <v>1300</v>
      </c>
      <c r="F9250" s="43"/>
      <c r="G9250" s="48">
        <f t="shared" si="230"/>
        <v>89319.684927697526</v>
      </c>
      <c r="H9250" s="391" t="s">
        <v>10772</v>
      </c>
    </row>
    <row r="9251" spans="1:12" x14ac:dyDescent="0.3">
      <c r="A9251" s="45">
        <v>45436</v>
      </c>
      <c r="B9251" s="398" t="s">
        <v>13428</v>
      </c>
      <c r="C9251" s="5" t="s">
        <v>9765</v>
      </c>
      <c r="D9251" s="5" t="s">
        <v>13796</v>
      </c>
      <c r="E9251" s="43">
        <v>5000</v>
      </c>
      <c r="F9251" s="43"/>
      <c r="G9251" s="48">
        <f t="shared" si="230"/>
        <v>84319.684927697526</v>
      </c>
      <c r="H9251" s="391" t="s">
        <v>10772</v>
      </c>
    </row>
    <row r="9252" spans="1:12" x14ac:dyDescent="0.3">
      <c r="A9252" s="45">
        <v>45436</v>
      </c>
      <c r="B9252" s="398" t="s">
        <v>13370</v>
      </c>
      <c r="C9252" s="5" t="s">
        <v>57</v>
      </c>
      <c r="D9252" s="5" t="s">
        <v>294</v>
      </c>
      <c r="E9252" s="43">
        <v>20000</v>
      </c>
      <c r="F9252" s="43"/>
      <c r="G9252" s="48">
        <f t="shared" si="230"/>
        <v>64319.684927697526</v>
      </c>
      <c r="H9252" s="391" t="s">
        <v>9568</v>
      </c>
    </row>
    <row r="9253" spans="1:12" x14ac:dyDescent="0.3">
      <c r="A9253" s="45">
        <v>45436</v>
      </c>
      <c r="B9253" s="398" t="s">
        <v>13476</v>
      </c>
      <c r="C9253" s="5" t="s">
        <v>3220</v>
      </c>
      <c r="D9253" s="5" t="s">
        <v>294</v>
      </c>
      <c r="E9253" s="43">
        <v>3000</v>
      </c>
      <c r="F9253" s="43"/>
      <c r="G9253" s="48">
        <f t="shared" si="230"/>
        <v>61319.684927697526</v>
      </c>
      <c r="H9253" s="391" t="s">
        <v>10772</v>
      </c>
    </row>
    <row r="9254" spans="1:12" x14ac:dyDescent="0.3">
      <c r="A9254" s="45">
        <v>45436</v>
      </c>
      <c r="B9254" s="398" t="s">
        <v>13776</v>
      </c>
      <c r="C9254" s="5" t="s">
        <v>11194</v>
      </c>
      <c r="D9254" s="5" t="s">
        <v>13795</v>
      </c>
      <c r="E9254" s="43">
        <v>5000</v>
      </c>
      <c r="F9254" s="43"/>
      <c r="G9254" s="48">
        <f t="shared" si="230"/>
        <v>56319.684927697526</v>
      </c>
      <c r="H9254" s="391" t="s">
        <v>10772</v>
      </c>
    </row>
    <row r="9255" spans="1:12" x14ac:dyDescent="0.3">
      <c r="A9255" s="45">
        <v>45436</v>
      </c>
      <c r="B9255" s="398" t="s">
        <v>13237</v>
      </c>
      <c r="C9255" s="5" t="s">
        <v>5793</v>
      </c>
      <c r="D9255" s="5" t="s">
        <v>40</v>
      </c>
      <c r="E9255" s="43">
        <v>600</v>
      </c>
      <c r="F9255" s="43"/>
      <c r="G9255" s="48">
        <f t="shared" si="230"/>
        <v>55719.684927697526</v>
      </c>
      <c r="H9255" s="391" t="s">
        <v>10772</v>
      </c>
      <c r="I9255" s="52">
        <v>6020920</v>
      </c>
    </row>
    <row r="9256" spans="1:12" x14ac:dyDescent="0.3">
      <c r="A9256" s="45">
        <v>45436</v>
      </c>
      <c r="B9256" s="398" t="s">
        <v>13237</v>
      </c>
      <c r="C9256" s="5" t="s">
        <v>30</v>
      </c>
      <c r="D9256" s="5" t="s">
        <v>10643</v>
      </c>
      <c r="E9256" s="43">
        <v>300</v>
      </c>
      <c r="F9256" s="43"/>
      <c r="G9256" s="48">
        <f t="shared" si="230"/>
        <v>55419.684927697526</v>
      </c>
      <c r="H9256" s="391" t="s">
        <v>10772</v>
      </c>
    </row>
    <row r="9257" spans="1:12" x14ac:dyDescent="0.3">
      <c r="A9257" s="45">
        <v>45436</v>
      </c>
      <c r="B9257" s="398" t="s">
        <v>13187</v>
      </c>
      <c r="C9257" s="5" t="s">
        <v>3618</v>
      </c>
      <c r="D9257" s="5" t="s">
        <v>3910</v>
      </c>
      <c r="E9257" s="43">
        <v>7000</v>
      </c>
      <c r="F9257" s="43"/>
      <c r="G9257" s="48">
        <f t="shared" si="230"/>
        <v>48419.684927697526</v>
      </c>
      <c r="H9257" s="391" t="s">
        <v>10772</v>
      </c>
    </row>
    <row r="9258" spans="1:12" x14ac:dyDescent="0.3">
      <c r="A9258" s="45">
        <v>45437</v>
      </c>
      <c r="B9258" s="398" t="s">
        <v>25</v>
      </c>
      <c r="C9258" s="5" t="s">
        <v>25</v>
      </c>
      <c r="D9258" s="5" t="s">
        <v>11455</v>
      </c>
      <c r="E9258" s="43">
        <v>4000</v>
      </c>
      <c r="F9258" s="43"/>
      <c r="G9258" s="48">
        <f t="shared" si="230"/>
        <v>44419.684927697526</v>
      </c>
      <c r="H9258" s="391" t="s">
        <v>10772</v>
      </c>
    </row>
    <row r="9259" spans="1:12" x14ac:dyDescent="0.3">
      <c r="A9259" s="45">
        <v>45437</v>
      </c>
      <c r="B9259" s="398" t="s">
        <v>12845</v>
      </c>
      <c r="C9259" s="5" t="s">
        <v>84</v>
      </c>
      <c r="D9259" s="5" t="s">
        <v>13799</v>
      </c>
      <c r="E9259" s="43">
        <v>6000</v>
      </c>
      <c r="F9259" s="43"/>
      <c r="G9259" s="48">
        <f t="shared" si="230"/>
        <v>38419.684927697526</v>
      </c>
      <c r="H9259" s="391" t="s">
        <v>9568</v>
      </c>
      <c r="I9259" s="166" t="s">
        <v>13787</v>
      </c>
      <c r="J9259" s="166">
        <v>5102474.5762711866</v>
      </c>
      <c r="K9259" s="166">
        <v>854500</v>
      </c>
      <c r="L9259" s="166">
        <f>K9259+J9259</f>
        <v>5956974.5762711866</v>
      </c>
    </row>
    <row r="9260" spans="1:12" x14ac:dyDescent="0.3">
      <c r="A9260" s="45">
        <v>45437</v>
      </c>
      <c r="B9260" s="398" t="s">
        <v>13428</v>
      </c>
      <c r="C9260" s="5" t="s">
        <v>5793</v>
      </c>
      <c r="D9260" s="5" t="s">
        <v>40</v>
      </c>
      <c r="E9260" s="43">
        <v>1500</v>
      </c>
      <c r="F9260" s="43"/>
      <c r="G9260" s="48">
        <f t="shared" si="230"/>
        <v>36919.684927697526</v>
      </c>
      <c r="H9260" s="391" t="s">
        <v>10772</v>
      </c>
      <c r="I9260" s="166" t="s">
        <v>13788</v>
      </c>
      <c r="J9260" s="166">
        <f>J9259*18%</f>
        <v>918445.42372881353</v>
      </c>
      <c r="K9260" s="166">
        <v>0</v>
      </c>
      <c r="L9260" s="664">
        <f>K9260+J9260</f>
        <v>918445.42372881353</v>
      </c>
    </row>
    <row r="9261" spans="1:12" x14ac:dyDescent="0.3">
      <c r="A9261" s="45">
        <v>45437</v>
      </c>
      <c r="B9261" s="398" t="s">
        <v>25</v>
      </c>
      <c r="C9261" s="5" t="s">
        <v>25</v>
      </c>
      <c r="D9261" s="5" t="s">
        <v>11455</v>
      </c>
      <c r="E9261" s="43">
        <v>4000</v>
      </c>
      <c r="F9261" s="43"/>
      <c r="G9261" s="48">
        <f t="shared" si="230"/>
        <v>32919.684927697526</v>
      </c>
      <c r="H9261" s="391" t="s">
        <v>10772</v>
      </c>
      <c r="I9261" s="166" t="s">
        <v>13789</v>
      </c>
      <c r="J9261" s="166">
        <v>0</v>
      </c>
      <c r="K9261" s="166">
        <f>K9259*13%</f>
        <v>111085</v>
      </c>
      <c r="L9261" s="664">
        <f>K9261+J9261</f>
        <v>111085</v>
      </c>
    </row>
    <row r="9262" spans="1:12" x14ac:dyDescent="0.3">
      <c r="A9262" s="45">
        <v>45439</v>
      </c>
      <c r="B9262" s="398" t="s">
        <v>13180</v>
      </c>
      <c r="C9262" s="5" t="s">
        <v>5793</v>
      </c>
      <c r="D9262" s="5" t="s">
        <v>40</v>
      </c>
      <c r="E9262" s="43">
        <v>1000</v>
      </c>
      <c r="F9262" s="43"/>
      <c r="G9262" s="48">
        <f t="shared" si="230"/>
        <v>31919.684927697526</v>
      </c>
      <c r="H9262" s="391" t="s">
        <v>10772</v>
      </c>
      <c r="I9262" s="166" t="s">
        <v>13790</v>
      </c>
      <c r="J9262" s="166">
        <f>SUM(J9259:J9261)</f>
        <v>6020920</v>
      </c>
      <c r="K9262" s="166">
        <f>SUM(K9259:K9261)</f>
        <v>965585</v>
      </c>
      <c r="L9262" s="166">
        <f>SUM(L9259:L9261)</f>
        <v>6986505</v>
      </c>
    </row>
    <row r="9263" spans="1:12" x14ac:dyDescent="0.3">
      <c r="A9263" s="45">
        <v>45439</v>
      </c>
      <c r="B9263" s="398" t="s">
        <v>13503</v>
      </c>
      <c r="C9263" s="5" t="s">
        <v>5793</v>
      </c>
      <c r="D9263" s="5" t="s">
        <v>40</v>
      </c>
      <c r="E9263" s="43">
        <v>600</v>
      </c>
      <c r="F9263" s="43"/>
      <c r="G9263" s="48">
        <f t="shared" si="230"/>
        <v>31319.684927697526</v>
      </c>
      <c r="H9263" s="391" t="s">
        <v>10772</v>
      </c>
    </row>
    <row r="9264" spans="1:12" x14ac:dyDescent="0.3">
      <c r="A9264" s="45">
        <v>45439</v>
      </c>
      <c r="B9264" s="398" t="s">
        <v>13428</v>
      </c>
      <c r="C9264" s="5" t="s">
        <v>11194</v>
      </c>
      <c r="D9264" s="5" t="s">
        <v>13800</v>
      </c>
      <c r="E9264" s="43">
        <v>6700</v>
      </c>
      <c r="F9264" s="43"/>
      <c r="G9264" s="48">
        <f t="shared" si="230"/>
        <v>24619.684927697526</v>
      </c>
      <c r="H9264" s="391" t="s">
        <v>10772</v>
      </c>
    </row>
    <row r="9265" spans="1:10" ht="18" customHeight="1" x14ac:dyDescent="0.3">
      <c r="A9265" s="45">
        <v>45439</v>
      </c>
      <c r="B9265" s="398" t="s">
        <v>13428</v>
      </c>
      <c r="C9265" s="5" t="s">
        <v>30</v>
      </c>
      <c r="D9265" s="5" t="s">
        <v>10651</v>
      </c>
      <c r="E9265" s="43">
        <v>1000</v>
      </c>
      <c r="F9265" s="43"/>
      <c r="G9265" s="48">
        <f t="shared" si="230"/>
        <v>23619.684927697526</v>
      </c>
      <c r="H9265" s="665" t="s">
        <v>10772</v>
      </c>
      <c r="I9265" s="167"/>
      <c r="J9265" s="167"/>
    </row>
    <row r="9266" spans="1:10" ht="18" customHeight="1" x14ac:dyDescent="0.3">
      <c r="A9266" s="45">
        <v>45439</v>
      </c>
      <c r="B9266" s="579"/>
      <c r="C9266" s="485"/>
      <c r="D9266" s="496" t="s">
        <v>7088</v>
      </c>
      <c r="E9266" s="485"/>
      <c r="F9266" s="43">
        <v>200000</v>
      </c>
      <c r="G9266" s="48">
        <f t="shared" si="230"/>
        <v>223619.68492769753</v>
      </c>
      <c r="H9266" s="665"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665" t="s">
        <v>10772</v>
      </c>
      <c r="I9267" s="666"/>
      <c r="J9267" s="668"/>
    </row>
    <row r="9268" spans="1:10" ht="18" customHeight="1" x14ac:dyDescent="0.3">
      <c r="A9268" s="45">
        <v>45439</v>
      </c>
      <c r="B9268" s="398" t="s">
        <v>25</v>
      </c>
      <c r="C9268" s="5" t="s">
        <v>1074</v>
      </c>
      <c r="D9268" s="5" t="s">
        <v>12257</v>
      </c>
      <c r="E9268" s="43">
        <v>31010</v>
      </c>
      <c r="F9268" s="43"/>
      <c r="G9268" s="48">
        <f t="shared" si="230"/>
        <v>134928.68492769753</v>
      </c>
      <c r="H9268" s="665" t="s">
        <v>10772</v>
      </c>
      <c r="I9268" s="666"/>
      <c r="J9268" s="669"/>
    </row>
    <row r="9269" spans="1:10" ht="18" customHeight="1" x14ac:dyDescent="0.3">
      <c r="A9269" s="45">
        <v>45439</v>
      </c>
      <c r="B9269" s="398" t="s">
        <v>12174</v>
      </c>
      <c r="C9269" s="5" t="s">
        <v>5162</v>
      </c>
      <c r="D9269" s="5" t="s">
        <v>5813</v>
      </c>
      <c r="E9269" s="43">
        <v>3000</v>
      </c>
      <c r="F9269" s="43"/>
      <c r="G9269" s="48">
        <f t="shared" si="230"/>
        <v>131928.68492769753</v>
      </c>
      <c r="H9269" s="665" t="s">
        <v>9568</v>
      </c>
      <c r="I9269" s="666"/>
      <c r="J9269" s="669"/>
    </row>
    <row r="9270" spans="1:10" ht="18" customHeight="1" x14ac:dyDescent="0.3">
      <c r="A9270" s="45">
        <v>45439</v>
      </c>
      <c r="B9270" s="398" t="s">
        <v>13187</v>
      </c>
      <c r="C9270" s="5" t="s">
        <v>30</v>
      </c>
      <c r="D9270" s="5" t="s">
        <v>13804</v>
      </c>
      <c r="E9270" s="43">
        <v>5000</v>
      </c>
      <c r="F9270" s="43"/>
      <c r="G9270" s="48">
        <f t="shared" si="230"/>
        <v>126928.68492769753</v>
      </c>
      <c r="H9270" s="665" t="s">
        <v>10772</v>
      </c>
      <c r="I9270" s="666"/>
      <c r="J9270" s="667"/>
    </row>
    <row r="9271" spans="1:10" ht="18" customHeight="1" x14ac:dyDescent="0.3">
      <c r="A9271" s="45">
        <v>45441</v>
      </c>
      <c r="B9271" s="398" t="s">
        <v>12845</v>
      </c>
      <c r="C9271" s="5" t="s">
        <v>5288</v>
      </c>
      <c r="D9271" s="5" t="s">
        <v>13805</v>
      </c>
      <c r="E9271" s="43">
        <v>4000</v>
      </c>
      <c r="F9271" s="43"/>
      <c r="G9271" s="48">
        <f t="shared" si="230"/>
        <v>122928.68492769753</v>
      </c>
      <c r="H9271" s="665" t="s">
        <v>9568</v>
      </c>
      <c r="I9271" s="666"/>
      <c r="J9271" s="667"/>
    </row>
    <row r="9272" spans="1:10" x14ac:dyDescent="0.3">
      <c r="A9272" s="45">
        <v>45441</v>
      </c>
      <c r="B9272" s="398" t="s">
        <v>13662</v>
      </c>
      <c r="C9272" s="5" t="s">
        <v>11194</v>
      </c>
      <c r="D9272" s="5" t="s">
        <v>13807</v>
      </c>
      <c r="E9272" s="43">
        <v>4870</v>
      </c>
      <c r="F9272" s="43"/>
      <c r="G9272" s="48">
        <f t="shared" si="230"/>
        <v>118058.68492769753</v>
      </c>
      <c r="H9272" s="665" t="s">
        <v>10772</v>
      </c>
      <c r="I9272" s="167"/>
      <c r="J9272" s="167"/>
    </row>
    <row r="9273" spans="1:10" x14ac:dyDescent="0.3">
      <c r="A9273" s="45">
        <v>45441</v>
      </c>
      <c r="B9273" s="398" t="s">
        <v>13363</v>
      </c>
      <c r="C9273" s="5" t="s">
        <v>5793</v>
      </c>
      <c r="D9273" s="5" t="s">
        <v>40</v>
      </c>
      <c r="E9273" s="43">
        <v>200</v>
      </c>
      <c r="F9273" s="43"/>
      <c r="G9273" s="48">
        <f t="shared" si="230"/>
        <v>117858.68492769753</v>
      </c>
      <c r="H9273" s="391" t="s">
        <v>10772</v>
      </c>
    </row>
    <row r="9274" spans="1:10" x14ac:dyDescent="0.3">
      <c r="A9274" s="45">
        <v>45441</v>
      </c>
      <c r="B9274" s="398" t="s">
        <v>25</v>
      </c>
      <c r="C9274" s="5" t="s">
        <v>25</v>
      </c>
      <c r="D9274" s="5" t="s">
        <v>11455</v>
      </c>
      <c r="E9274" s="43">
        <v>3000</v>
      </c>
      <c r="F9274" s="43"/>
      <c r="G9274" s="48">
        <f t="shared" si="230"/>
        <v>114858.68492769753</v>
      </c>
      <c r="H9274" s="391" t="s">
        <v>10772</v>
      </c>
    </row>
    <row r="9275" spans="1:10" x14ac:dyDescent="0.3">
      <c r="A9275" s="45">
        <v>45441</v>
      </c>
      <c r="B9275" s="398" t="s">
        <v>13507</v>
      </c>
      <c r="C9275" s="5" t="s">
        <v>13808</v>
      </c>
      <c r="D9275" s="5" t="s">
        <v>294</v>
      </c>
      <c r="E9275" s="43">
        <v>10000</v>
      </c>
      <c r="F9275" s="43"/>
      <c r="G9275" s="48">
        <f t="shared" si="230"/>
        <v>104858.68492769753</v>
      </c>
      <c r="H9275" s="391" t="s">
        <v>10772</v>
      </c>
    </row>
    <row r="9276" spans="1:10" x14ac:dyDescent="0.3">
      <c r="A9276" s="45">
        <v>45441</v>
      </c>
      <c r="B9276" s="398" t="s">
        <v>25</v>
      </c>
      <c r="C9276" s="5" t="s">
        <v>4400</v>
      </c>
      <c r="D9276" s="5" t="s">
        <v>294</v>
      </c>
      <c r="E9276" s="43">
        <v>5330</v>
      </c>
      <c r="F9276" s="43"/>
      <c r="G9276" s="48">
        <f t="shared" si="230"/>
        <v>99528.684927697526</v>
      </c>
      <c r="H9276" s="391" t="s">
        <v>10772</v>
      </c>
    </row>
    <row r="9277" spans="1:10" x14ac:dyDescent="0.3">
      <c r="A9277" s="5"/>
      <c r="B9277" s="398"/>
      <c r="C9277" s="5"/>
      <c r="D9277" s="5"/>
      <c r="E9277" s="43"/>
      <c r="F9277" s="43"/>
      <c r="G9277" s="48">
        <f t="shared" si="230"/>
        <v>99528.684927697526</v>
      </c>
      <c r="H9277" s="391" t="s">
        <v>10772</v>
      </c>
    </row>
    <row r="9278" spans="1:10" x14ac:dyDescent="0.3">
      <c r="A9278" s="5"/>
      <c r="B9278" s="398"/>
      <c r="C9278" s="5"/>
      <c r="D9278" s="5"/>
      <c r="E9278" s="43"/>
      <c r="F9278" s="43"/>
      <c r="G9278" s="48">
        <f t="shared" si="230"/>
        <v>99528.684927697526</v>
      </c>
      <c r="H9278" s="391" t="s">
        <v>10772</v>
      </c>
    </row>
    <row r="9279" spans="1:10" x14ac:dyDescent="0.3">
      <c r="A9279" s="5"/>
      <c r="B9279" s="398"/>
      <c r="C9279" s="5"/>
      <c r="D9279" s="5"/>
      <c r="E9279" s="43"/>
      <c r="F9279" s="43"/>
      <c r="G9279" s="48">
        <f t="shared" si="230"/>
        <v>99528.684927697526</v>
      </c>
      <c r="H9279" s="391" t="s">
        <v>10772</v>
      </c>
    </row>
    <row r="9280" spans="1:10" x14ac:dyDescent="0.3">
      <c r="A9280" s="5"/>
      <c r="B9280" s="398"/>
      <c r="C9280" s="5"/>
      <c r="D9280" s="5"/>
      <c r="E9280" s="43"/>
      <c r="F9280" s="43"/>
      <c r="G9280" s="48">
        <f t="shared" si="230"/>
        <v>99528.684927697526</v>
      </c>
      <c r="H9280" s="391" t="s">
        <v>10772</v>
      </c>
    </row>
    <row r="9281" spans="1:8" x14ac:dyDescent="0.3">
      <c r="A9281" s="5"/>
      <c r="B9281" s="398"/>
      <c r="C9281" s="5"/>
      <c r="D9281" s="5"/>
      <c r="E9281" s="43"/>
      <c r="F9281" s="43"/>
      <c r="G9281" s="48">
        <f t="shared" si="230"/>
        <v>99528.684927697526</v>
      </c>
      <c r="H9281" s="391" t="s">
        <v>10772</v>
      </c>
    </row>
    <row r="9282" spans="1:8" x14ac:dyDescent="0.3">
      <c r="A9282" s="5"/>
      <c r="B9282" s="398"/>
      <c r="C9282" s="5"/>
      <c r="D9282" s="5"/>
      <c r="E9282" s="43"/>
      <c r="F9282" s="43"/>
      <c r="G9282" s="48">
        <f t="shared" si="230"/>
        <v>99528.684927697526</v>
      </c>
      <c r="H9282" s="391" t="s">
        <v>10772</v>
      </c>
    </row>
    <row r="9283" spans="1:8" x14ac:dyDescent="0.3">
      <c r="A9283" s="5"/>
      <c r="B9283" s="398"/>
      <c r="C9283" s="5"/>
      <c r="D9283" s="5"/>
      <c r="E9283" s="43"/>
      <c r="F9283" s="43"/>
      <c r="G9283" s="48">
        <f t="shared" si="230"/>
        <v>99528.684927697526</v>
      </c>
      <c r="H9283" s="391" t="s">
        <v>10772</v>
      </c>
    </row>
    <row r="9284" spans="1:8" x14ac:dyDescent="0.3">
      <c r="A9284" s="5"/>
      <c r="B9284" s="398"/>
      <c r="C9284" s="5"/>
      <c r="D9284" s="5"/>
      <c r="E9284" s="43"/>
      <c r="F9284" s="43"/>
      <c r="G9284" s="48">
        <f t="shared" si="230"/>
        <v>99528.684927697526</v>
      </c>
      <c r="H9284" s="391" t="s">
        <v>10772</v>
      </c>
    </row>
    <row r="9285" spans="1:8" x14ac:dyDescent="0.3">
      <c r="A9285" s="5"/>
      <c r="B9285" s="398"/>
      <c r="C9285" s="5"/>
      <c r="D9285" s="5"/>
      <c r="E9285" s="43"/>
      <c r="F9285" s="43"/>
      <c r="G9285" s="48">
        <f t="shared" si="230"/>
        <v>99528.684927697526</v>
      </c>
      <c r="H9285" s="391" t="s">
        <v>10772</v>
      </c>
    </row>
    <row r="9286" spans="1:8" x14ac:dyDescent="0.3">
      <c r="A9286" s="5"/>
      <c r="B9286" s="398"/>
      <c r="C9286" s="5"/>
      <c r="D9286" s="5"/>
      <c r="E9286" s="43"/>
      <c r="F9286" s="43"/>
      <c r="G9286" s="48">
        <f t="shared" si="230"/>
        <v>99528.684927697526</v>
      </c>
      <c r="H9286" s="391" t="s">
        <v>10772</v>
      </c>
    </row>
    <row r="9287" spans="1:8" x14ac:dyDescent="0.3">
      <c r="A9287" s="5"/>
      <c r="B9287" s="398"/>
      <c r="C9287" s="5"/>
      <c r="D9287" s="5"/>
      <c r="E9287" s="43"/>
      <c r="F9287" s="43"/>
      <c r="G9287" s="48">
        <f t="shared" si="230"/>
        <v>99528.684927697526</v>
      </c>
      <c r="H9287" s="391" t="s">
        <v>10772</v>
      </c>
    </row>
    <row r="9288" spans="1:8" x14ac:dyDescent="0.3">
      <c r="A9288" s="5"/>
      <c r="B9288" s="398"/>
      <c r="C9288" s="5"/>
      <c r="D9288" s="5"/>
      <c r="E9288" s="43"/>
      <c r="F9288" s="43"/>
      <c r="G9288" s="48">
        <f t="shared" si="230"/>
        <v>99528.684927697526</v>
      </c>
      <c r="H9288" s="391" t="s">
        <v>10772</v>
      </c>
    </row>
    <row r="9289" spans="1:8" x14ac:dyDescent="0.3">
      <c r="A9289" s="5"/>
      <c r="B9289" s="398"/>
      <c r="C9289" s="5"/>
      <c r="D9289" s="5"/>
      <c r="E9289" s="43"/>
      <c r="F9289" s="43"/>
      <c r="G9289" s="48">
        <f t="shared" si="230"/>
        <v>99528.684927697526</v>
      </c>
      <c r="H9289" s="391" t="s">
        <v>10772</v>
      </c>
    </row>
    <row r="9290" spans="1:8" x14ac:dyDescent="0.3">
      <c r="A9290" s="5"/>
      <c r="B9290" s="398"/>
      <c r="C9290" s="5"/>
      <c r="D9290" s="5"/>
      <c r="E9290" s="43"/>
      <c r="F9290" s="43"/>
      <c r="G9290" s="48">
        <f t="shared" si="230"/>
        <v>99528.684927697526</v>
      </c>
      <c r="H9290" s="391" t="s">
        <v>10772</v>
      </c>
    </row>
    <row r="9291" spans="1:8" x14ac:dyDescent="0.3">
      <c r="A9291" s="5"/>
      <c r="B9291" s="398"/>
      <c r="C9291" s="5"/>
      <c r="D9291" s="5"/>
      <c r="E9291" s="43"/>
      <c r="F9291" s="43"/>
      <c r="G9291" s="48">
        <f t="shared" ref="G9291:G9345" si="231">G9290+F9291-E9291</f>
        <v>99528.684927697526</v>
      </c>
      <c r="H9291" s="391" t="s">
        <v>10772</v>
      </c>
    </row>
    <row r="9292" spans="1:8" x14ac:dyDescent="0.3">
      <c r="A9292" s="5"/>
      <c r="B9292" s="398"/>
      <c r="C9292" s="5"/>
      <c r="D9292" s="5"/>
      <c r="E9292" s="43"/>
      <c r="F9292" s="43"/>
      <c r="G9292" s="48">
        <f t="shared" si="231"/>
        <v>99528.684927697526</v>
      </c>
      <c r="H9292" s="391" t="s">
        <v>10772</v>
      </c>
    </row>
    <row r="9293" spans="1:8" x14ac:dyDescent="0.3">
      <c r="A9293" s="5"/>
      <c r="B9293" s="398"/>
      <c r="C9293" s="5"/>
      <c r="D9293" s="5"/>
      <c r="E9293" s="43"/>
      <c r="F9293" s="43"/>
      <c r="G9293" s="48">
        <f t="shared" si="231"/>
        <v>99528.684927697526</v>
      </c>
      <c r="H9293" s="391" t="s">
        <v>10772</v>
      </c>
    </row>
    <row r="9294" spans="1:8" x14ac:dyDescent="0.3">
      <c r="A9294" s="5"/>
      <c r="B9294" s="398"/>
      <c r="C9294" s="5"/>
      <c r="D9294" s="5"/>
      <c r="E9294" s="43"/>
      <c r="F9294" s="43"/>
      <c r="G9294" s="48">
        <f t="shared" si="231"/>
        <v>99528.684927697526</v>
      </c>
      <c r="H9294" s="391" t="s">
        <v>10772</v>
      </c>
    </row>
    <row r="9295" spans="1:8" x14ac:dyDescent="0.3">
      <c r="A9295" s="5"/>
      <c r="B9295" s="398"/>
      <c r="C9295" s="5"/>
      <c r="D9295" s="5"/>
      <c r="E9295" s="43"/>
      <c r="F9295" s="43"/>
      <c r="G9295" s="48">
        <f t="shared" si="231"/>
        <v>99528.684927697526</v>
      </c>
      <c r="H9295" s="391" t="s">
        <v>10772</v>
      </c>
    </row>
    <row r="9296" spans="1:8" x14ac:dyDescent="0.3">
      <c r="A9296" s="5"/>
      <c r="B9296" s="398"/>
      <c r="C9296" s="5"/>
      <c r="D9296" s="5"/>
      <c r="E9296" s="43"/>
      <c r="F9296" s="43"/>
      <c r="G9296" s="48">
        <f t="shared" si="231"/>
        <v>99528.684927697526</v>
      </c>
      <c r="H9296" s="391" t="s">
        <v>10772</v>
      </c>
    </row>
    <row r="9297" spans="1:8" x14ac:dyDescent="0.3">
      <c r="A9297" s="5"/>
      <c r="B9297" s="398"/>
      <c r="C9297" s="5"/>
      <c r="D9297" s="5"/>
      <c r="E9297" s="43"/>
      <c r="F9297" s="43"/>
      <c r="G9297" s="48">
        <f t="shared" si="231"/>
        <v>99528.684927697526</v>
      </c>
      <c r="H9297" s="391" t="s">
        <v>10772</v>
      </c>
    </row>
    <row r="9298" spans="1:8" x14ac:dyDescent="0.3">
      <c r="A9298" s="5"/>
      <c r="B9298" s="398"/>
      <c r="C9298" s="5"/>
      <c r="D9298" s="5"/>
      <c r="E9298" s="43"/>
      <c r="F9298" s="43"/>
      <c r="G9298" s="48">
        <f t="shared" si="231"/>
        <v>99528.684927697526</v>
      </c>
      <c r="H9298" s="391" t="s">
        <v>10772</v>
      </c>
    </row>
    <row r="9299" spans="1:8" x14ac:dyDescent="0.3">
      <c r="A9299" s="5"/>
      <c r="B9299" s="398"/>
      <c r="C9299" s="5"/>
      <c r="D9299" s="5"/>
      <c r="E9299" s="43"/>
      <c r="F9299" s="43"/>
      <c r="G9299" s="48">
        <f t="shared" si="231"/>
        <v>99528.684927697526</v>
      </c>
      <c r="H9299" s="391" t="s">
        <v>10772</v>
      </c>
    </row>
    <row r="9300" spans="1:8" x14ac:dyDescent="0.3">
      <c r="A9300" s="5"/>
      <c r="B9300" s="398"/>
      <c r="C9300" s="5"/>
      <c r="D9300" s="5"/>
      <c r="E9300" s="43"/>
      <c r="F9300" s="43"/>
      <c r="G9300" s="48">
        <f t="shared" si="231"/>
        <v>99528.684927697526</v>
      </c>
      <c r="H9300" s="391" t="s">
        <v>10772</v>
      </c>
    </row>
    <row r="9301" spans="1:8" x14ac:dyDescent="0.3">
      <c r="A9301" s="5"/>
      <c r="B9301" s="398"/>
      <c r="C9301" s="5"/>
      <c r="D9301" s="5"/>
      <c r="E9301" s="43"/>
      <c r="F9301" s="43"/>
      <c r="G9301" s="48">
        <f t="shared" si="231"/>
        <v>99528.684927697526</v>
      </c>
      <c r="H9301" s="391" t="s">
        <v>10772</v>
      </c>
    </row>
    <row r="9302" spans="1:8" x14ac:dyDescent="0.3">
      <c r="A9302" s="5"/>
      <c r="B9302" s="398"/>
      <c r="C9302" s="5"/>
      <c r="D9302" s="5"/>
      <c r="E9302" s="43"/>
      <c r="F9302" s="43"/>
      <c r="G9302" s="48">
        <f t="shared" si="231"/>
        <v>99528.684927697526</v>
      </c>
      <c r="H9302" s="391" t="s">
        <v>10772</v>
      </c>
    </row>
    <row r="9303" spans="1:8" x14ac:dyDescent="0.3">
      <c r="A9303" s="5"/>
      <c r="B9303" s="398"/>
      <c r="C9303" s="5"/>
      <c r="D9303" s="5"/>
      <c r="E9303" s="43"/>
      <c r="F9303" s="43"/>
      <c r="G9303" s="48">
        <f t="shared" si="231"/>
        <v>99528.684927697526</v>
      </c>
      <c r="H9303" s="391" t="s">
        <v>10772</v>
      </c>
    </row>
    <row r="9304" spans="1:8" x14ac:dyDescent="0.3">
      <c r="A9304" s="5"/>
      <c r="B9304" s="398"/>
      <c r="C9304" s="5"/>
      <c r="D9304" s="5"/>
      <c r="E9304" s="43"/>
      <c r="F9304" s="43"/>
      <c r="G9304" s="48">
        <f t="shared" si="231"/>
        <v>99528.684927697526</v>
      </c>
      <c r="H9304" s="391" t="s">
        <v>10772</v>
      </c>
    </row>
    <row r="9305" spans="1:8" x14ac:dyDescent="0.3">
      <c r="A9305" s="5"/>
      <c r="B9305" s="398"/>
      <c r="C9305" s="5"/>
      <c r="D9305" s="5"/>
      <c r="E9305" s="43"/>
      <c r="F9305" s="43"/>
      <c r="G9305" s="48">
        <f t="shared" si="231"/>
        <v>99528.684927697526</v>
      </c>
      <c r="H9305" s="391" t="s">
        <v>10772</v>
      </c>
    </row>
    <row r="9306" spans="1:8" x14ac:dyDescent="0.3">
      <c r="A9306" s="5"/>
      <c r="B9306" s="398"/>
      <c r="C9306" s="5"/>
      <c r="D9306" s="5"/>
      <c r="E9306" s="43"/>
      <c r="F9306" s="43"/>
      <c r="G9306" s="48">
        <f t="shared" si="231"/>
        <v>99528.684927697526</v>
      </c>
      <c r="H9306" s="391" t="s">
        <v>10772</v>
      </c>
    </row>
    <row r="9307" spans="1:8" x14ac:dyDescent="0.3">
      <c r="A9307" s="5"/>
      <c r="B9307" s="398"/>
      <c r="C9307" s="5"/>
      <c r="D9307" s="5"/>
      <c r="E9307" s="43"/>
      <c r="F9307" s="43"/>
      <c r="G9307" s="48">
        <f t="shared" si="231"/>
        <v>99528.684927697526</v>
      </c>
      <c r="H9307" s="391" t="s">
        <v>10772</v>
      </c>
    </row>
    <row r="9308" spans="1:8" x14ac:dyDescent="0.3">
      <c r="A9308" s="5"/>
      <c r="B9308" s="398"/>
      <c r="C9308" s="5"/>
      <c r="D9308" s="5"/>
      <c r="E9308" s="43"/>
      <c r="F9308" s="43"/>
      <c r="G9308" s="48">
        <f t="shared" si="231"/>
        <v>99528.684927697526</v>
      </c>
      <c r="H9308" s="391" t="s">
        <v>10772</v>
      </c>
    </row>
    <row r="9309" spans="1:8" x14ac:dyDescent="0.3">
      <c r="A9309" s="5"/>
      <c r="B9309" s="398"/>
      <c r="C9309" s="5"/>
      <c r="D9309" s="5"/>
      <c r="E9309" s="43"/>
      <c r="F9309" s="43"/>
      <c r="G9309" s="48">
        <f t="shared" si="231"/>
        <v>99528.684927697526</v>
      </c>
      <c r="H9309" s="391" t="s">
        <v>10772</v>
      </c>
    </row>
    <row r="9310" spans="1:8" x14ac:dyDescent="0.3">
      <c r="A9310" s="5"/>
      <c r="B9310" s="398"/>
      <c r="C9310" s="5"/>
      <c r="D9310" s="5"/>
      <c r="E9310" s="43"/>
      <c r="F9310" s="43"/>
      <c r="G9310" s="48">
        <f t="shared" si="231"/>
        <v>99528.684927697526</v>
      </c>
      <c r="H9310" s="391" t="s">
        <v>10772</v>
      </c>
    </row>
    <row r="9311" spans="1:8" x14ac:dyDescent="0.3">
      <c r="A9311" s="5"/>
      <c r="B9311" s="398"/>
      <c r="C9311" s="5"/>
      <c r="D9311" s="5"/>
      <c r="E9311" s="43"/>
      <c r="F9311" s="43"/>
      <c r="G9311" s="48">
        <f t="shared" si="231"/>
        <v>99528.684927697526</v>
      </c>
      <c r="H9311" s="391" t="s">
        <v>10772</v>
      </c>
    </row>
    <row r="9312" spans="1:8" x14ac:dyDescent="0.3">
      <c r="A9312" s="5"/>
      <c r="B9312" s="398"/>
      <c r="C9312" s="5"/>
      <c r="D9312" s="5"/>
      <c r="E9312" s="43"/>
      <c r="F9312" s="43"/>
      <c r="G9312" s="48">
        <f t="shared" si="231"/>
        <v>99528.684927697526</v>
      </c>
      <c r="H9312" s="391" t="s">
        <v>10772</v>
      </c>
    </row>
    <row r="9313" spans="1:8" x14ac:dyDescent="0.3">
      <c r="A9313" s="5"/>
      <c r="B9313" s="398"/>
      <c r="C9313" s="5"/>
      <c r="D9313" s="5"/>
      <c r="E9313" s="43"/>
      <c r="F9313" s="43"/>
      <c r="G9313" s="48">
        <f t="shared" si="231"/>
        <v>99528.684927697526</v>
      </c>
      <c r="H9313" s="391" t="s">
        <v>10772</v>
      </c>
    </row>
    <row r="9314" spans="1:8" x14ac:dyDescent="0.3">
      <c r="A9314" s="5"/>
      <c r="B9314" s="398"/>
      <c r="C9314" s="5"/>
      <c r="D9314" s="5"/>
      <c r="E9314" s="43"/>
      <c r="F9314" s="43"/>
      <c r="G9314" s="48">
        <f t="shared" si="231"/>
        <v>99528.684927697526</v>
      </c>
      <c r="H9314" s="391" t="s">
        <v>10772</v>
      </c>
    </row>
    <row r="9315" spans="1:8" x14ac:dyDescent="0.3">
      <c r="A9315" s="5"/>
      <c r="B9315" s="398"/>
      <c r="C9315" s="5"/>
      <c r="D9315" s="5"/>
      <c r="E9315" s="43"/>
      <c r="F9315" s="43"/>
      <c r="G9315" s="48">
        <f t="shared" si="231"/>
        <v>99528.684927697526</v>
      </c>
      <c r="H9315" s="391" t="s">
        <v>10772</v>
      </c>
    </row>
    <row r="9316" spans="1:8" x14ac:dyDescent="0.3">
      <c r="A9316" s="5"/>
      <c r="B9316" s="398"/>
      <c r="C9316" s="5"/>
      <c r="D9316" s="5"/>
      <c r="E9316" s="43"/>
      <c r="F9316" s="43"/>
      <c r="G9316" s="48">
        <f t="shared" si="231"/>
        <v>99528.684927697526</v>
      </c>
      <c r="H9316" s="391" t="s">
        <v>10772</v>
      </c>
    </row>
    <row r="9317" spans="1:8" x14ac:dyDescent="0.3">
      <c r="A9317" s="5"/>
      <c r="B9317" s="398"/>
      <c r="C9317" s="5"/>
      <c r="D9317" s="5"/>
      <c r="E9317" s="43"/>
      <c r="F9317" s="43"/>
      <c r="G9317" s="48">
        <f t="shared" si="231"/>
        <v>99528.684927697526</v>
      </c>
      <c r="H9317" s="391" t="s">
        <v>10772</v>
      </c>
    </row>
    <row r="9318" spans="1:8" x14ac:dyDescent="0.3">
      <c r="A9318" s="5"/>
      <c r="B9318" s="398"/>
      <c r="C9318" s="5"/>
      <c r="D9318" s="5"/>
      <c r="E9318" s="43"/>
      <c r="F9318" s="43"/>
      <c r="G9318" s="48">
        <f t="shared" si="231"/>
        <v>99528.684927697526</v>
      </c>
      <c r="H9318" s="391" t="s">
        <v>10772</v>
      </c>
    </row>
    <row r="9319" spans="1:8" x14ac:dyDescent="0.3">
      <c r="A9319" s="5"/>
      <c r="B9319" s="398"/>
      <c r="C9319" s="5"/>
      <c r="D9319" s="5"/>
      <c r="E9319" s="43"/>
      <c r="F9319" s="43"/>
      <c r="G9319" s="48">
        <f t="shared" si="231"/>
        <v>99528.684927697526</v>
      </c>
      <c r="H9319" s="391" t="s">
        <v>10772</v>
      </c>
    </row>
    <row r="9320" spans="1:8" x14ac:dyDescent="0.3">
      <c r="A9320" s="5"/>
      <c r="B9320" s="398"/>
      <c r="C9320" s="5"/>
      <c r="D9320" s="5"/>
      <c r="E9320" s="43"/>
      <c r="F9320" s="43"/>
      <c r="G9320" s="48">
        <f t="shared" si="231"/>
        <v>99528.684927697526</v>
      </c>
      <c r="H9320" s="391" t="s">
        <v>10772</v>
      </c>
    </row>
    <row r="9321" spans="1:8" x14ac:dyDescent="0.3">
      <c r="A9321" s="5"/>
      <c r="B9321" s="398"/>
      <c r="C9321" s="5"/>
      <c r="D9321" s="5"/>
      <c r="E9321" s="43"/>
      <c r="F9321" s="43"/>
      <c r="G9321" s="48">
        <f t="shared" si="231"/>
        <v>99528.684927697526</v>
      </c>
      <c r="H9321" s="391" t="s">
        <v>10772</v>
      </c>
    </row>
    <row r="9322" spans="1:8" x14ac:dyDescent="0.3">
      <c r="A9322" s="5"/>
      <c r="B9322" s="398"/>
      <c r="C9322" s="5"/>
      <c r="D9322" s="5"/>
      <c r="E9322" s="43"/>
      <c r="F9322" s="43"/>
      <c r="G9322" s="48">
        <f t="shared" si="231"/>
        <v>99528.684927697526</v>
      </c>
      <c r="H9322" s="391" t="s">
        <v>10772</v>
      </c>
    </row>
    <row r="9323" spans="1:8" x14ac:dyDescent="0.3">
      <c r="A9323" s="5"/>
      <c r="B9323" s="398"/>
      <c r="C9323" s="5"/>
      <c r="D9323" s="5"/>
      <c r="E9323" s="43"/>
      <c r="F9323" s="43"/>
      <c r="G9323" s="48">
        <f t="shared" si="231"/>
        <v>99528.684927697526</v>
      </c>
      <c r="H9323" s="391" t="s">
        <v>10772</v>
      </c>
    </row>
    <row r="9324" spans="1:8" x14ac:dyDescent="0.3">
      <c r="A9324" s="5"/>
      <c r="B9324" s="398"/>
      <c r="C9324" s="5"/>
      <c r="D9324" s="5"/>
      <c r="E9324" s="43"/>
      <c r="F9324" s="43"/>
      <c r="G9324" s="48">
        <f t="shared" si="231"/>
        <v>99528.684927697526</v>
      </c>
      <c r="H9324" s="391" t="s">
        <v>10772</v>
      </c>
    </row>
    <row r="9325" spans="1:8" x14ac:dyDescent="0.3">
      <c r="A9325" s="5"/>
      <c r="B9325" s="398"/>
      <c r="C9325" s="5"/>
      <c r="D9325" s="5"/>
      <c r="E9325" s="43"/>
      <c r="F9325" s="43"/>
      <c r="G9325" s="48">
        <f t="shared" si="231"/>
        <v>99528.684927697526</v>
      </c>
      <c r="H9325" s="391" t="s">
        <v>10772</v>
      </c>
    </row>
    <row r="9326" spans="1:8" x14ac:dyDescent="0.3">
      <c r="A9326" s="5"/>
      <c r="B9326" s="398"/>
      <c r="C9326" s="5"/>
      <c r="D9326" s="5"/>
      <c r="E9326" s="43"/>
      <c r="F9326" s="43"/>
      <c r="G9326" s="48">
        <f t="shared" si="231"/>
        <v>99528.684927697526</v>
      </c>
      <c r="H9326" s="391" t="s">
        <v>10772</v>
      </c>
    </row>
    <row r="9327" spans="1:8" x14ac:dyDescent="0.3">
      <c r="A9327" s="5"/>
      <c r="B9327" s="398"/>
      <c r="C9327" s="5"/>
      <c r="D9327" s="5"/>
      <c r="E9327" s="43"/>
      <c r="F9327" s="43"/>
      <c r="G9327" s="48">
        <f t="shared" si="231"/>
        <v>99528.684927697526</v>
      </c>
      <c r="H9327" s="391" t="s">
        <v>10772</v>
      </c>
    </row>
    <row r="9328" spans="1:8" x14ac:dyDescent="0.3">
      <c r="A9328" s="5"/>
      <c r="B9328" s="398"/>
      <c r="C9328" s="5"/>
      <c r="D9328" s="5"/>
      <c r="E9328" s="43"/>
      <c r="F9328" s="43"/>
      <c r="G9328" s="48">
        <f t="shared" si="231"/>
        <v>99528.684927697526</v>
      </c>
      <c r="H9328" s="391" t="s">
        <v>10772</v>
      </c>
    </row>
    <row r="9329" spans="1:8" x14ac:dyDescent="0.3">
      <c r="A9329" s="5"/>
      <c r="B9329" s="398"/>
      <c r="C9329" s="5"/>
      <c r="D9329" s="5"/>
      <c r="E9329" s="43"/>
      <c r="F9329" s="43"/>
      <c r="G9329" s="48">
        <f t="shared" si="231"/>
        <v>99528.684927697526</v>
      </c>
      <c r="H9329" s="391" t="s">
        <v>10772</v>
      </c>
    </row>
    <row r="9330" spans="1:8" x14ac:dyDescent="0.3">
      <c r="A9330" s="5"/>
      <c r="B9330" s="398"/>
      <c r="C9330" s="5"/>
      <c r="D9330" s="5"/>
      <c r="E9330" s="43"/>
      <c r="F9330" s="43"/>
      <c r="G9330" s="48">
        <f t="shared" si="231"/>
        <v>99528.684927697526</v>
      </c>
      <c r="H9330" s="391" t="s">
        <v>10772</v>
      </c>
    </row>
    <row r="9331" spans="1:8" x14ac:dyDescent="0.3">
      <c r="A9331" s="5"/>
      <c r="B9331" s="398"/>
      <c r="C9331" s="5"/>
      <c r="D9331" s="5"/>
      <c r="E9331" s="43"/>
      <c r="F9331" s="43"/>
      <c r="G9331" s="48">
        <f t="shared" si="231"/>
        <v>99528.684927697526</v>
      </c>
      <c r="H9331" s="391" t="s">
        <v>10772</v>
      </c>
    </row>
    <row r="9332" spans="1:8" x14ac:dyDescent="0.3">
      <c r="A9332" s="5"/>
      <c r="B9332" s="398"/>
      <c r="C9332" s="5"/>
      <c r="D9332" s="5"/>
      <c r="E9332" s="43"/>
      <c r="F9332" s="43"/>
      <c r="G9332" s="48">
        <f t="shared" si="231"/>
        <v>99528.684927697526</v>
      </c>
      <c r="H9332" s="391" t="s">
        <v>10772</v>
      </c>
    </row>
    <row r="9333" spans="1:8" x14ac:dyDescent="0.3">
      <c r="A9333" s="5"/>
      <c r="B9333" s="398"/>
      <c r="C9333" s="5"/>
      <c r="D9333" s="5"/>
      <c r="E9333" s="43"/>
      <c r="F9333" s="43"/>
      <c r="G9333" s="48">
        <f t="shared" si="231"/>
        <v>99528.684927697526</v>
      </c>
      <c r="H9333" s="391" t="s">
        <v>10772</v>
      </c>
    </row>
    <row r="9334" spans="1:8" x14ac:dyDescent="0.3">
      <c r="A9334" s="5"/>
      <c r="B9334" s="398"/>
      <c r="C9334" s="5"/>
      <c r="D9334" s="5"/>
      <c r="E9334" s="43"/>
      <c r="F9334" s="43"/>
      <c r="G9334" s="48">
        <f t="shared" si="231"/>
        <v>99528.684927697526</v>
      </c>
      <c r="H9334" s="391" t="s">
        <v>10772</v>
      </c>
    </row>
    <row r="9335" spans="1:8" x14ac:dyDescent="0.3">
      <c r="A9335" s="5"/>
      <c r="B9335" s="398"/>
      <c r="C9335" s="5"/>
      <c r="D9335" s="5"/>
      <c r="E9335" s="43"/>
      <c r="F9335" s="43"/>
      <c r="G9335" s="48">
        <f t="shared" si="231"/>
        <v>99528.684927697526</v>
      </c>
      <c r="H9335" s="391" t="s">
        <v>10772</v>
      </c>
    </row>
    <row r="9336" spans="1:8" x14ac:dyDescent="0.3">
      <c r="A9336" s="5"/>
      <c r="B9336" s="398"/>
      <c r="C9336" s="5"/>
      <c r="D9336" s="5"/>
      <c r="E9336" s="43"/>
      <c r="F9336" s="43"/>
      <c r="G9336" s="48">
        <f t="shared" si="231"/>
        <v>99528.684927697526</v>
      </c>
      <c r="H9336" s="391" t="s">
        <v>10772</v>
      </c>
    </row>
    <row r="9337" spans="1:8" x14ac:dyDescent="0.3">
      <c r="A9337" s="5"/>
      <c r="B9337" s="398"/>
      <c r="C9337" s="5"/>
      <c r="D9337" s="5"/>
      <c r="E9337" s="43"/>
      <c r="F9337" s="43"/>
      <c r="G9337" s="48">
        <f t="shared" si="231"/>
        <v>99528.684927697526</v>
      </c>
      <c r="H9337" s="391" t="s">
        <v>10772</v>
      </c>
    </row>
    <row r="9338" spans="1:8" x14ac:dyDescent="0.3">
      <c r="A9338" s="5"/>
      <c r="B9338" s="398"/>
      <c r="C9338" s="5"/>
      <c r="D9338" s="5"/>
      <c r="E9338" s="43"/>
      <c r="F9338" s="43"/>
      <c r="G9338" s="48">
        <f t="shared" si="231"/>
        <v>99528.684927697526</v>
      </c>
      <c r="H9338" s="391" t="s">
        <v>10772</v>
      </c>
    </row>
    <row r="9339" spans="1:8" x14ac:dyDescent="0.3">
      <c r="A9339" s="5"/>
      <c r="B9339" s="398"/>
      <c r="C9339" s="5"/>
      <c r="D9339" s="5"/>
      <c r="E9339" s="43"/>
      <c r="F9339" s="43"/>
      <c r="G9339" s="48">
        <f t="shared" si="231"/>
        <v>99528.684927697526</v>
      </c>
      <c r="H9339" s="391" t="s">
        <v>10772</v>
      </c>
    </row>
    <row r="9340" spans="1:8" x14ac:dyDescent="0.3">
      <c r="A9340" s="5"/>
      <c r="B9340" s="398"/>
      <c r="C9340" s="5"/>
      <c r="D9340" s="5"/>
      <c r="E9340" s="43"/>
      <c r="F9340" s="43"/>
      <c r="G9340" s="48">
        <f t="shared" si="231"/>
        <v>99528.684927697526</v>
      </c>
      <c r="H9340" s="391" t="s">
        <v>10772</v>
      </c>
    </row>
    <row r="9341" spans="1:8" x14ac:dyDescent="0.3">
      <c r="A9341" s="5"/>
      <c r="B9341" s="398"/>
      <c r="C9341" s="5"/>
      <c r="D9341" s="5"/>
      <c r="E9341" s="43"/>
      <c r="F9341" s="43"/>
      <c r="G9341" s="48">
        <f t="shared" si="231"/>
        <v>99528.684927697526</v>
      </c>
      <c r="H9341" s="391" t="s">
        <v>10772</v>
      </c>
    </row>
    <row r="9342" spans="1:8" x14ac:dyDescent="0.3">
      <c r="A9342" s="5"/>
      <c r="B9342" s="398"/>
      <c r="C9342" s="5"/>
      <c r="D9342" s="5"/>
      <c r="E9342" s="43"/>
      <c r="F9342" s="43"/>
      <c r="G9342" s="48">
        <f t="shared" si="231"/>
        <v>99528.684927697526</v>
      </c>
      <c r="H9342" s="391" t="s">
        <v>10772</v>
      </c>
    </row>
    <row r="9343" spans="1:8" x14ac:dyDescent="0.3">
      <c r="A9343" s="5"/>
      <c r="B9343" s="398"/>
      <c r="C9343" s="5"/>
      <c r="D9343" s="5"/>
      <c r="E9343" s="43"/>
      <c r="F9343" s="43"/>
      <c r="G9343" s="48">
        <f t="shared" si="231"/>
        <v>99528.684927697526</v>
      </c>
      <c r="H9343" s="391" t="s">
        <v>10772</v>
      </c>
    </row>
    <row r="9344" spans="1:8" x14ac:dyDescent="0.3">
      <c r="A9344" s="5"/>
      <c r="B9344" s="398"/>
      <c r="C9344" s="5"/>
      <c r="D9344" s="5"/>
      <c r="E9344" s="43"/>
      <c r="F9344" s="43"/>
      <c r="G9344" s="48">
        <f t="shared" si="231"/>
        <v>99528.684927697526</v>
      </c>
      <c r="H9344" s="391" t="s">
        <v>10772</v>
      </c>
    </row>
    <row r="9345" spans="1:8" x14ac:dyDescent="0.3">
      <c r="A9345" s="5"/>
      <c r="B9345" s="398"/>
      <c r="C9345" s="5"/>
      <c r="D9345" s="5"/>
      <c r="E9345" s="43"/>
      <c r="F9345" s="43"/>
      <c r="G9345" s="48">
        <f t="shared" si="231"/>
        <v>99528.684927697526</v>
      </c>
      <c r="H9345" s="391" t="s">
        <v>10772</v>
      </c>
    </row>
    <row r="9346" spans="1:8" x14ac:dyDescent="0.3">
      <c r="A9346" s="5"/>
      <c r="B9346" s="398"/>
      <c r="C9346" s="5"/>
      <c r="D9346" s="5"/>
      <c r="E9346" s="43"/>
      <c r="F9346" s="43"/>
      <c r="G9346" s="48">
        <f t="shared" ref="G9346:G9372" si="232">G9345+F9346-E9347</f>
        <v>99528.684927697526</v>
      </c>
      <c r="H9346" s="391" t="s">
        <v>10772</v>
      </c>
    </row>
    <row r="9347" spans="1:8" x14ac:dyDescent="0.3">
      <c r="A9347" s="5"/>
      <c r="B9347" s="398"/>
      <c r="C9347" s="5"/>
      <c r="D9347" s="5"/>
      <c r="E9347" s="43"/>
      <c r="F9347" s="43"/>
      <c r="G9347" s="48">
        <f t="shared" si="232"/>
        <v>99528.684927697526</v>
      </c>
      <c r="H9347" s="391" t="s">
        <v>10772</v>
      </c>
    </row>
    <row r="9348" spans="1:8" x14ac:dyDescent="0.3">
      <c r="A9348" s="5"/>
      <c r="B9348" s="398"/>
      <c r="C9348" s="5"/>
      <c r="D9348" s="5"/>
      <c r="E9348" s="43"/>
      <c r="F9348" s="43"/>
      <c r="G9348" s="48">
        <f t="shared" si="232"/>
        <v>99528.684927697526</v>
      </c>
      <c r="H9348" s="391" t="s">
        <v>10772</v>
      </c>
    </row>
    <row r="9349" spans="1:8" x14ac:dyDescent="0.3">
      <c r="A9349" s="5"/>
      <c r="B9349" s="398"/>
      <c r="C9349" s="5"/>
      <c r="D9349" s="5"/>
      <c r="E9349" s="43"/>
      <c r="F9349" s="43"/>
      <c r="G9349" s="48">
        <f t="shared" si="232"/>
        <v>99528.684927697526</v>
      </c>
      <c r="H9349" s="391" t="s">
        <v>10772</v>
      </c>
    </row>
    <row r="9350" spans="1:8" x14ac:dyDescent="0.3">
      <c r="A9350" s="5"/>
      <c r="B9350" s="398"/>
      <c r="C9350" s="5"/>
      <c r="D9350" s="5"/>
      <c r="E9350" s="43"/>
      <c r="F9350" s="43"/>
      <c r="G9350" s="48">
        <f t="shared" si="232"/>
        <v>99528.684927697526</v>
      </c>
      <c r="H9350" s="391" t="s">
        <v>10772</v>
      </c>
    </row>
    <row r="9351" spans="1:8" x14ac:dyDescent="0.3">
      <c r="A9351" s="5"/>
      <c r="B9351" s="398"/>
      <c r="C9351" s="5"/>
      <c r="D9351" s="5"/>
      <c r="E9351" s="43"/>
      <c r="F9351" s="43"/>
      <c r="G9351" s="48">
        <f t="shared" si="232"/>
        <v>99528.684927697526</v>
      </c>
      <c r="H9351" s="391" t="s">
        <v>10772</v>
      </c>
    </row>
    <row r="9352" spans="1:8" x14ac:dyDescent="0.3">
      <c r="A9352" s="5"/>
      <c r="B9352" s="398"/>
      <c r="C9352" s="5"/>
      <c r="D9352" s="5"/>
      <c r="E9352" s="43"/>
      <c r="F9352" s="43"/>
      <c r="G9352" s="48">
        <f t="shared" si="232"/>
        <v>99528.684927697526</v>
      </c>
      <c r="H9352" s="391" t="s">
        <v>10772</v>
      </c>
    </row>
    <row r="9353" spans="1:8" x14ac:dyDescent="0.3">
      <c r="A9353" s="5"/>
      <c r="B9353" s="398"/>
      <c r="C9353" s="5"/>
      <c r="D9353" s="5"/>
      <c r="E9353" s="43"/>
      <c r="F9353" s="43"/>
      <c r="G9353" s="48">
        <f t="shared" si="232"/>
        <v>99528.684927697526</v>
      </c>
      <c r="H9353" s="391" t="s">
        <v>10772</v>
      </c>
    </row>
    <row r="9354" spans="1:8" x14ac:dyDescent="0.3">
      <c r="A9354" s="5"/>
      <c r="B9354" s="398"/>
      <c r="C9354" s="5"/>
      <c r="D9354" s="5"/>
      <c r="E9354" s="43"/>
      <c r="F9354" s="43"/>
      <c r="G9354" s="48">
        <f t="shared" si="232"/>
        <v>99528.684927697526</v>
      </c>
      <c r="H9354" s="391" t="s">
        <v>10772</v>
      </c>
    </row>
    <row r="9355" spans="1:8" x14ac:dyDescent="0.3">
      <c r="A9355" s="5"/>
      <c r="B9355" s="398"/>
      <c r="C9355" s="5"/>
      <c r="D9355" s="5"/>
      <c r="E9355" s="43"/>
      <c r="F9355" s="43"/>
      <c r="G9355" s="48">
        <f t="shared" si="232"/>
        <v>99528.684927697526</v>
      </c>
      <c r="H9355" s="391" t="s">
        <v>10772</v>
      </c>
    </row>
    <row r="9356" spans="1:8" x14ac:dyDescent="0.3">
      <c r="A9356" s="5"/>
      <c r="B9356" s="398"/>
      <c r="C9356" s="5"/>
      <c r="D9356" s="5"/>
      <c r="E9356" s="43"/>
      <c r="F9356" s="43"/>
      <c r="G9356" s="48">
        <f t="shared" si="232"/>
        <v>99528.684927697526</v>
      </c>
      <c r="H9356" s="391" t="s">
        <v>10772</v>
      </c>
    </row>
    <row r="9357" spans="1:8" x14ac:dyDescent="0.3">
      <c r="A9357" s="5"/>
      <c r="B9357" s="398"/>
      <c r="C9357" s="5"/>
      <c r="D9357" s="5"/>
      <c r="E9357" s="43"/>
      <c r="F9357" s="43"/>
      <c r="G9357" s="48">
        <f t="shared" si="232"/>
        <v>99528.684927697526</v>
      </c>
      <c r="H9357" s="391" t="s">
        <v>10772</v>
      </c>
    </row>
    <row r="9358" spans="1:8" x14ac:dyDescent="0.3">
      <c r="A9358" s="5"/>
      <c r="B9358" s="398"/>
      <c r="C9358" s="5"/>
      <c r="D9358" s="5"/>
      <c r="E9358" s="43"/>
      <c r="F9358" s="43"/>
      <c r="G9358" s="48">
        <f t="shared" si="232"/>
        <v>99528.684927697526</v>
      </c>
      <c r="H9358" s="391" t="s">
        <v>10772</v>
      </c>
    </row>
    <row r="9359" spans="1:8" x14ac:dyDescent="0.3">
      <c r="A9359" s="5"/>
      <c r="B9359" s="398"/>
      <c r="C9359" s="5"/>
      <c r="D9359" s="5"/>
      <c r="E9359" s="43"/>
      <c r="F9359" s="43"/>
      <c r="G9359" s="48">
        <f t="shared" si="232"/>
        <v>99528.684927697526</v>
      </c>
      <c r="H9359" s="391" t="s">
        <v>10772</v>
      </c>
    </row>
    <row r="9360" spans="1:8" x14ac:dyDescent="0.3">
      <c r="A9360" s="5"/>
      <c r="B9360" s="398"/>
      <c r="C9360" s="5"/>
      <c r="D9360" s="5"/>
      <c r="E9360" s="43"/>
      <c r="F9360" s="43"/>
      <c r="G9360" s="48">
        <f t="shared" si="232"/>
        <v>99528.684927697526</v>
      </c>
      <c r="H9360" s="391" t="s">
        <v>10772</v>
      </c>
    </row>
    <row r="9361" spans="1:8" x14ac:dyDescent="0.3">
      <c r="A9361" s="5"/>
      <c r="B9361" s="398"/>
      <c r="C9361" s="5"/>
      <c r="D9361" s="5"/>
      <c r="E9361" s="43"/>
      <c r="F9361" s="43"/>
      <c r="G9361" s="48">
        <f t="shared" si="232"/>
        <v>99528.684927697526</v>
      </c>
      <c r="H9361" s="391" t="s">
        <v>10772</v>
      </c>
    </row>
    <row r="9362" spans="1:8" x14ac:dyDescent="0.3">
      <c r="A9362" s="5"/>
      <c r="B9362" s="398"/>
      <c r="C9362" s="5"/>
      <c r="D9362" s="5"/>
      <c r="E9362" s="43"/>
      <c r="F9362" s="43"/>
      <c r="G9362" s="48">
        <f t="shared" si="232"/>
        <v>99528.684927697526</v>
      </c>
      <c r="H9362" s="391" t="s">
        <v>10772</v>
      </c>
    </row>
    <row r="9363" spans="1:8" x14ac:dyDescent="0.3">
      <c r="A9363" s="5"/>
      <c r="B9363" s="398"/>
      <c r="C9363" s="5"/>
      <c r="D9363" s="5"/>
      <c r="E9363" s="43"/>
      <c r="F9363" s="43"/>
      <c r="G9363" s="48">
        <f t="shared" si="232"/>
        <v>99528.684927697526</v>
      </c>
      <c r="H9363" s="391" t="s">
        <v>10772</v>
      </c>
    </row>
    <row r="9364" spans="1:8" x14ac:dyDescent="0.3">
      <c r="A9364" s="5"/>
      <c r="B9364" s="398"/>
      <c r="C9364" s="5"/>
      <c r="D9364" s="5"/>
      <c r="E9364" s="43"/>
      <c r="F9364" s="43"/>
      <c r="G9364" s="48">
        <f t="shared" si="232"/>
        <v>99528.684927697526</v>
      </c>
      <c r="H9364" s="391" t="s">
        <v>10772</v>
      </c>
    </row>
    <row r="9365" spans="1:8" x14ac:dyDescent="0.3">
      <c r="A9365" s="5"/>
      <c r="B9365" s="398"/>
      <c r="C9365" s="5"/>
      <c r="D9365" s="5"/>
      <c r="E9365" s="43"/>
      <c r="F9365" s="43"/>
      <c r="G9365" s="48">
        <f t="shared" si="232"/>
        <v>99528.684927697526</v>
      </c>
      <c r="H9365" s="391" t="s">
        <v>10772</v>
      </c>
    </row>
    <row r="9366" spans="1:8" x14ac:dyDescent="0.3">
      <c r="A9366" s="5"/>
      <c r="B9366" s="398"/>
      <c r="C9366" s="5"/>
      <c r="D9366" s="5"/>
      <c r="E9366" s="43"/>
      <c r="F9366" s="43"/>
      <c r="G9366" s="48">
        <f t="shared" si="232"/>
        <v>99528.684927697526</v>
      </c>
      <c r="H9366" s="391" t="s">
        <v>10772</v>
      </c>
    </row>
    <row r="9367" spans="1:8" x14ac:dyDescent="0.3">
      <c r="A9367" s="5"/>
      <c r="B9367" s="398"/>
      <c r="C9367" s="5"/>
      <c r="D9367" s="5"/>
      <c r="E9367" s="43"/>
      <c r="F9367" s="43"/>
      <c r="G9367" s="48">
        <f t="shared" si="232"/>
        <v>99528.684927697526</v>
      </c>
      <c r="H9367" s="391" t="s">
        <v>10772</v>
      </c>
    </row>
    <row r="9368" spans="1:8" x14ac:dyDescent="0.3">
      <c r="A9368" s="5"/>
      <c r="B9368" s="398"/>
      <c r="C9368" s="5"/>
      <c r="D9368" s="5"/>
      <c r="E9368" s="43"/>
      <c r="F9368" s="43"/>
      <c r="G9368" s="48">
        <f t="shared" si="232"/>
        <v>99528.684927697526</v>
      </c>
      <c r="H9368" s="391" t="s">
        <v>10772</v>
      </c>
    </row>
    <row r="9369" spans="1:8" x14ac:dyDescent="0.3">
      <c r="A9369" s="5"/>
      <c r="B9369" s="398"/>
      <c r="C9369" s="5"/>
      <c r="D9369" s="5"/>
      <c r="E9369" s="43"/>
      <c r="F9369" s="43"/>
      <c r="G9369" s="48">
        <f t="shared" si="232"/>
        <v>99528.684927697526</v>
      </c>
      <c r="H9369" s="391" t="s">
        <v>10772</v>
      </c>
    </row>
    <row r="9370" spans="1:8" x14ac:dyDescent="0.3">
      <c r="A9370" s="5"/>
      <c r="B9370" s="398"/>
      <c r="C9370" s="5"/>
      <c r="D9370" s="5"/>
      <c r="E9370" s="43"/>
      <c r="F9370" s="43"/>
      <c r="G9370" s="48">
        <f t="shared" si="232"/>
        <v>99528.684927697526</v>
      </c>
      <c r="H9370" s="391" t="s">
        <v>10772</v>
      </c>
    </row>
    <row r="9371" spans="1:8" x14ac:dyDescent="0.3">
      <c r="A9371" s="5"/>
      <c r="B9371" s="398"/>
      <c r="C9371" s="5"/>
      <c r="D9371" s="5"/>
      <c r="E9371" s="43"/>
      <c r="F9371" s="43"/>
      <c r="G9371" s="48">
        <f t="shared" si="232"/>
        <v>99528.684927697526</v>
      </c>
      <c r="H9371" s="391" t="s">
        <v>10772</v>
      </c>
    </row>
    <row r="9372" spans="1:8" x14ac:dyDescent="0.3">
      <c r="A9372" s="5"/>
      <c r="B9372" s="398"/>
      <c r="C9372" s="5"/>
      <c r="D9372" s="5"/>
      <c r="E9372" s="43"/>
      <c r="F9372" s="43"/>
      <c r="G9372" s="48">
        <f t="shared" si="232"/>
        <v>99528.684927697526</v>
      </c>
      <c r="H9372" s="391" t="s">
        <v>10772</v>
      </c>
    </row>
    <row r="9373" spans="1:8" x14ac:dyDescent="0.3">
      <c r="A9373" s="5"/>
      <c r="B9373" s="398"/>
      <c r="C9373" s="5"/>
      <c r="D9373" s="5"/>
      <c r="E9373" s="43"/>
      <c r="F9373" s="43"/>
      <c r="G9373" s="48">
        <f t="shared" ref="G9373:G9436" si="233">G9372+F9373-E9374</f>
        <v>99528.684927697526</v>
      </c>
      <c r="H9373" s="391" t="s">
        <v>10772</v>
      </c>
    </row>
    <row r="9374" spans="1:8" x14ac:dyDescent="0.3">
      <c r="A9374" s="5"/>
      <c r="B9374" s="398"/>
      <c r="C9374" s="5"/>
      <c r="D9374" s="5"/>
      <c r="E9374" s="43"/>
      <c r="F9374" s="43"/>
      <c r="G9374" s="48">
        <f t="shared" si="233"/>
        <v>99528.684927697526</v>
      </c>
      <c r="H9374" s="391" t="s">
        <v>10772</v>
      </c>
    </row>
    <row r="9375" spans="1:8" x14ac:dyDescent="0.3">
      <c r="A9375" s="5"/>
      <c r="B9375" s="398"/>
      <c r="C9375" s="5"/>
      <c r="D9375" s="5"/>
      <c r="E9375" s="43"/>
      <c r="F9375" s="43"/>
      <c r="G9375" s="48">
        <f t="shared" si="233"/>
        <v>99528.684927697526</v>
      </c>
      <c r="H9375" s="391" t="s">
        <v>10772</v>
      </c>
    </row>
    <row r="9376" spans="1:8" x14ac:dyDescent="0.3">
      <c r="A9376" s="5"/>
      <c r="B9376" s="398"/>
      <c r="C9376" s="5"/>
      <c r="D9376" s="5"/>
      <c r="E9376" s="43"/>
      <c r="F9376" s="43"/>
      <c r="G9376" s="48">
        <f t="shared" si="233"/>
        <v>99528.684927697526</v>
      </c>
      <c r="H9376" s="391" t="s">
        <v>10772</v>
      </c>
    </row>
    <row r="9377" spans="1:8" x14ac:dyDescent="0.3">
      <c r="A9377" s="5"/>
      <c r="B9377" s="398"/>
      <c r="C9377" s="5"/>
      <c r="D9377" s="5"/>
      <c r="E9377" s="43"/>
      <c r="F9377" s="43"/>
      <c r="G9377" s="48">
        <f t="shared" si="233"/>
        <v>99528.684927697526</v>
      </c>
      <c r="H9377" s="391" t="s">
        <v>10772</v>
      </c>
    </row>
    <row r="9378" spans="1:8" x14ac:dyDescent="0.3">
      <c r="A9378" s="5"/>
      <c r="B9378" s="398"/>
      <c r="C9378" s="5"/>
      <c r="D9378" s="5"/>
      <c r="E9378" s="43"/>
      <c r="F9378" s="43"/>
      <c r="G9378" s="48">
        <f t="shared" si="233"/>
        <v>99528.684927697526</v>
      </c>
      <c r="H9378" s="391" t="s">
        <v>10772</v>
      </c>
    </row>
    <row r="9379" spans="1:8" x14ac:dyDescent="0.3">
      <c r="A9379" s="5"/>
      <c r="B9379" s="398"/>
      <c r="C9379" s="5"/>
      <c r="D9379" s="5"/>
      <c r="E9379" s="43"/>
      <c r="F9379" s="43"/>
      <c r="G9379" s="48">
        <f t="shared" si="233"/>
        <v>99528.684927697526</v>
      </c>
      <c r="H9379" s="391" t="s">
        <v>10772</v>
      </c>
    </row>
    <row r="9380" spans="1:8" x14ac:dyDescent="0.3">
      <c r="A9380" s="5"/>
      <c r="B9380" s="398"/>
      <c r="C9380" s="5"/>
      <c r="D9380" s="5"/>
      <c r="E9380" s="43"/>
      <c r="F9380" s="43"/>
      <c r="G9380" s="48">
        <f t="shared" si="233"/>
        <v>99528.684927697526</v>
      </c>
      <c r="H9380" s="391" t="s">
        <v>10772</v>
      </c>
    </row>
    <row r="9381" spans="1:8" x14ac:dyDescent="0.3">
      <c r="A9381" s="5"/>
      <c r="B9381" s="398"/>
      <c r="C9381" s="5"/>
      <c r="D9381" s="5"/>
      <c r="E9381" s="43"/>
      <c r="F9381" s="43"/>
      <c r="G9381" s="48">
        <f t="shared" si="233"/>
        <v>99528.684927697526</v>
      </c>
      <c r="H9381" s="391" t="s">
        <v>10772</v>
      </c>
    </row>
    <row r="9382" spans="1:8" x14ac:dyDescent="0.3">
      <c r="A9382" s="5"/>
      <c r="B9382" s="398"/>
      <c r="C9382" s="5"/>
      <c r="D9382" s="5"/>
      <c r="E9382" s="43"/>
      <c r="F9382" s="43"/>
      <c r="G9382" s="48">
        <f t="shared" si="233"/>
        <v>99528.684927697526</v>
      </c>
      <c r="H9382" s="391" t="s">
        <v>10772</v>
      </c>
    </row>
    <row r="9383" spans="1:8" x14ac:dyDescent="0.3">
      <c r="A9383" s="5"/>
      <c r="B9383" s="398"/>
      <c r="C9383" s="5"/>
      <c r="D9383" s="5"/>
      <c r="E9383" s="43"/>
      <c r="F9383" s="43"/>
      <c r="G9383" s="48">
        <f t="shared" si="233"/>
        <v>99528.684927697526</v>
      </c>
      <c r="H9383" s="391" t="s">
        <v>10772</v>
      </c>
    </row>
    <row r="9384" spans="1:8" x14ac:dyDescent="0.3">
      <c r="A9384" s="5"/>
      <c r="B9384" s="398"/>
      <c r="C9384" s="5"/>
      <c r="D9384" s="5"/>
      <c r="E9384" s="43"/>
      <c r="F9384" s="43"/>
      <c r="G9384" s="48">
        <f t="shared" si="233"/>
        <v>99528.684927697526</v>
      </c>
      <c r="H9384" s="391" t="s">
        <v>10772</v>
      </c>
    </row>
    <row r="9385" spans="1:8" x14ac:dyDescent="0.3">
      <c r="A9385" s="5"/>
      <c r="B9385" s="398"/>
      <c r="C9385" s="5"/>
      <c r="D9385" s="5"/>
      <c r="E9385" s="43"/>
      <c r="F9385" s="43"/>
      <c r="G9385" s="48">
        <f t="shared" si="233"/>
        <v>99528.684927697526</v>
      </c>
      <c r="H9385" s="391" t="s">
        <v>10772</v>
      </c>
    </row>
    <row r="9386" spans="1:8" x14ac:dyDescent="0.3">
      <c r="A9386" s="5"/>
      <c r="B9386" s="398"/>
      <c r="C9386" s="5"/>
      <c r="D9386" s="5"/>
      <c r="E9386" s="43"/>
      <c r="F9386" s="43"/>
      <c r="G9386" s="48">
        <f t="shared" si="233"/>
        <v>99528.684927697526</v>
      </c>
      <c r="H9386" s="391" t="s">
        <v>10772</v>
      </c>
    </row>
    <row r="9387" spans="1:8" x14ac:dyDescent="0.3">
      <c r="A9387" s="5"/>
      <c r="B9387" s="398"/>
      <c r="C9387" s="5"/>
      <c r="D9387" s="5"/>
      <c r="E9387" s="43"/>
      <c r="F9387" s="43"/>
      <c r="G9387" s="48">
        <f t="shared" si="233"/>
        <v>99528.684927697526</v>
      </c>
      <c r="H9387" s="391" t="s">
        <v>10772</v>
      </c>
    </row>
    <row r="9388" spans="1:8" x14ac:dyDescent="0.3">
      <c r="A9388" s="5"/>
      <c r="B9388" s="398"/>
      <c r="C9388" s="5"/>
      <c r="D9388" s="5"/>
      <c r="E9388" s="43"/>
      <c r="F9388" s="43"/>
      <c r="G9388" s="48">
        <f t="shared" si="233"/>
        <v>99528.684927697526</v>
      </c>
      <c r="H9388" s="391" t="s">
        <v>10772</v>
      </c>
    </row>
    <row r="9389" spans="1:8" x14ac:dyDescent="0.3">
      <c r="A9389" s="5"/>
      <c r="B9389" s="398"/>
      <c r="C9389" s="5"/>
      <c r="D9389" s="5"/>
      <c r="E9389" s="43"/>
      <c r="F9389" s="43"/>
      <c r="G9389" s="48">
        <f t="shared" si="233"/>
        <v>99528.684927697526</v>
      </c>
      <c r="H9389" s="391" t="s">
        <v>10772</v>
      </c>
    </row>
    <row r="9390" spans="1:8" x14ac:dyDescent="0.3">
      <c r="A9390" s="5"/>
      <c r="B9390" s="398"/>
      <c r="C9390" s="5"/>
      <c r="D9390" s="5"/>
      <c r="E9390" s="43"/>
      <c r="F9390" s="43"/>
      <c r="G9390" s="48">
        <f t="shared" si="233"/>
        <v>99528.684927697526</v>
      </c>
      <c r="H9390" s="391" t="s">
        <v>10772</v>
      </c>
    </row>
    <row r="9391" spans="1:8" x14ac:dyDescent="0.3">
      <c r="A9391" s="5"/>
      <c r="B9391" s="398"/>
      <c r="C9391" s="5"/>
      <c r="D9391" s="5"/>
      <c r="E9391" s="43"/>
      <c r="F9391" s="43"/>
      <c r="G9391" s="48">
        <f t="shared" si="233"/>
        <v>99528.684927697526</v>
      </c>
      <c r="H9391" s="391" t="s">
        <v>10772</v>
      </c>
    </row>
    <row r="9392" spans="1:8" x14ac:dyDescent="0.3">
      <c r="A9392" s="5"/>
      <c r="B9392" s="398"/>
      <c r="C9392" s="5"/>
      <c r="D9392" s="5"/>
      <c r="E9392" s="43"/>
      <c r="F9392" s="43"/>
      <c r="G9392" s="48">
        <f t="shared" si="233"/>
        <v>99528.684927697526</v>
      </c>
      <c r="H9392" s="391" t="s">
        <v>10772</v>
      </c>
    </row>
    <row r="9393" spans="1:8" x14ac:dyDescent="0.3">
      <c r="A9393" s="5"/>
      <c r="B9393" s="398"/>
      <c r="C9393" s="5"/>
      <c r="D9393" s="5"/>
      <c r="E9393" s="43"/>
      <c r="F9393" s="43"/>
      <c r="G9393" s="48">
        <f t="shared" si="233"/>
        <v>99528.684927697526</v>
      </c>
      <c r="H9393" s="391" t="s">
        <v>10772</v>
      </c>
    </row>
    <row r="9394" spans="1:8" x14ac:dyDescent="0.3">
      <c r="A9394" s="5"/>
      <c r="B9394" s="398"/>
      <c r="C9394" s="5"/>
      <c r="D9394" s="5"/>
      <c r="E9394" s="43"/>
      <c r="F9394" s="43"/>
      <c r="G9394" s="48">
        <f t="shared" si="233"/>
        <v>99528.684927697526</v>
      </c>
      <c r="H9394" s="391" t="s">
        <v>10772</v>
      </c>
    </row>
    <row r="9395" spans="1:8" x14ac:dyDescent="0.3">
      <c r="A9395" s="5"/>
      <c r="B9395" s="398"/>
      <c r="C9395" s="5"/>
      <c r="D9395" s="5"/>
      <c r="E9395" s="43"/>
      <c r="F9395" s="43"/>
      <c r="G9395" s="48">
        <f t="shared" si="233"/>
        <v>99528.684927697526</v>
      </c>
      <c r="H9395" s="391" t="s">
        <v>10772</v>
      </c>
    </row>
    <row r="9396" spans="1:8" x14ac:dyDescent="0.3">
      <c r="A9396" s="5"/>
      <c r="B9396" s="398"/>
      <c r="C9396" s="5"/>
      <c r="D9396" s="5"/>
      <c r="E9396" s="43"/>
      <c r="F9396" s="43"/>
      <c r="G9396" s="48">
        <f t="shared" si="233"/>
        <v>99528.684927697526</v>
      </c>
      <c r="H9396" s="391" t="s">
        <v>10772</v>
      </c>
    </row>
    <row r="9397" spans="1:8" x14ac:dyDescent="0.3">
      <c r="A9397" s="5"/>
      <c r="B9397" s="398"/>
      <c r="C9397" s="5"/>
      <c r="D9397" s="5"/>
      <c r="E9397" s="43"/>
      <c r="F9397" s="43"/>
      <c r="G9397" s="48">
        <f t="shared" si="233"/>
        <v>99528.684927697526</v>
      </c>
      <c r="H9397" s="391" t="s">
        <v>10772</v>
      </c>
    </row>
    <row r="9398" spans="1:8" x14ac:dyDescent="0.3">
      <c r="A9398" s="5"/>
      <c r="B9398" s="398"/>
      <c r="C9398" s="5"/>
      <c r="D9398" s="5"/>
      <c r="E9398" s="43"/>
      <c r="F9398" s="43"/>
      <c r="G9398" s="48">
        <f t="shared" si="233"/>
        <v>99528.684927697526</v>
      </c>
      <c r="H9398" s="391" t="s">
        <v>10772</v>
      </c>
    </row>
    <row r="9399" spans="1:8" x14ac:dyDescent="0.3">
      <c r="A9399" s="5"/>
      <c r="B9399" s="398"/>
      <c r="C9399" s="5"/>
      <c r="D9399" s="5"/>
      <c r="E9399" s="43"/>
      <c r="F9399" s="43"/>
      <c r="G9399" s="48">
        <f t="shared" si="233"/>
        <v>99528.684927697526</v>
      </c>
      <c r="H9399" s="391" t="s">
        <v>10772</v>
      </c>
    </row>
    <row r="9400" spans="1:8" x14ac:dyDescent="0.3">
      <c r="A9400" s="5"/>
      <c r="B9400" s="398"/>
      <c r="C9400" s="5"/>
      <c r="D9400" s="5"/>
      <c r="E9400" s="43"/>
      <c r="F9400" s="43"/>
      <c r="G9400" s="48">
        <f t="shared" si="233"/>
        <v>99528.684927697526</v>
      </c>
      <c r="H9400" s="391" t="s">
        <v>10772</v>
      </c>
    </row>
    <row r="9401" spans="1:8" x14ac:dyDescent="0.3">
      <c r="A9401" s="5"/>
      <c r="B9401" s="398"/>
      <c r="C9401" s="5"/>
      <c r="D9401" s="5"/>
      <c r="E9401" s="43"/>
      <c r="F9401" s="43"/>
      <c r="G9401" s="48">
        <f t="shared" si="233"/>
        <v>99528.684927697526</v>
      </c>
      <c r="H9401" s="391" t="s">
        <v>10772</v>
      </c>
    </row>
    <row r="9402" spans="1:8" x14ac:dyDescent="0.3">
      <c r="A9402" s="5"/>
      <c r="B9402" s="398"/>
      <c r="C9402" s="5"/>
      <c r="D9402" s="5"/>
      <c r="E9402" s="43"/>
      <c r="F9402" s="43"/>
      <c r="G9402" s="48">
        <f t="shared" si="233"/>
        <v>99528.684927697526</v>
      </c>
      <c r="H9402" s="391" t="s">
        <v>10772</v>
      </c>
    </row>
    <row r="9403" spans="1:8" x14ac:dyDescent="0.3">
      <c r="A9403" s="5"/>
      <c r="B9403" s="398"/>
      <c r="C9403" s="5"/>
      <c r="D9403" s="5"/>
      <c r="E9403" s="43"/>
      <c r="F9403" s="43"/>
      <c r="G9403" s="48">
        <f t="shared" si="233"/>
        <v>99528.684927697526</v>
      </c>
      <c r="H9403" s="391" t="s">
        <v>10772</v>
      </c>
    </row>
    <row r="9404" spans="1:8" x14ac:dyDescent="0.3">
      <c r="A9404" s="5"/>
      <c r="B9404" s="398"/>
      <c r="C9404" s="5"/>
      <c r="D9404" s="5"/>
      <c r="E9404" s="43"/>
      <c r="F9404" s="43"/>
      <c r="G9404" s="48">
        <f t="shared" si="233"/>
        <v>99528.684927697526</v>
      </c>
      <c r="H9404" s="391" t="s">
        <v>10772</v>
      </c>
    </row>
    <row r="9405" spans="1:8" x14ac:dyDescent="0.3">
      <c r="A9405" s="5"/>
      <c r="B9405" s="398"/>
      <c r="C9405" s="5"/>
      <c r="D9405" s="5"/>
      <c r="E9405" s="43"/>
      <c r="F9405" s="43"/>
      <c r="G9405" s="48">
        <f t="shared" si="233"/>
        <v>99528.684927697526</v>
      </c>
      <c r="H9405" s="391" t="s">
        <v>10772</v>
      </c>
    </row>
    <row r="9406" spans="1:8" x14ac:dyDescent="0.3">
      <c r="A9406" s="5"/>
      <c r="B9406" s="398"/>
      <c r="C9406" s="5"/>
      <c r="D9406" s="5"/>
      <c r="E9406" s="43"/>
      <c r="F9406" s="43"/>
      <c r="G9406" s="48">
        <f t="shared" si="233"/>
        <v>99528.684927697526</v>
      </c>
      <c r="H9406" s="391" t="s">
        <v>10772</v>
      </c>
    </row>
    <row r="9407" spans="1:8" x14ac:dyDescent="0.3">
      <c r="A9407" s="5"/>
      <c r="B9407" s="398"/>
      <c r="C9407" s="5"/>
      <c r="D9407" s="5"/>
      <c r="E9407" s="43"/>
      <c r="F9407" s="43"/>
      <c r="G9407" s="48">
        <f t="shared" si="233"/>
        <v>99528.684927697526</v>
      </c>
      <c r="H9407" s="391" t="s">
        <v>10772</v>
      </c>
    </row>
    <row r="9408" spans="1:8" x14ac:dyDescent="0.3">
      <c r="A9408" s="5"/>
      <c r="B9408" s="398"/>
      <c r="C9408" s="5"/>
      <c r="D9408" s="5"/>
      <c r="E9408" s="43"/>
      <c r="F9408" s="43"/>
      <c r="G9408" s="48">
        <f t="shared" si="233"/>
        <v>99528.684927697526</v>
      </c>
      <c r="H9408" s="391" t="s">
        <v>10772</v>
      </c>
    </row>
    <row r="9409" spans="1:8" x14ac:dyDescent="0.3">
      <c r="A9409" s="5"/>
      <c r="B9409" s="398"/>
      <c r="C9409" s="5"/>
      <c r="D9409" s="5"/>
      <c r="E9409" s="43"/>
      <c r="F9409" s="43"/>
      <c r="G9409" s="48">
        <f t="shared" si="233"/>
        <v>99528.684927697526</v>
      </c>
      <c r="H9409" s="391" t="s">
        <v>10772</v>
      </c>
    </row>
    <row r="9410" spans="1:8" x14ac:dyDescent="0.3">
      <c r="A9410" s="5"/>
      <c r="B9410" s="398"/>
      <c r="C9410" s="5"/>
      <c r="D9410" s="5"/>
      <c r="E9410" s="43"/>
      <c r="F9410" s="43"/>
      <c r="G9410" s="48">
        <f t="shared" si="233"/>
        <v>99528.684927697526</v>
      </c>
      <c r="H9410" s="391" t="s">
        <v>10772</v>
      </c>
    </row>
    <row r="9411" spans="1:8" x14ac:dyDescent="0.3">
      <c r="A9411" s="5"/>
      <c r="B9411" s="398"/>
      <c r="C9411" s="5"/>
      <c r="D9411" s="5"/>
      <c r="E9411" s="43"/>
      <c r="F9411" s="43"/>
      <c r="G9411" s="48">
        <f t="shared" si="233"/>
        <v>99528.684927697526</v>
      </c>
      <c r="H9411" s="391" t="s">
        <v>10772</v>
      </c>
    </row>
    <row r="9412" spans="1:8" x14ac:dyDescent="0.3">
      <c r="A9412" s="5"/>
      <c r="B9412" s="398"/>
      <c r="C9412" s="5"/>
      <c r="D9412" s="5"/>
      <c r="E9412" s="43"/>
      <c r="F9412" s="43"/>
      <c r="G9412" s="48">
        <f t="shared" si="233"/>
        <v>99528.684927697526</v>
      </c>
      <c r="H9412" s="391" t="s">
        <v>10772</v>
      </c>
    </row>
    <row r="9413" spans="1:8" x14ac:dyDescent="0.3">
      <c r="A9413" s="5"/>
      <c r="B9413" s="398"/>
      <c r="C9413" s="5"/>
      <c r="D9413" s="5"/>
      <c r="E9413" s="43"/>
      <c r="F9413" s="43"/>
      <c r="G9413" s="48">
        <f t="shared" si="233"/>
        <v>99528.684927697526</v>
      </c>
      <c r="H9413" s="391" t="s">
        <v>10772</v>
      </c>
    </row>
    <row r="9414" spans="1:8" x14ac:dyDescent="0.3">
      <c r="A9414" s="5"/>
      <c r="B9414" s="398"/>
      <c r="C9414" s="5"/>
      <c r="D9414" s="5"/>
      <c r="E9414" s="43"/>
      <c r="F9414" s="43"/>
      <c r="G9414" s="48">
        <f t="shared" si="233"/>
        <v>99528.684927697526</v>
      </c>
      <c r="H9414" s="391" t="s">
        <v>10772</v>
      </c>
    </row>
    <row r="9415" spans="1:8" x14ac:dyDescent="0.3">
      <c r="A9415" s="5"/>
      <c r="B9415" s="398"/>
      <c r="C9415" s="5"/>
      <c r="D9415" s="5"/>
      <c r="E9415" s="43"/>
      <c r="F9415" s="43"/>
      <c r="G9415" s="48">
        <f t="shared" si="233"/>
        <v>99528.684927697526</v>
      </c>
      <c r="H9415" s="391" t="s">
        <v>10772</v>
      </c>
    </row>
    <row r="9416" spans="1:8" x14ac:dyDescent="0.3">
      <c r="A9416" s="5"/>
      <c r="B9416" s="398"/>
      <c r="C9416" s="5"/>
      <c r="D9416" s="5"/>
      <c r="E9416" s="43"/>
      <c r="F9416" s="43"/>
      <c r="G9416" s="48">
        <f t="shared" si="233"/>
        <v>99528.684927697526</v>
      </c>
      <c r="H9416" s="391" t="s">
        <v>10772</v>
      </c>
    </row>
    <row r="9417" spans="1:8" x14ac:dyDescent="0.3">
      <c r="A9417" s="5"/>
      <c r="B9417" s="398"/>
      <c r="C9417" s="5"/>
      <c r="D9417" s="5"/>
      <c r="E9417" s="43"/>
      <c r="F9417" s="43"/>
      <c r="G9417" s="48">
        <f t="shared" si="233"/>
        <v>99528.684927697526</v>
      </c>
      <c r="H9417" s="391" t="s">
        <v>10772</v>
      </c>
    </row>
    <row r="9418" spans="1:8" x14ac:dyDescent="0.3">
      <c r="A9418" s="5"/>
      <c r="B9418" s="398"/>
      <c r="C9418" s="5"/>
      <c r="D9418" s="5"/>
      <c r="E9418" s="43"/>
      <c r="F9418" s="43"/>
      <c r="G9418" s="48">
        <f t="shared" si="233"/>
        <v>99528.684927697526</v>
      </c>
      <c r="H9418" s="391" t="s">
        <v>10772</v>
      </c>
    </row>
    <row r="9419" spans="1:8" x14ac:dyDescent="0.3">
      <c r="A9419" s="5"/>
      <c r="B9419" s="398"/>
      <c r="C9419" s="5"/>
      <c r="D9419" s="5"/>
      <c r="E9419" s="43"/>
      <c r="F9419" s="43"/>
      <c r="G9419" s="48">
        <f t="shared" si="233"/>
        <v>99528.684927697526</v>
      </c>
      <c r="H9419" s="391" t="s">
        <v>10772</v>
      </c>
    </row>
    <row r="9420" spans="1:8" x14ac:dyDescent="0.3">
      <c r="A9420" s="5"/>
      <c r="B9420" s="398"/>
      <c r="C9420" s="5"/>
      <c r="D9420" s="5"/>
      <c r="E9420" s="43"/>
      <c r="F9420" s="43"/>
      <c r="G9420" s="48">
        <f t="shared" si="233"/>
        <v>99528.684927697526</v>
      </c>
      <c r="H9420" s="391" t="s">
        <v>10772</v>
      </c>
    </row>
    <row r="9421" spans="1:8" x14ac:dyDescent="0.3">
      <c r="A9421" s="5"/>
      <c r="B9421" s="398"/>
      <c r="C9421" s="5"/>
      <c r="D9421" s="5"/>
      <c r="E9421" s="43"/>
      <c r="F9421" s="43"/>
      <c r="G9421" s="48">
        <f t="shared" si="233"/>
        <v>99528.684927697526</v>
      </c>
      <c r="H9421" s="391" t="s">
        <v>10772</v>
      </c>
    </row>
    <row r="9422" spans="1:8" x14ac:dyDescent="0.3">
      <c r="A9422" s="5"/>
      <c r="B9422" s="398"/>
      <c r="C9422" s="5"/>
      <c r="D9422" s="5"/>
      <c r="E9422" s="43"/>
      <c r="F9422" s="43"/>
      <c r="G9422" s="48">
        <f t="shared" si="233"/>
        <v>99528.684927697526</v>
      </c>
      <c r="H9422" s="391" t="s">
        <v>10772</v>
      </c>
    </row>
    <row r="9423" spans="1:8" x14ac:dyDescent="0.3">
      <c r="A9423" s="5"/>
      <c r="B9423" s="398"/>
      <c r="C9423" s="5"/>
      <c r="D9423" s="5"/>
      <c r="E9423" s="43"/>
      <c r="F9423" s="43"/>
      <c r="G9423" s="48">
        <f t="shared" si="233"/>
        <v>99528.684927697526</v>
      </c>
      <c r="H9423" s="391" t="s">
        <v>10772</v>
      </c>
    </row>
    <row r="9424" spans="1:8" x14ac:dyDescent="0.3">
      <c r="A9424" s="5"/>
      <c r="B9424" s="398"/>
      <c r="C9424" s="5"/>
      <c r="D9424" s="5"/>
      <c r="E9424" s="43"/>
      <c r="F9424" s="43"/>
      <c r="G9424" s="48">
        <f t="shared" si="233"/>
        <v>99528.684927697526</v>
      </c>
      <c r="H9424" s="391" t="s">
        <v>10772</v>
      </c>
    </row>
    <row r="9425" spans="1:8" x14ac:dyDescent="0.3">
      <c r="A9425" s="5"/>
      <c r="B9425" s="398"/>
      <c r="C9425" s="5"/>
      <c r="D9425" s="5"/>
      <c r="E9425" s="43"/>
      <c r="F9425" s="43"/>
      <c r="G9425" s="48">
        <f t="shared" si="233"/>
        <v>99528.684927697526</v>
      </c>
      <c r="H9425" s="391" t="s">
        <v>10772</v>
      </c>
    </row>
    <row r="9426" spans="1:8" x14ac:dyDescent="0.3">
      <c r="A9426" s="5"/>
      <c r="B9426" s="398"/>
      <c r="C9426" s="5"/>
      <c r="D9426" s="5"/>
      <c r="E9426" s="43"/>
      <c r="F9426" s="43"/>
      <c r="G9426" s="48">
        <f t="shared" si="233"/>
        <v>99528.684927697526</v>
      </c>
      <c r="H9426" s="391" t="s">
        <v>10772</v>
      </c>
    </row>
    <row r="9427" spans="1:8" x14ac:dyDescent="0.3">
      <c r="A9427" s="5"/>
      <c r="B9427" s="398"/>
      <c r="C9427" s="5"/>
      <c r="D9427" s="5"/>
      <c r="E9427" s="43"/>
      <c r="F9427" s="43"/>
      <c r="G9427" s="48">
        <f t="shared" si="233"/>
        <v>99528.684927697526</v>
      </c>
      <c r="H9427" s="391" t="s">
        <v>10772</v>
      </c>
    </row>
    <row r="9428" spans="1:8" x14ac:dyDescent="0.3">
      <c r="A9428" s="5"/>
      <c r="B9428" s="398"/>
      <c r="C9428" s="5"/>
      <c r="D9428" s="5"/>
      <c r="E9428" s="43"/>
      <c r="F9428" s="43"/>
      <c r="G9428" s="48">
        <f t="shared" si="233"/>
        <v>99528.684927697526</v>
      </c>
      <c r="H9428" s="391" t="s">
        <v>10772</v>
      </c>
    </row>
    <row r="9429" spans="1:8" x14ac:dyDescent="0.3">
      <c r="A9429" s="5"/>
      <c r="B9429" s="398"/>
      <c r="C9429" s="5"/>
      <c r="D9429" s="5"/>
      <c r="E9429" s="43"/>
      <c r="F9429" s="43"/>
      <c r="G9429" s="48">
        <f t="shared" si="233"/>
        <v>99528.684927697526</v>
      </c>
      <c r="H9429" s="391" t="s">
        <v>10772</v>
      </c>
    </row>
    <row r="9430" spans="1:8" x14ac:dyDescent="0.3">
      <c r="A9430" s="5"/>
      <c r="B9430" s="398"/>
      <c r="C9430" s="5"/>
      <c r="D9430" s="5"/>
      <c r="E9430" s="43"/>
      <c r="F9430" s="43"/>
      <c r="G9430" s="48">
        <f t="shared" si="233"/>
        <v>99528.684927697526</v>
      </c>
      <c r="H9430" s="391" t="s">
        <v>10772</v>
      </c>
    </row>
    <row r="9431" spans="1:8" x14ac:dyDescent="0.3">
      <c r="A9431" s="5"/>
      <c r="B9431" s="398"/>
      <c r="C9431" s="5"/>
      <c r="D9431" s="5"/>
      <c r="E9431" s="43"/>
      <c r="F9431" s="43"/>
      <c r="G9431" s="48">
        <f t="shared" si="233"/>
        <v>99528.684927697526</v>
      </c>
      <c r="H9431" s="391" t="s">
        <v>10772</v>
      </c>
    </row>
    <row r="9432" spans="1:8" x14ac:dyDescent="0.3">
      <c r="A9432" s="5"/>
      <c r="B9432" s="398"/>
      <c r="C9432" s="5"/>
      <c r="D9432" s="5"/>
      <c r="E9432" s="43"/>
      <c r="F9432" s="43"/>
      <c r="G9432" s="48">
        <f t="shared" si="233"/>
        <v>99528.684927697526</v>
      </c>
      <c r="H9432" s="391" t="s">
        <v>10772</v>
      </c>
    </row>
    <row r="9433" spans="1:8" x14ac:dyDescent="0.3">
      <c r="A9433" s="5"/>
      <c r="B9433" s="398"/>
      <c r="C9433" s="5"/>
      <c r="D9433" s="5"/>
      <c r="E9433" s="43"/>
      <c r="F9433" s="43"/>
      <c r="G9433" s="48">
        <f t="shared" si="233"/>
        <v>99528.684927697526</v>
      </c>
      <c r="H9433" s="391" t="s">
        <v>10772</v>
      </c>
    </row>
    <row r="9434" spans="1:8" x14ac:dyDescent="0.3">
      <c r="A9434" s="5"/>
      <c r="B9434" s="398"/>
      <c r="C9434" s="5"/>
      <c r="D9434" s="5"/>
      <c r="E9434" s="43"/>
      <c r="F9434" s="43"/>
      <c r="G9434" s="48">
        <f t="shared" si="233"/>
        <v>99528.684927697526</v>
      </c>
      <c r="H9434" s="391" t="s">
        <v>10772</v>
      </c>
    </row>
    <row r="9435" spans="1:8" x14ac:dyDescent="0.3">
      <c r="A9435" s="5"/>
      <c r="B9435" s="398"/>
      <c r="C9435" s="5"/>
      <c r="D9435" s="5"/>
      <c r="E9435" s="43"/>
      <c r="F9435" s="43"/>
      <c r="G9435" s="48">
        <f t="shared" si="233"/>
        <v>99528.684927697526</v>
      </c>
      <c r="H9435" s="391" t="s">
        <v>10772</v>
      </c>
    </row>
    <row r="9436" spans="1:8" x14ac:dyDescent="0.3">
      <c r="A9436" s="5"/>
      <c r="B9436" s="398"/>
      <c r="C9436" s="5"/>
      <c r="D9436" s="5"/>
      <c r="E9436" s="43"/>
      <c r="F9436" s="43"/>
      <c r="G9436" s="48">
        <f t="shared" si="233"/>
        <v>99528.684927697526</v>
      </c>
      <c r="H9436" s="391" t="s">
        <v>10772</v>
      </c>
    </row>
    <row r="9437" spans="1:8" x14ac:dyDescent="0.3">
      <c r="A9437" s="5"/>
      <c r="B9437" s="398"/>
      <c r="C9437" s="5"/>
      <c r="D9437" s="5"/>
      <c r="E9437" s="43"/>
      <c r="F9437" s="43"/>
      <c r="G9437" s="48">
        <f t="shared" ref="G9437:G9500" si="234">G9436+F9437-E9438</f>
        <v>99528.684927697526</v>
      </c>
      <c r="H9437" s="391" t="s">
        <v>10772</v>
      </c>
    </row>
    <row r="9438" spans="1:8" x14ac:dyDescent="0.3">
      <c r="A9438" s="5"/>
      <c r="B9438" s="398"/>
      <c r="C9438" s="5"/>
      <c r="D9438" s="5"/>
      <c r="E9438" s="43"/>
      <c r="F9438" s="43"/>
      <c r="G9438" s="48">
        <f t="shared" si="234"/>
        <v>99528.684927697526</v>
      </c>
      <c r="H9438" s="391" t="s">
        <v>10772</v>
      </c>
    </row>
    <row r="9439" spans="1:8" x14ac:dyDescent="0.3">
      <c r="A9439" s="5"/>
      <c r="B9439" s="398"/>
      <c r="C9439" s="5"/>
      <c r="D9439" s="5"/>
      <c r="E9439" s="43"/>
      <c r="F9439" s="43"/>
      <c r="G9439" s="48">
        <f t="shared" si="234"/>
        <v>99528.684927697526</v>
      </c>
      <c r="H9439" s="391" t="s">
        <v>10772</v>
      </c>
    </row>
    <row r="9440" spans="1:8" x14ac:dyDescent="0.3">
      <c r="A9440" s="5"/>
      <c r="B9440" s="398"/>
      <c r="C9440" s="5"/>
      <c r="D9440" s="5"/>
      <c r="E9440" s="43"/>
      <c r="F9440" s="43"/>
      <c r="G9440" s="48">
        <f t="shared" si="234"/>
        <v>99528.684927697526</v>
      </c>
      <c r="H9440" s="391" t="s">
        <v>10772</v>
      </c>
    </row>
    <row r="9441" spans="1:8" x14ac:dyDescent="0.3">
      <c r="A9441" s="5"/>
      <c r="B9441" s="398"/>
      <c r="C9441" s="5"/>
      <c r="D9441" s="5"/>
      <c r="E9441" s="43"/>
      <c r="F9441" s="43"/>
      <c r="G9441" s="48">
        <f t="shared" si="234"/>
        <v>99528.684927697526</v>
      </c>
      <c r="H9441" s="391" t="s">
        <v>10772</v>
      </c>
    </row>
    <row r="9442" spans="1:8" x14ac:dyDescent="0.3">
      <c r="A9442" s="5"/>
      <c r="B9442" s="398"/>
      <c r="C9442" s="5"/>
      <c r="D9442" s="5"/>
      <c r="E9442" s="43"/>
      <c r="F9442" s="43"/>
      <c r="G9442" s="48">
        <f t="shared" si="234"/>
        <v>99528.684927697526</v>
      </c>
      <c r="H9442" s="391" t="s">
        <v>10772</v>
      </c>
    </row>
    <row r="9443" spans="1:8" x14ac:dyDescent="0.3">
      <c r="A9443" s="5"/>
      <c r="B9443" s="398"/>
      <c r="C9443" s="5"/>
      <c r="D9443" s="5"/>
      <c r="E9443" s="43"/>
      <c r="F9443" s="43"/>
      <c r="G9443" s="48">
        <f t="shared" si="234"/>
        <v>99528.684927697526</v>
      </c>
      <c r="H9443" s="391" t="s">
        <v>10772</v>
      </c>
    </row>
    <row r="9444" spans="1:8" x14ac:dyDescent="0.3">
      <c r="A9444" s="5"/>
      <c r="B9444" s="398"/>
      <c r="C9444" s="5"/>
      <c r="D9444" s="5"/>
      <c r="E9444" s="43"/>
      <c r="F9444" s="43"/>
      <c r="G9444" s="48">
        <f t="shared" si="234"/>
        <v>99528.684927697526</v>
      </c>
      <c r="H9444" s="391" t="s">
        <v>10772</v>
      </c>
    </row>
    <row r="9445" spans="1:8" x14ac:dyDescent="0.3">
      <c r="A9445" s="5"/>
      <c r="B9445" s="398"/>
      <c r="C9445" s="5"/>
      <c r="D9445" s="5"/>
      <c r="E9445" s="43"/>
      <c r="F9445" s="43"/>
      <c r="G9445" s="48">
        <f t="shared" si="234"/>
        <v>99528.684927697526</v>
      </c>
      <c r="H9445" s="391" t="s">
        <v>10772</v>
      </c>
    </row>
    <row r="9446" spans="1:8" x14ac:dyDescent="0.3">
      <c r="A9446" s="5"/>
      <c r="B9446" s="398"/>
      <c r="C9446" s="5"/>
      <c r="D9446" s="5"/>
      <c r="E9446" s="43"/>
      <c r="F9446" s="43"/>
      <c r="G9446" s="48">
        <f t="shared" si="234"/>
        <v>99528.684927697526</v>
      </c>
      <c r="H9446" s="391" t="s">
        <v>10772</v>
      </c>
    </row>
    <row r="9447" spans="1:8" x14ac:dyDescent="0.3">
      <c r="A9447" s="5"/>
      <c r="B9447" s="398"/>
      <c r="C9447" s="5"/>
      <c r="D9447" s="5"/>
      <c r="E9447" s="43"/>
      <c r="F9447" s="43"/>
      <c r="G9447" s="48">
        <f t="shared" si="234"/>
        <v>99528.684927697526</v>
      </c>
      <c r="H9447" s="391" t="s">
        <v>10772</v>
      </c>
    </row>
    <row r="9448" spans="1:8" x14ac:dyDescent="0.3">
      <c r="A9448" s="5"/>
      <c r="B9448" s="398"/>
      <c r="C9448" s="5"/>
      <c r="D9448" s="5"/>
      <c r="E9448" s="43"/>
      <c r="F9448" s="43"/>
      <c r="G9448" s="48">
        <f t="shared" si="234"/>
        <v>99528.684927697526</v>
      </c>
      <c r="H9448" s="391" t="s">
        <v>10772</v>
      </c>
    </row>
    <row r="9449" spans="1:8" x14ac:dyDescent="0.3">
      <c r="A9449" s="5"/>
      <c r="B9449" s="398"/>
      <c r="C9449" s="5"/>
      <c r="D9449" s="5"/>
      <c r="E9449" s="43"/>
      <c r="F9449" s="43"/>
      <c r="G9449" s="48">
        <f t="shared" si="234"/>
        <v>99528.684927697526</v>
      </c>
      <c r="H9449" s="391" t="s">
        <v>10772</v>
      </c>
    </row>
    <row r="9450" spans="1:8" x14ac:dyDescent="0.3">
      <c r="A9450" s="5"/>
      <c r="B9450" s="398"/>
      <c r="C9450" s="5"/>
      <c r="D9450" s="5"/>
      <c r="E9450" s="43"/>
      <c r="F9450" s="43"/>
      <c r="G9450" s="48">
        <f t="shared" si="234"/>
        <v>99528.684927697526</v>
      </c>
      <c r="H9450" s="391" t="s">
        <v>10772</v>
      </c>
    </row>
    <row r="9451" spans="1:8" x14ac:dyDescent="0.3">
      <c r="A9451" s="5"/>
      <c r="B9451" s="398"/>
      <c r="C9451" s="5"/>
      <c r="D9451" s="5"/>
      <c r="E9451" s="43"/>
      <c r="F9451" s="43"/>
      <c r="G9451" s="48">
        <f t="shared" si="234"/>
        <v>99528.684927697526</v>
      </c>
      <c r="H9451" s="391" t="s">
        <v>10772</v>
      </c>
    </row>
    <row r="9452" spans="1:8" x14ac:dyDescent="0.3">
      <c r="A9452" s="5"/>
      <c r="B9452" s="398"/>
      <c r="C9452" s="5"/>
      <c r="D9452" s="5"/>
      <c r="E9452" s="43"/>
      <c r="F9452" s="43"/>
      <c r="G9452" s="48">
        <f t="shared" si="234"/>
        <v>99528.684927697526</v>
      </c>
      <c r="H9452" s="391" t="s">
        <v>10772</v>
      </c>
    </row>
    <row r="9453" spans="1:8" x14ac:dyDescent="0.3">
      <c r="A9453" s="5"/>
      <c r="B9453" s="398"/>
      <c r="C9453" s="5"/>
      <c r="D9453" s="5"/>
      <c r="E9453" s="43"/>
      <c r="F9453" s="43"/>
      <c r="G9453" s="48">
        <f t="shared" si="234"/>
        <v>99528.684927697526</v>
      </c>
      <c r="H9453" s="391" t="s">
        <v>10772</v>
      </c>
    </row>
    <row r="9454" spans="1:8" x14ac:dyDescent="0.3">
      <c r="A9454" s="5"/>
      <c r="B9454" s="398"/>
      <c r="C9454" s="5"/>
      <c r="D9454" s="5"/>
      <c r="E9454" s="43"/>
      <c r="F9454" s="43"/>
      <c r="G9454" s="48">
        <f t="shared" si="234"/>
        <v>99528.684927697526</v>
      </c>
      <c r="H9454" s="391" t="s">
        <v>10772</v>
      </c>
    </row>
    <row r="9455" spans="1:8" x14ac:dyDescent="0.3">
      <c r="A9455" s="5"/>
      <c r="B9455" s="398"/>
      <c r="C9455" s="5"/>
      <c r="D9455" s="5"/>
      <c r="E9455" s="43"/>
      <c r="F9455" s="43"/>
      <c r="G9455" s="48">
        <f t="shared" si="234"/>
        <v>99528.684927697526</v>
      </c>
      <c r="H9455" s="391" t="s">
        <v>10772</v>
      </c>
    </row>
    <row r="9456" spans="1:8" x14ac:dyDescent="0.3">
      <c r="A9456" s="5"/>
      <c r="B9456" s="398"/>
      <c r="C9456" s="5"/>
      <c r="D9456" s="5"/>
      <c r="E9456" s="43"/>
      <c r="F9456" s="43"/>
      <c r="G9456" s="48">
        <f t="shared" si="234"/>
        <v>99528.684927697526</v>
      </c>
      <c r="H9456" s="391" t="s">
        <v>10772</v>
      </c>
    </row>
    <row r="9457" spans="1:8" x14ac:dyDescent="0.3">
      <c r="A9457" s="5"/>
      <c r="B9457" s="398"/>
      <c r="C9457" s="5"/>
      <c r="D9457" s="5"/>
      <c r="E9457" s="43"/>
      <c r="F9457" s="43"/>
      <c r="G9457" s="48">
        <f t="shared" si="234"/>
        <v>99528.684927697526</v>
      </c>
      <c r="H9457" s="391" t="s">
        <v>10772</v>
      </c>
    </row>
    <row r="9458" spans="1:8" x14ac:dyDescent="0.3">
      <c r="A9458" s="5"/>
      <c r="B9458" s="398"/>
      <c r="C9458" s="5"/>
      <c r="D9458" s="5"/>
      <c r="E9458" s="43"/>
      <c r="F9458" s="43"/>
      <c r="G9458" s="48">
        <f t="shared" si="234"/>
        <v>99528.684927697526</v>
      </c>
      <c r="H9458" s="391" t="s">
        <v>10772</v>
      </c>
    </row>
    <row r="9459" spans="1:8" x14ac:dyDescent="0.3">
      <c r="A9459" s="5"/>
      <c r="B9459" s="398"/>
      <c r="C9459" s="5"/>
      <c r="D9459" s="5"/>
      <c r="E9459" s="43"/>
      <c r="F9459" s="43"/>
      <c r="G9459" s="48">
        <f t="shared" si="234"/>
        <v>99528.684927697526</v>
      </c>
      <c r="H9459" s="391" t="s">
        <v>10772</v>
      </c>
    </row>
    <row r="9460" spans="1:8" x14ac:dyDescent="0.3">
      <c r="A9460" s="5"/>
      <c r="B9460" s="398"/>
      <c r="C9460" s="5"/>
      <c r="D9460" s="5"/>
      <c r="E9460" s="43"/>
      <c r="F9460" s="43"/>
      <c r="G9460" s="48">
        <f t="shared" si="234"/>
        <v>99528.684927697526</v>
      </c>
      <c r="H9460" s="391" t="s">
        <v>10772</v>
      </c>
    </row>
    <row r="9461" spans="1:8" x14ac:dyDescent="0.3">
      <c r="A9461" s="5"/>
      <c r="B9461" s="398"/>
      <c r="C9461" s="5"/>
      <c r="D9461" s="5"/>
      <c r="E9461" s="43"/>
      <c r="F9461" s="43"/>
      <c r="G9461" s="48">
        <f t="shared" si="234"/>
        <v>99528.684927697526</v>
      </c>
      <c r="H9461" s="391" t="s">
        <v>10772</v>
      </c>
    </row>
    <row r="9462" spans="1:8" x14ac:dyDescent="0.3">
      <c r="A9462" s="5"/>
      <c r="B9462" s="398"/>
      <c r="C9462" s="5"/>
      <c r="D9462" s="5"/>
      <c r="E9462" s="43"/>
      <c r="F9462" s="43"/>
      <c r="G9462" s="48">
        <f t="shared" si="234"/>
        <v>99528.684927697526</v>
      </c>
      <c r="H9462" s="391" t="s">
        <v>10772</v>
      </c>
    </row>
    <row r="9463" spans="1:8" x14ac:dyDescent="0.3">
      <c r="A9463" s="5"/>
      <c r="B9463" s="398"/>
      <c r="C9463" s="5"/>
      <c r="D9463" s="5"/>
      <c r="E9463" s="43"/>
      <c r="F9463" s="43"/>
      <c r="G9463" s="48">
        <f t="shared" si="234"/>
        <v>99528.684927697526</v>
      </c>
      <c r="H9463" s="391" t="s">
        <v>10772</v>
      </c>
    </row>
    <row r="9464" spans="1:8" x14ac:dyDescent="0.3">
      <c r="A9464" s="5"/>
      <c r="B9464" s="398"/>
      <c r="C9464" s="5"/>
      <c r="D9464" s="5"/>
      <c r="E9464" s="43"/>
      <c r="F9464" s="43"/>
      <c r="G9464" s="48">
        <f t="shared" si="234"/>
        <v>99528.684927697526</v>
      </c>
      <c r="H9464" s="391" t="s">
        <v>10772</v>
      </c>
    </row>
    <row r="9465" spans="1:8" x14ac:dyDescent="0.3">
      <c r="A9465" s="5"/>
      <c r="B9465" s="398"/>
      <c r="C9465" s="5"/>
      <c r="D9465" s="5"/>
      <c r="E9465" s="43"/>
      <c r="F9465" s="43"/>
      <c r="G9465" s="48">
        <f t="shared" si="234"/>
        <v>99528.684927697526</v>
      </c>
      <c r="H9465" s="391" t="s">
        <v>10772</v>
      </c>
    </row>
    <row r="9466" spans="1:8" x14ac:dyDescent="0.3">
      <c r="A9466" s="5"/>
      <c r="B9466" s="398"/>
      <c r="C9466" s="5"/>
      <c r="D9466" s="5"/>
      <c r="E9466" s="43"/>
      <c r="F9466" s="43"/>
      <c r="G9466" s="48">
        <f t="shared" si="234"/>
        <v>99528.684927697526</v>
      </c>
      <c r="H9466" s="391" t="s">
        <v>10772</v>
      </c>
    </row>
    <row r="9467" spans="1:8" x14ac:dyDescent="0.3">
      <c r="A9467" s="5"/>
      <c r="B9467" s="398"/>
      <c r="C9467" s="5"/>
      <c r="D9467" s="5"/>
      <c r="E9467" s="43"/>
      <c r="F9467" s="43"/>
      <c r="G9467" s="48">
        <f t="shared" si="234"/>
        <v>99528.684927697526</v>
      </c>
      <c r="H9467" s="391" t="s">
        <v>10772</v>
      </c>
    </row>
    <row r="9468" spans="1:8" x14ac:dyDescent="0.3">
      <c r="A9468" s="5"/>
      <c r="B9468" s="398"/>
      <c r="C9468" s="5"/>
      <c r="D9468" s="5"/>
      <c r="E9468" s="43"/>
      <c r="F9468" s="43"/>
      <c r="G9468" s="48">
        <f t="shared" si="234"/>
        <v>99528.684927697526</v>
      </c>
      <c r="H9468" s="391" t="s">
        <v>10772</v>
      </c>
    </row>
    <row r="9469" spans="1:8" x14ac:dyDescent="0.3">
      <c r="A9469" s="5"/>
      <c r="B9469" s="398"/>
      <c r="C9469" s="5"/>
      <c r="D9469" s="5"/>
      <c r="E9469" s="43"/>
      <c r="F9469" s="43"/>
      <c r="G9469" s="48">
        <f t="shared" si="234"/>
        <v>99528.684927697526</v>
      </c>
      <c r="H9469" s="391" t="s">
        <v>10772</v>
      </c>
    </row>
    <row r="9470" spans="1:8" x14ac:dyDescent="0.3">
      <c r="A9470" s="5"/>
      <c r="B9470" s="398"/>
      <c r="C9470" s="5"/>
      <c r="D9470" s="5"/>
      <c r="E9470" s="43"/>
      <c r="F9470" s="43"/>
      <c r="G9470" s="48">
        <f t="shared" si="234"/>
        <v>99528.684927697526</v>
      </c>
      <c r="H9470" s="391" t="s">
        <v>10772</v>
      </c>
    </row>
    <row r="9471" spans="1:8" x14ac:dyDescent="0.3">
      <c r="A9471" s="5"/>
      <c r="B9471" s="398"/>
      <c r="C9471" s="5"/>
      <c r="D9471" s="5"/>
      <c r="E9471" s="43"/>
      <c r="F9471" s="43"/>
      <c r="G9471" s="48">
        <f t="shared" si="234"/>
        <v>99528.684927697526</v>
      </c>
      <c r="H9471" s="391" t="s">
        <v>10772</v>
      </c>
    </row>
    <row r="9472" spans="1:8" x14ac:dyDescent="0.3">
      <c r="A9472" s="5"/>
      <c r="B9472" s="398"/>
      <c r="C9472" s="5"/>
      <c r="D9472" s="5"/>
      <c r="E9472" s="43"/>
      <c r="F9472" s="43"/>
      <c r="G9472" s="48">
        <f t="shared" si="234"/>
        <v>99528.684927697526</v>
      </c>
      <c r="H9472" s="391" t="s">
        <v>10772</v>
      </c>
    </row>
    <row r="9473" spans="1:8" x14ac:dyDescent="0.3">
      <c r="A9473" s="5"/>
      <c r="B9473" s="398"/>
      <c r="C9473" s="5"/>
      <c r="D9473" s="5"/>
      <c r="E9473" s="43"/>
      <c r="F9473" s="43"/>
      <c r="G9473" s="48">
        <f t="shared" si="234"/>
        <v>99528.684927697526</v>
      </c>
      <c r="H9473" s="391" t="s">
        <v>10772</v>
      </c>
    </row>
    <row r="9474" spans="1:8" x14ac:dyDescent="0.3">
      <c r="A9474" s="5"/>
      <c r="B9474" s="398"/>
      <c r="C9474" s="5"/>
      <c r="D9474" s="5"/>
      <c r="E9474" s="43"/>
      <c r="F9474" s="43"/>
      <c r="G9474" s="48">
        <f t="shared" si="234"/>
        <v>99528.684927697526</v>
      </c>
      <c r="H9474" s="391" t="s">
        <v>10772</v>
      </c>
    </row>
    <row r="9475" spans="1:8" x14ac:dyDescent="0.3">
      <c r="A9475" s="5"/>
      <c r="B9475" s="398"/>
      <c r="C9475" s="5"/>
      <c r="D9475" s="5"/>
      <c r="E9475" s="43"/>
      <c r="F9475" s="43"/>
      <c r="G9475" s="48">
        <f t="shared" si="234"/>
        <v>99528.684927697526</v>
      </c>
      <c r="H9475" s="391" t="s">
        <v>10772</v>
      </c>
    </row>
    <row r="9476" spans="1:8" x14ac:dyDescent="0.3">
      <c r="A9476" s="5"/>
      <c r="B9476" s="398"/>
      <c r="C9476" s="5"/>
      <c r="D9476" s="5"/>
      <c r="E9476" s="43"/>
      <c r="F9476" s="43"/>
      <c r="G9476" s="48">
        <f t="shared" si="234"/>
        <v>99528.684927697526</v>
      </c>
      <c r="H9476" s="391" t="s">
        <v>10772</v>
      </c>
    </row>
    <row r="9477" spans="1:8" x14ac:dyDescent="0.3">
      <c r="A9477" s="5"/>
      <c r="B9477" s="398"/>
      <c r="C9477" s="5"/>
      <c r="D9477" s="5"/>
      <c r="E9477" s="43"/>
      <c r="F9477" s="43"/>
      <c r="G9477" s="48">
        <f t="shared" si="234"/>
        <v>99528.684927697526</v>
      </c>
      <c r="H9477" s="391" t="s">
        <v>10772</v>
      </c>
    </row>
    <row r="9478" spans="1:8" x14ac:dyDescent="0.3">
      <c r="A9478" s="5"/>
      <c r="B9478" s="398"/>
      <c r="C9478" s="5"/>
      <c r="D9478" s="5"/>
      <c r="E9478" s="43"/>
      <c r="F9478" s="43"/>
      <c r="G9478" s="48">
        <f t="shared" si="234"/>
        <v>99528.684927697526</v>
      </c>
      <c r="H9478" s="391" t="s">
        <v>10772</v>
      </c>
    </row>
    <row r="9479" spans="1:8" x14ac:dyDescent="0.3">
      <c r="A9479" s="5"/>
      <c r="B9479" s="398"/>
      <c r="C9479" s="5"/>
      <c r="D9479" s="5"/>
      <c r="E9479" s="43"/>
      <c r="F9479" s="43"/>
      <c r="G9479" s="48">
        <f t="shared" si="234"/>
        <v>99528.684927697526</v>
      </c>
      <c r="H9479" s="391" t="s">
        <v>10772</v>
      </c>
    </row>
    <row r="9480" spans="1:8" x14ac:dyDescent="0.3">
      <c r="A9480" s="5"/>
      <c r="B9480" s="398"/>
      <c r="C9480" s="5"/>
      <c r="D9480" s="5"/>
      <c r="E9480" s="43"/>
      <c r="F9480" s="43"/>
      <c r="G9480" s="48">
        <f t="shared" si="234"/>
        <v>99528.684927697526</v>
      </c>
      <c r="H9480" s="391" t="s">
        <v>10772</v>
      </c>
    </row>
    <row r="9481" spans="1:8" x14ac:dyDescent="0.3">
      <c r="A9481" s="5"/>
      <c r="B9481" s="398"/>
      <c r="C9481" s="5"/>
      <c r="D9481" s="5"/>
      <c r="E9481" s="43"/>
      <c r="F9481" s="43"/>
      <c r="G9481" s="48">
        <f t="shared" si="234"/>
        <v>99528.684927697526</v>
      </c>
      <c r="H9481" s="391" t="s">
        <v>10772</v>
      </c>
    </row>
    <row r="9482" spans="1:8" x14ac:dyDescent="0.3">
      <c r="A9482" s="5"/>
      <c r="B9482" s="398"/>
      <c r="C9482" s="5"/>
      <c r="D9482" s="5"/>
      <c r="E9482" s="43"/>
      <c r="F9482" s="43"/>
      <c r="G9482" s="48">
        <f t="shared" si="234"/>
        <v>99528.684927697526</v>
      </c>
      <c r="H9482" s="391" t="s">
        <v>10772</v>
      </c>
    </row>
    <row r="9483" spans="1:8" x14ac:dyDescent="0.3">
      <c r="A9483" s="5"/>
      <c r="B9483" s="398"/>
      <c r="C9483" s="5"/>
      <c r="D9483" s="5"/>
      <c r="E9483" s="43"/>
      <c r="F9483" s="43"/>
      <c r="G9483" s="48">
        <f t="shared" si="234"/>
        <v>99528.684927697526</v>
      </c>
      <c r="H9483" s="391" t="s">
        <v>10772</v>
      </c>
    </row>
    <row r="9484" spans="1:8" x14ac:dyDescent="0.3">
      <c r="A9484" s="5"/>
      <c r="B9484" s="398"/>
      <c r="C9484" s="5"/>
      <c r="D9484" s="5"/>
      <c r="E9484" s="43"/>
      <c r="F9484" s="43"/>
      <c r="G9484" s="48">
        <f t="shared" si="234"/>
        <v>99528.684927697526</v>
      </c>
      <c r="H9484" s="391" t="s">
        <v>10772</v>
      </c>
    </row>
    <row r="9485" spans="1:8" x14ac:dyDescent="0.3">
      <c r="A9485" s="5"/>
      <c r="B9485" s="398"/>
      <c r="C9485" s="5"/>
      <c r="D9485" s="5"/>
      <c r="E9485" s="43"/>
      <c r="F9485" s="43"/>
      <c r="G9485" s="48">
        <f t="shared" si="234"/>
        <v>99528.684927697526</v>
      </c>
      <c r="H9485" s="391" t="s">
        <v>10772</v>
      </c>
    </row>
    <row r="9486" spans="1:8" x14ac:dyDescent="0.3">
      <c r="A9486" s="5"/>
      <c r="B9486" s="398"/>
      <c r="C9486" s="5"/>
      <c r="D9486" s="5"/>
      <c r="E9486" s="43"/>
      <c r="F9486" s="43"/>
      <c r="G9486" s="48">
        <f t="shared" si="234"/>
        <v>99528.684927697526</v>
      </c>
      <c r="H9486" s="391" t="s">
        <v>10772</v>
      </c>
    </row>
    <row r="9487" spans="1:8" x14ac:dyDescent="0.3">
      <c r="A9487" s="5"/>
      <c r="B9487" s="398"/>
      <c r="C9487" s="5"/>
      <c r="D9487" s="5"/>
      <c r="E9487" s="43"/>
      <c r="F9487" s="43"/>
      <c r="G9487" s="48">
        <f t="shared" si="234"/>
        <v>99528.684927697526</v>
      </c>
      <c r="H9487" s="391" t="s">
        <v>10772</v>
      </c>
    </row>
    <row r="9488" spans="1:8" x14ac:dyDescent="0.3">
      <c r="A9488" s="5"/>
      <c r="B9488" s="398"/>
      <c r="C9488" s="5"/>
      <c r="D9488" s="5"/>
      <c r="E9488" s="43"/>
      <c r="F9488" s="43"/>
      <c r="G9488" s="48">
        <f t="shared" si="234"/>
        <v>99528.684927697526</v>
      </c>
      <c r="H9488" s="391" t="s">
        <v>10772</v>
      </c>
    </row>
    <row r="9489" spans="1:8" x14ac:dyDescent="0.3">
      <c r="A9489" s="5"/>
      <c r="B9489" s="398"/>
      <c r="C9489" s="5"/>
      <c r="D9489" s="5"/>
      <c r="E9489" s="43"/>
      <c r="F9489" s="43"/>
      <c r="G9489" s="48">
        <f t="shared" si="234"/>
        <v>99528.684927697526</v>
      </c>
      <c r="H9489" s="391" t="s">
        <v>10772</v>
      </c>
    </row>
    <row r="9490" spans="1:8" x14ac:dyDescent="0.3">
      <c r="A9490" s="5"/>
      <c r="B9490" s="398"/>
      <c r="C9490" s="5"/>
      <c r="D9490" s="5"/>
      <c r="E9490" s="43"/>
      <c r="F9490" s="43"/>
      <c r="G9490" s="48">
        <f t="shared" si="234"/>
        <v>99528.684927697526</v>
      </c>
      <c r="H9490" s="391" t="s">
        <v>10772</v>
      </c>
    </row>
    <row r="9491" spans="1:8" x14ac:dyDescent="0.3">
      <c r="A9491" s="5"/>
      <c r="B9491" s="398"/>
      <c r="C9491" s="5"/>
      <c r="D9491" s="5"/>
      <c r="E9491" s="43"/>
      <c r="F9491" s="43"/>
      <c r="G9491" s="48">
        <f t="shared" si="234"/>
        <v>99528.684927697526</v>
      </c>
      <c r="H9491" s="391" t="s">
        <v>10772</v>
      </c>
    </row>
    <row r="9492" spans="1:8" x14ac:dyDescent="0.3">
      <c r="A9492" s="5"/>
      <c r="B9492" s="398"/>
      <c r="C9492" s="5"/>
      <c r="D9492" s="5"/>
      <c r="E9492" s="43"/>
      <c r="F9492" s="43"/>
      <c r="G9492" s="48">
        <f t="shared" si="234"/>
        <v>99528.684927697526</v>
      </c>
      <c r="H9492" s="391" t="s">
        <v>10772</v>
      </c>
    </row>
    <row r="9493" spans="1:8" x14ac:dyDescent="0.3">
      <c r="A9493" s="5"/>
      <c r="B9493" s="398"/>
      <c r="C9493" s="5"/>
      <c r="D9493" s="5"/>
      <c r="E9493" s="43"/>
      <c r="F9493" s="43"/>
      <c r="G9493" s="48">
        <f t="shared" si="234"/>
        <v>99528.684927697526</v>
      </c>
      <c r="H9493" s="391" t="s">
        <v>10772</v>
      </c>
    </row>
    <row r="9494" spans="1:8" x14ac:dyDescent="0.3">
      <c r="A9494" s="5"/>
      <c r="B9494" s="398"/>
      <c r="C9494" s="5"/>
      <c r="D9494" s="5"/>
      <c r="E9494" s="43"/>
      <c r="F9494" s="43"/>
      <c r="G9494" s="48">
        <f t="shared" si="234"/>
        <v>99528.684927697526</v>
      </c>
      <c r="H9494" s="391" t="s">
        <v>10772</v>
      </c>
    </row>
    <row r="9495" spans="1:8" x14ac:dyDescent="0.3">
      <c r="A9495" s="5"/>
      <c r="B9495" s="398"/>
      <c r="C9495" s="5"/>
      <c r="D9495" s="5"/>
      <c r="E9495" s="43"/>
      <c r="F9495" s="43"/>
      <c r="G9495" s="48">
        <f t="shared" si="234"/>
        <v>99528.684927697526</v>
      </c>
      <c r="H9495" s="391" t="s">
        <v>10772</v>
      </c>
    </row>
    <row r="9496" spans="1:8" x14ac:dyDescent="0.3">
      <c r="A9496" s="5"/>
      <c r="B9496" s="398"/>
      <c r="C9496" s="5"/>
      <c r="D9496" s="5"/>
      <c r="E9496" s="43"/>
      <c r="F9496" s="43"/>
      <c r="G9496" s="48">
        <f t="shared" si="234"/>
        <v>99528.684927697526</v>
      </c>
      <c r="H9496" s="391" t="s">
        <v>10772</v>
      </c>
    </row>
    <row r="9497" spans="1:8" x14ac:dyDescent="0.3">
      <c r="A9497" s="5"/>
      <c r="B9497" s="398"/>
      <c r="C9497" s="5"/>
      <c r="D9497" s="5"/>
      <c r="E9497" s="43"/>
      <c r="F9497" s="43"/>
      <c r="G9497" s="48">
        <f t="shared" si="234"/>
        <v>99528.684927697526</v>
      </c>
      <c r="H9497" s="391" t="s">
        <v>10772</v>
      </c>
    </row>
    <row r="9498" spans="1:8" x14ac:dyDescent="0.3">
      <c r="A9498" s="5"/>
      <c r="B9498" s="398"/>
      <c r="C9498" s="5"/>
      <c r="D9498" s="5"/>
      <c r="E9498" s="43"/>
      <c r="F9498" s="43"/>
      <c r="G9498" s="48">
        <f t="shared" si="234"/>
        <v>99528.684927697526</v>
      </c>
      <c r="H9498" s="391" t="s">
        <v>10772</v>
      </c>
    </row>
    <row r="9499" spans="1:8" x14ac:dyDescent="0.3">
      <c r="A9499" s="5"/>
      <c r="B9499" s="398"/>
      <c r="C9499" s="5"/>
      <c r="D9499" s="5"/>
      <c r="E9499" s="43"/>
      <c r="F9499" s="43"/>
      <c r="G9499" s="48">
        <f t="shared" si="234"/>
        <v>99528.684927697526</v>
      </c>
      <c r="H9499" s="391" t="s">
        <v>10772</v>
      </c>
    </row>
    <row r="9500" spans="1:8" x14ac:dyDescent="0.3">
      <c r="A9500" s="5"/>
      <c r="B9500" s="398"/>
      <c r="C9500" s="5"/>
      <c r="D9500" s="5"/>
      <c r="E9500" s="43"/>
      <c r="F9500" s="43"/>
      <c r="G9500" s="48">
        <f t="shared" si="234"/>
        <v>99528.684927697526</v>
      </c>
      <c r="H9500" s="391" t="s">
        <v>10772</v>
      </c>
    </row>
    <row r="9501" spans="1:8" x14ac:dyDescent="0.3">
      <c r="A9501" s="5"/>
      <c r="B9501" s="398"/>
      <c r="C9501" s="5"/>
      <c r="D9501" s="5"/>
      <c r="E9501" s="43"/>
      <c r="F9501" s="43"/>
      <c r="G9501" s="48">
        <f t="shared" ref="G9501:G9542" si="235">G9500+F9501-E9502</f>
        <v>99528.684927697526</v>
      </c>
      <c r="H9501" s="391" t="s">
        <v>10772</v>
      </c>
    </row>
    <row r="9502" spans="1:8" x14ac:dyDescent="0.3">
      <c r="A9502" s="5"/>
      <c r="B9502" s="398"/>
      <c r="C9502" s="5"/>
      <c r="D9502" s="5"/>
      <c r="E9502" s="43"/>
      <c r="F9502" s="43"/>
      <c r="G9502" s="48">
        <f t="shared" si="235"/>
        <v>99528.684927697526</v>
      </c>
      <c r="H9502" s="391" t="s">
        <v>10772</v>
      </c>
    </row>
    <row r="9503" spans="1:8" x14ac:dyDescent="0.3">
      <c r="A9503" s="5"/>
      <c r="B9503" s="398"/>
      <c r="C9503" s="5"/>
      <c r="D9503" s="5"/>
      <c r="E9503" s="43"/>
      <c r="F9503" s="43"/>
      <c r="G9503" s="48">
        <f t="shared" si="235"/>
        <v>99528.684927697526</v>
      </c>
      <c r="H9503" s="391" t="s">
        <v>10772</v>
      </c>
    </row>
    <row r="9504" spans="1:8" x14ac:dyDescent="0.3">
      <c r="A9504" s="5"/>
      <c r="B9504" s="398"/>
      <c r="C9504" s="5"/>
      <c r="D9504" s="5"/>
      <c r="E9504" s="43"/>
      <c r="F9504" s="43"/>
      <c r="G9504" s="48">
        <f t="shared" si="235"/>
        <v>99528.684927697526</v>
      </c>
      <c r="H9504" s="391" t="s">
        <v>10772</v>
      </c>
    </row>
    <row r="9505" spans="1:8" x14ac:dyDescent="0.3">
      <c r="A9505" s="5"/>
      <c r="B9505" s="398"/>
      <c r="C9505" s="5"/>
      <c r="D9505" s="5"/>
      <c r="E9505" s="43"/>
      <c r="F9505" s="43"/>
      <c r="G9505" s="48">
        <f t="shared" si="235"/>
        <v>99528.684927697526</v>
      </c>
      <c r="H9505" s="391" t="s">
        <v>10772</v>
      </c>
    </row>
    <row r="9506" spans="1:8" x14ac:dyDescent="0.3">
      <c r="A9506" s="5"/>
      <c r="B9506" s="398"/>
      <c r="C9506" s="5"/>
      <c r="D9506" s="5"/>
      <c r="E9506" s="43"/>
      <c r="F9506" s="43"/>
      <c r="G9506" s="48">
        <f t="shared" si="235"/>
        <v>99528.684927697526</v>
      </c>
      <c r="H9506" s="391" t="s">
        <v>10772</v>
      </c>
    </row>
    <row r="9507" spans="1:8" x14ac:dyDescent="0.3">
      <c r="A9507" s="5"/>
      <c r="B9507" s="398"/>
      <c r="C9507" s="5"/>
      <c r="D9507" s="5"/>
      <c r="E9507" s="43"/>
      <c r="F9507" s="43"/>
      <c r="G9507" s="48">
        <f t="shared" si="235"/>
        <v>99528.684927697526</v>
      </c>
      <c r="H9507" s="391" t="s">
        <v>10772</v>
      </c>
    </row>
    <row r="9508" spans="1:8" x14ac:dyDescent="0.3">
      <c r="A9508" s="5"/>
      <c r="B9508" s="398"/>
      <c r="C9508" s="5"/>
      <c r="D9508" s="5"/>
      <c r="E9508" s="43"/>
      <c r="F9508" s="43"/>
      <c r="G9508" s="48">
        <f t="shared" si="235"/>
        <v>99528.684927697526</v>
      </c>
      <c r="H9508" s="391" t="s">
        <v>10772</v>
      </c>
    </row>
    <row r="9509" spans="1:8" x14ac:dyDescent="0.3">
      <c r="A9509" s="5"/>
      <c r="B9509" s="398"/>
      <c r="C9509" s="5"/>
      <c r="D9509" s="5"/>
      <c r="E9509" s="43"/>
      <c r="F9509" s="43"/>
      <c r="G9509" s="48">
        <f t="shared" si="235"/>
        <v>99528.684927697526</v>
      </c>
      <c r="H9509" s="391" t="s">
        <v>10772</v>
      </c>
    </row>
    <row r="9510" spans="1:8" x14ac:dyDescent="0.3">
      <c r="A9510" s="5"/>
      <c r="B9510" s="398"/>
      <c r="C9510" s="5"/>
      <c r="D9510" s="5"/>
      <c r="E9510" s="43"/>
      <c r="F9510" s="43"/>
      <c r="G9510" s="48">
        <f t="shared" si="235"/>
        <v>99528.684927697526</v>
      </c>
      <c r="H9510" s="391" t="s">
        <v>10772</v>
      </c>
    </row>
    <row r="9511" spans="1:8" x14ac:dyDescent="0.3">
      <c r="A9511" s="5"/>
      <c r="B9511" s="398"/>
      <c r="C9511" s="5"/>
      <c r="D9511" s="5"/>
      <c r="E9511" s="43"/>
      <c r="F9511" s="43"/>
      <c r="G9511" s="48">
        <f t="shared" si="235"/>
        <v>99528.684927697526</v>
      </c>
      <c r="H9511" s="391" t="s">
        <v>10772</v>
      </c>
    </row>
    <row r="9512" spans="1:8" x14ac:dyDescent="0.3">
      <c r="A9512" s="5"/>
      <c r="B9512" s="398"/>
      <c r="C9512" s="5"/>
      <c r="D9512" s="5"/>
      <c r="E9512" s="43"/>
      <c r="F9512" s="43"/>
      <c r="G9512" s="48">
        <f t="shared" si="235"/>
        <v>99528.684927697526</v>
      </c>
      <c r="H9512" s="391" t="s">
        <v>10772</v>
      </c>
    </row>
    <row r="9513" spans="1:8" x14ac:dyDescent="0.3">
      <c r="A9513" s="5"/>
      <c r="B9513" s="398"/>
      <c r="C9513" s="5"/>
      <c r="D9513" s="5"/>
      <c r="E9513" s="43"/>
      <c r="F9513" s="43"/>
      <c r="G9513" s="48">
        <f t="shared" si="235"/>
        <v>99528.684927697526</v>
      </c>
      <c r="H9513" s="391" t="s">
        <v>10772</v>
      </c>
    </row>
    <row r="9514" spans="1:8" x14ac:dyDescent="0.3">
      <c r="A9514" s="5"/>
      <c r="B9514" s="398"/>
      <c r="C9514" s="5"/>
      <c r="D9514" s="5"/>
      <c r="E9514" s="43"/>
      <c r="F9514" s="43"/>
      <c r="G9514" s="48">
        <f t="shared" si="235"/>
        <v>99528.684927697526</v>
      </c>
      <c r="H9514" s="391" t="s">
        <v>10772</v>
      </c>
    </row>
    <row r="9515" spans="1:8" x14ac:dyDescent="0.3">
      <c r="A9515" s="5"/>
      <c r="B9515" s="398"/>
      <c r="C9515" s="5"/>
      <c r="D9515" s="5"/>
      <c r="E9515" s="43"/>
      <c r="F9515" s="43"/>
      <c r="G9515" s="48">
        <f t="shared" si="235"/>
        <v>99528.684927697526</v>
      </c>
      <c r="H9515" s="391" t="s">
        <v>10772</v>
      </c>
    </row>
    <row r="9516" spans="1:8" x14ac:dyDescent="0.3">
      <c r="A9516" s="5"/>
      <c r="B9516" s="398"/>
      <c r="C9516" s="5"/>
      <c r="D9516" s="5"/>
      <c r="E9516" s="43"/>
      <c r="F9516" s="43"/>
      <c r="G9516" s="48">
        <f t="shared" si="235"/>
        <v>99528.684927697526</v>
      </c>
      <c r="H9516" s="391" t="s">
        <v>10772</v>
      </c>
    </row>
    <row r="9517" spans="1:8" x14ac:dyDescent="0.3">
      <c r="A9517" s="5"/>
      <c r="B9517" s="398"/>
      <c r="C9517" s="5"/>
      <c r="D9517" s="5"/>
      <c r="E9517" s="43"/>
      <c r="F9517" s="43"/>
      <c r="G9517" s="48">
        <f t="shared" si="235"/>
        <v>99528.684927697526</v>
      </c>
      <c r="H9517" s="391" t="s">
        <v>10772</v>
      </c>
    </row>
    <row r="9518" spans="1:8" x14ac:dyDescent="0.3">
      <c r="A9518" s="5"/>
      <c r="B9518" s="398"/>
      <c r="C9518" s="5"/>
      <c r="D9518" s="5"/>
      <c r="E9518" s="43"/>
      <c r="F9518" s="43"/>
      <c r="G9518" s="48">
        <f t="shared" si="235"/>
        <v>99528.684927697526</v>
      </c>
      <c r="H9518" s="391" t="s">
        <v>10772</v>
      </c>
    </row>
    <row r="9519" spans="1:8" x14ac:dyDescent="0.3">
      <c r="A9519" s="5"/>
      <c r="B9519" s="398"/>
      <c r="C9519" s="5"/>
      <c r="D9519" s="5"/>
      <c r="E9519" s="43"/>
      <c r="F9519" s="43"/>
      <c r="G9519" s="48">
        <f t="shared" si="235"/>
        <v>99528.684927697526</v>
      </c>
      <c r="H9519" s="391" t="s">
        <v>10772</v>
      </c>
    </row>
    <row r="9520" spans="1:8" x14ac:dyDescent="0.3">
      <c r="A9520" s="5"/>
      <c r="B9520" s="398"/>
      <c r="C9520" s="5"/>
      <c r="D9520" s="5"/>
      <c r="E9520" s="43"/>
      <c r="F9520" s="43"/>
      <c r="G9520" s="48">
        <f t="shared" si="235"/>
        <v>99528.684927697526</v>
      </c>
      <c r="H9520" s="391" t="s">
        <v>10772</v>
      </c>
    </row>
    <row r="9521" spans="1:8" x14ac:dyDescent="0.3">
      <c r="A9521" s="5"/>
      <c r="B9521" s="398"/>
      <c r="C9521" s="5"/>
      <c r="D9521" s="5"/>
      <c r="E9521" s="43"/>
      <c r="F9521" s="43"/>
      <c r="G9521" s="48">
        <f t="shared" si="235"/>
        <v>99528.684927697526</v>
      </c>
      <c r="H9521" s="391" t="s">
        <v>10772</v>
      </c>
    </row>
    <row r="9522" spans="1:8" x14ac:dyDescent="0.3">
      <c r="A9522" s="5"/>
      <c r="B9522" s="398"/>
      <c r="C9522" s="5"/>
      <c r="D9522" s="5"/>
      <c r="E9522" s="43"/>
      <c r="F9522" s="43"/>
      <c r="G9522" s="48">
        <f t="shared" si="235"/>
        <v>99528.684927697526</v>
      </c>
      <c r="H9522" s="391" t="s">
        <v>10772</v>
      </c>
    </row>
    <row r="9523" spans="1:8" x14ac:dyDescent="0.3">
      <c r="A9523" s="5"/>
      <c r="B9523" s="398"/>
      <c r="C9523" s="5"/>
      <c r="D9523" s="5"/>
      <c r="E9523" s="43"/>
      <c r="F9523" s="43"/>
      <c r="G9523" s="48">
        <f t="shared" si="235"/>
        <v>99528.684927697526</v>
      </c>
      <c r="H9523" s="391" t="s">
        <v>10772</v>
      </c>
    </row>
    <row r="9524" spans="1:8" x14ac:dyDescent="0.3">
      <c r="A9524" s="5"/>
      <c r="B9524" s="398"/>
      <c r="C9524" s="5"/>
      <c r="D9524" s="5"/>
      <c r="E9524" s="43"/>
      <c r="F9524" s="43"/>
      <c r="G9524" s="48">
        <f t="shared" si="235"/>
        <v>99528.684927697526</v>
      </c>
      <c r="H9524" s="391" t="s">
        <v>10772</v>
      </c>
    </row>
    <row r="9525" spans="1:8" x14ac:dyDescent="0.3">
      <c r="A9525" s="5"/>
      <c r="B9525" s="398"/>
      <c r="C9525" s="5"/>
      <c r="D9525" s="5"/>
      <c r="E9525" s="43"/>
      <c r="F9525" s="43"/>
      <c r="G9525" s="48">
        <f t="shared" si="235"/>
        <v>99528.684927697526</v>
      </c>
      <c r="H9525" s="391" t="s">
        <v>10772</v>
      </c>
    </row>
    <row r="9526" spans="1:8" x14ac:dyDescent="0.3">
      <c r="A9526" s="5"/>
      <c r="B9526" s="398"/>
      <c r="C9526" s="5"/>
      <c r="D9526" s="5"/>
      <c r="E9526" s="43"/>
      <c r="F9526" s="43"/>
      <c r="G9526" s="48">
        <f t="shared" si="235"/>
        <v>99528.684927697526</v>
      </c>
      <c r="H9526" s="391" t="s">
        <v>10772</v>
      </c>
    </row>
    <row r="9527" spans="1:8" x14ac:dyDescent="0.3">
      <c r="A9527" s="5"/>
      <c r="B9527" s="398"/>
      <c r="C9527" s="5"/>
      <c r="D9527" s="5"/>
      <c r="E9527" s="43"/>
      <c r="F9527" s="43"/>
      <c r="G9527" s="48">
        <f t="shared" si="235"/>
        <v>99528.684927697526</v>
      </c>
      <c r="H9527" s="391" t="s">
        <v>10772</v>
      </c>
    </row>
    <row r="9528" spans="1:8" x14ac:dyDescent="0.3">
      <c r="A9528" s="5"/>
      <c r="B9528" s="398"/>
      <c r="C9528" s="5"/>
      <c r="D9528" s="5"/>
      <c r="E9528" s="43"/>
      <c r="F9528" s="43"/>
      <c r="G9528" s="48">
        <f t="shared" si="235"/>
        <v>99528.684927697526</v>
      </c>
      <c r="H9528" s="391" t="s">
        <v>10772</v>
      </c>
    </row>
    <row r="9529" spans="1:8" x14ac:dyDescent="0.3">
      <c r="A9529" s="5"/>
      <c r="B9529" s="398"/>
      <c r="C9529" s="5"/>
      <c r="D9529" s="5"/>
      <c r="E9529" s="43"/>
      <c r="F9529" s="43"/>
      <c r="G9529" s="48">
        <f t="shared" si="235"/>
        <v>99528.684927697526</v>
      </c>
      <c r="H9529" s="391" t="s">
        <v>10772</v>
      </c>
    </row>
    <row r="9530" spans="1:8" x14ac:dyDescent="0.3">
      <c r="A9530" s="5"/>
      <c r="B9530" s="398"/>
      <c r="C9530" s="5"/>
      <c r="D9530" s="5"/>
      <c r="E9530" s="43"/>
      <c r="F9530" s="43"/>
      <c r="G9530" s="48">
        <f t="shared" si="235"/>
        <v>99528.684927697526</v>
      </c>
      <c r="H9530" s="391" t="s">
        <v>10772</v>
      </c>
    </row>
    <row r="9531" spans="1:8" x14ac:dyDescent="0.3">
      <c r="A9531" s="5"/>
      <c r="B9531" s="398"/>
      <c r="C9531" s="5"/>
      <c r="D9531" s="5"/>
      <c r="E9531" s="43"/>
      <c r="F9531" s="43"/>
      <c r="G9531" s="48">
        <f t="shared" si="235"/>
        <v>99528.684927697526</v>
      </c>
      <c r="H9531" s="391" t="s">
        <v>10772</v>
      </c>
    </row>
    <row r="9532" spans="1:8" x14ac:dyDescent="0.3">
      <c r="A9532" s="5"/>
      <c r="B9532" s="398"/>
      <c r="C9532" s="5"/>
      <c r="D9532" s="5"/>
      <c r="E9532" s="43"/>
      <c r="F9532" s="43"/>
      <c r="G9532" s="48">
        <f t="shared" si="235"/>
        <v>99528.684927697526</v>
      </c>
      <c r="H9532" s="391" t="s">
        <v>10772</v>
      </c>
    </row>
    <row r="9533" spans="1:8" x14ac:dyDescent="0.3">
      <c r="A9533" s="5"/>
      <c r="B9533" s="398"/>
      <c r="C9533" s="5"/>
      <c r="D9533" s="5"/>
      <c r="E9533" s="43"/>
      <c r="F9533" s="43"/>
      <c r="G9533" s="48">
        <f t="shared" si="235"/>
        <v>99528.684927697526</v>
      </c>
      <c r="H9533" s="391" t="s">
        <v>10772</v>
      </c>
    </row>
    <row r="9534" spans="1:8" x14ac:dyDescent="0.3">
      <c r="A9534" s="5"/>
      <c r="B9534" s="398"/>
      <c r="C9534" s="5"/>
      <c r="D9534" s="5"/>
      <c r="E9534" s="43"/>
      <c r="F9534" s="43"/>
      <c r="G9534" s="48">
        <f t="shared" si="235"/>
        <v>99528.684927697526</v>
      </c>
      <c r="H9534" s="391" t="s">
        <v>10772</v>
      </c>
    </row>
    <row r="9535" spans="1:8" x14ac:dyDescent="0.3">
      <c r="A9535" s="5"/>
      <c r="B9535" s="398"/>
      <c r="C9535" s="5"/>
      <c r="D9535" s="5"/>
      <c r="E9535" s="43"/>
      <c r="F9535" s="43"/>
      <c r="G9535" s="48">
        <f t="shared" si="235"/>
        <v>99528.684927697526</v>
      </c>
      <c r="H9535" s="391" t="s">
        <v>10772</v>
      </c>
    </row>
    <row r="9536" spans="1:8" x14ac:dyDescent="0.3">
      <c r="A9536" s="5"/>
      <c r="B9536" s="398"/>
      <c r="C9536" s="5"/>
      <c r="D9536" s="5"/>
      <c r="E9536" s="43"/>
      <c r="F9536" s="43"/>
      <c r="G9536" s="48">
        <f t="shared" si="235"/>
        <v>99528.684927697526</v>
      </c>
      <c r="H9536" s="391" t="s">
        <v>10772</v>
      </c>
    </row>
    <row r="9537" spans="1:8" x14ac:dyDescent="0.3">
      <c r="A9537" s="5"/>
      <c r="B9537" s="398"/>
      <c r="C9537" s="5"/>
      <c r="D9537" s="5"/>
      <c r="E9537" s="43"/>
      <c r="F9537" s="43"/>
      <c r="G9537" s="48">
        <f t="shared" si="235"/>
        <v>99528.684927697526</v>
      </c>
      <c r="H9537" s="391" t="s">
        <v>10772</v>
      </c>
    </row>
    <row r="9538" spans="1:8" x14ac:dyDescent="0.3">
      <c r="A9538" s="5"/>
      <c r="B9538" s="398"/>
      <c r="C9538" s="5"/>
      <c r="D9538" s="5"/>
      <c r="E9538" s="43"/>
      <c r="F9538" s="43"/>
      <c r="G9538" s="48">
        <f t="shared" si="235"/>
        <v>99528.684927697526</v>
      </c>
      <c r="H9538" s="391" t="s">
        <v>10772</v>
      </c>
    </row>
    <row r="9539" spans="1:8" x14ac:dyDescent="0.3">
      <c r="A9539" s="5"/>
      <c r="B9539" s="398"/>
      <c r="C9539" s="5"/>
      <c r="D9539" s="5"/>
      <c r="E9539" s="43"/>
      <c r="F9539" s="43"/>
      <c r="G9539" s="48">
        <f t="shared" si="235"/>
        <v>99528.684927697526</v>
      </c>
      <c r="H9539" s="391" t="s">
        <v>10772</v>
      </c>
    </row>
    <row r="9540" spans="1:8" x14ac:dyDescent="0.3">
      <c r="A9540" s="5"/>
      <c r="B9540" s="398"/>
      <c r="C9540" s="5"/>
      <c r="D9540" s="5"/>
      <c r="E9540" s="43"/>
      <c r="F9540" s="43"/>
      <c r="G9540" s="48">
        <f t="shared" si="235"/>
        <v>99528.684927697526</v>
      </c>
      <c r="H9540" s="391" t="s">
        <v>10772</v>
      </c>
    </row>
    <row r="9541" spans="1:8" x14ac:dyDescent="0.3">
      <c r="A9541" s="5"/>
      <c r="B9541" s="398"/>
      <c r="C9541" s="5"/>
      <c r="D9541" s="5"/>
      <c r="E9541" s="43"/>
      <c r="F9541" s="43"/>
      <c r="G9541" s="48">
        <f t="shared" si="235"/>
        <v>99528.684927697526</v>
      </c>
      <c r="H9541" s="391" t="s">
        <v>10772</v>
      </c>
    </row>
    <row r="9542" spans="1:8" x14ac:dyDescent="0.3">
      <c r="A9542" s="5"/>
      <c r="B9542" s="398"/>
      <c r="C9542" s="5"/>
      <c r="D9542" s="5"/>
      <c r="E9542" s="43"/>
      <c r="F9542" s="43"/>
      <c r="G9542" s="48">
        <f t="shared" si="235"/>
        <v>99528.684927697526</v>
      </c>
      <c r="H9542" s="391" t="s">
        <v>10772</v>
      </c>
    </row>
    <row r="9543" spans="1:8" x14ac:dyDescent="0.3">
      <c r="A9543" s="5"/>
      <c r="B9543" s="398"/>
      <c r="C9543" s="5"/>
      <c r="D9543" s="5"/>
      <c r="E9543" s="43"/>
      <c r="G9543" s="241"/>
      <c r="H9543" s="391" t="s">
        <v>10772</v>
      </c>
    </row>
    <row r="9544" spans="1:8" x14ac:dyDescent="0.3">
      <c r="G9544" s="48"/>
      <c r="H9544" s="391" t="s">
        <v>10772</v>
      </c>
    </row>
    <row r="9545" spans="1:8" x14ac:dyDescent="0.3">
      <c r="H9545" s="391" t="s">
        <v>10772</v>
      </c>
    </row>
    <row r="9546" spans="1:8" x14ac:dyDescent="0.3">
      <c r="H9546" s="391" t="s">
        <v>10772</v>
      </c>
    </row>
    <row r="9547" spans="1:8" x14ac:dyDescent="0.3">
      <c r="H9547" s="391" t="s">
        <v>10772</v>
      </c>
    </row>
    <row r="9548" spans="1:8" x14ac:dyDescent="0.3">
      <c r="H9548" s="391" t="s">
        <v>10772</v>
      </c>
    </row>
    <row r="9549" spans="1:8" x14ac:dyDescent="0.3">
      <c r="H9549" s="391" t="s">
        <v>10772</v>
      </c>
    </row>
    <row r="9550" spans="1:8" x14ac:dyDescent="0.3">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sheetData>
  <sheetProtection formatColumns="0" formatRows="0" insertColumns="0" insertRows="0" insertHyperlinks="0" deleteColumns="0" deleteRows="0" sort="0" autoFilter="0" pivotTables="0"/>
  <autoFilter ref="A1:O954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D5:Z35"/>
  <sheetViews>
    <sheetView topLeftCell="A7" zoomScaleNormal="100" workbookViewId="0">
      <selection activeCell="Z35" sqref="Z35"/>
    </sheetView>
  </sheetViews>
  <sheetFormatPr defaultRowHeight="15" x14ac:dyDescent="0.25"/>
  <cols>
    <col min="6" max="6" width="11.7109375" customWidth="1"/>
    <col min="7" max="7" width="9.5703125" bestFit="1" customWidth="1"/>
  </cols>
  <sheetData>
    <row r="5" spans="4:13" x14ac:dyDescent="0.25">
      <c r="E5" s="663" t="s">
        <v>13759</v>
      </c>
      <c r="F5" s="663" t="s">
        <v>13760</v>
      </c>
      <c r="G5" s="663" t="s">
        <v>13761</v>
      </c>
    </row>
    <row r="6" spans="4:13" x14ac:dyDescent="0.25">
      <c r="D6" t="s">
        <v>13753</v>
      </c>
      <c r="E6">
        <v>362</v>
      </c>
      <c r="F6" s="2">
        <v>295.42682926829269</v>
      </c>
      <c r="G6" s="2">
        <v>261.17318435754191</v>
      </c>
      <c r="H6">
        <v>1020</v>
      </c>
      <c r="I6">
        <f t="shared" ref="I6:I11" si="0">H6/3.28</f>
        <v>310.97560975609758</v>
      </c>
      <c r="J6">
        <f t="shared" ref="J6:J11" si="1">I6*5%</f>
        <v>15.54878048780488</v>
      </c>
      <c r="K6">
        <f>I6-J6</f>
        <v>295.42682926829269</v>
      </c>
      <c r="L6">
        <v>935</v>
      </c>
      <c r="M6">
        <f>L6/3.58</f>
        <v>261.17318435754191</v>
      </c>
    </row>
    <row r="7" spans="4:13" x14ac:dyDescent="0.25">
      <c r="D7" t="s">
        <v>13754</v>
      </c>
      <c r="E7">
        <v>477</v>
      </c>
      <c r="F7" s="2">
        <v>408.96341463414637</v>
      </c>
      <c r="G7" s="2">
        <v>348.04469273743018</v>
      </c>
      <c r="H7">
        <v>1412</v>
      </c>
      <c r="I7">
        <f t="shared" si="0"/>
        <v>430.48780487804879</v>
      </c>
      <c r="J7">
        <f t="shared" si="1"/>
        <v>21.524390243902442</v>
      </c>
      <c r="K7">
        <f t="shared" ref="K7:K11" si="2">I7-J7</f>
        <v>408.96341463414637</v>
      </c>
      <c r="L7">
        <v>1246</v>
      </c>
      <c r="M7">
        <f t="shared" ref="M7:M11" si="3">L7/3.58</f>
        <v>348.04469273743018</v>
      </c>
    </row>
    <row r="8" spans="4:13" x14ac:dyDescent="0.25">
      <c r="D8" t="s">
        <v>13755</v>
      </c>
      <c r="E8">
        <v>623</v>
      </c>
      <c r="F8" s="2">
        <v>484.55792682926835</v>
      </c>
      <c r="G8" s="2">
        <v>435.19553072625695</v>
      </c>
      <c r="H8">
        <v>1673</v>
      </c>
      <c r="I8">
        <f t="shared" si="0"/>
        <v>510.06097560975616</v>
      </c>
      <c r="J8">
        <f t="shared" si="1"/>
        <v>25.503048780487809</v>
      </c>
      <c r="K8">
        <f t="shared" si="2"/>
        <v>484.55792682926835</v>
      </c>
      <c r="L8">
        <v>1558</v>
      </c>
      <c r="M8">
        <f t="shared" si="3"/>
        <v>435.19553072625695</v>
      </c>
    </row>
    <row r="9" spans="4:13" x14ac:dyDescent="0.25">
      <c r="D9" t="s">
        <v>13756</v>
      </c>
      <c r="E9">
        <v>756</v>
      </c>
      <c r="F9" s="2">
        <v>596.06707317073176</v>
      </c>
      <c r="G9" s="2">
        <v>540.50279329608941</v>
      </c>
      <c r="H9">
        <v>2058</v>
      </c>
      <c r="I9">
        <f t="shared" si="0"/>
        <v>627.43902439024396</v>
      </c>
      <c r="J9">
        <f t="shared" si="1"/>
        <v>31.371951219512198</v>
      </c>
      <c r="K9">
        <f t="shared" si="2"/>
        <v>596.06707317073176</v>
      </c>
      <c r="L9">
        <v>1935</v>
      </c>
      <c r="M9">
        <f t="shared" si="3"/>
        <v>540.50279329608941</v>
      </c>
    </row>
    <row r="10" spans="4:13" x14ac:dyDescent="0.25">
      <c r="D10" t="s">
        <v>13757</v>
      </c>
      <c r="E10">
        <v>1173</v>
      </c>
      <c r="F10" s="2">
        <v>939.86280487804879</v>
      </c>
      <c r="G10" s="2">
        <v>916.48044692737426</v>
      </c>
      <c r="H10">
        <v>3245</v>
      </c>
      <c r="I10">
        <f t="shared" si="0"/>
        <v>989.32926829268297</v>
      </c>
      <c r="J10">
        <f t="shared" si="1"/>
        <v>49.466463414634148</v>
      </c>
      <c r="K10">
        <f t="shared" si="2"/>
        <v>939.86280487804879</v>
      </c>
      <c r="L10">
        <v>3281</v>
      </c>
      <c r="M10">
        <f t="shared" si="3"/>
        <v>916.48044692737426</v>
      </c>
    </row>
    <row r="11" spans="4:13" x14ac:dyDescent="0.25">
      <c r="D11" t="s">
        <v>13758</v>
      </c>
      <c r="E11">
        <v>2210</v>
      </c>
      <c r="F11" s="2">
        <v>1841.2042682926831</v>
      </c>
      <c r="G11" s="2">
        <v>1649.4413407821228</v>
      </c>
      <c r="H11">
        <v>6357</v>
      </c>
      <c r="I11">
        <f t="shared" si="0"/>
        <v>1938.1097560975611</v>
      </c>
      <c r="J11">
        <f t="shared" si="1"/>
        <v>96.905487804878064</v>
      </c>
      <c r="K11">
        <f t="shared" si="2"/>
        <v>1841.2042682926831</v>
      </c>
      <c r="L11">
        <v>5905</v>
      </c>
      <c r="M11">
        <f t="shared" si="3"/>
        <v>1649.4413407821228</v>
      </c>
    </row>
    <row r="33" spans="26:26" x14ac:dyDescent="0.25">
      <c r="Z33">
        <v>656538</v>
      </c>
    </row>
    <row r="34" spans="26:26" x14ac:dyDescent="0.25">
      <c r="Z34">
        <f>Z33*5%</f>
        <v>32826.9</v>
      </c>
    </row>
    <row r="35" spans="26:26" x14ac:dyDescent="0.25">
      <c r="Z35">
        <f>Z33-Z34</f>
        <v>623711.1</v>
      </c>
    </row>
  </sheetData>
  <printOptions horizontalCentered="1"/>
  <pageMargins left="0" right="0" top="0" bottom="0"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19" activePane="bottomLeft" state="frozen"/>
      <selection activeCell="D6707" sqref="D6707"/>
      <selection pane="bottomLeft" activeCell="C1338" sqref="C133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12284</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12285</v>
      </c>
      <c r="D1154" s="65">
        <v>5000</v>
      </c>
      <c r="E1154" s="65"/>
      <c r="F1154" s="46">
        <f t="shared" si="26"/>
        <v>1190485</v>
      </c>
      <c r="G1154" s="399" t="s">
        <v>9568</v>
      </c>
    </row>
    <row r="1155" spans="1:7" x14ac:dyDescent="0.3">
      <c r="A1155" s="54">
        <v>45201</v>
      </c>
      <c r="C1155" s="5" t="s">
        <v>12308</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12335</v>
      </c>
      <c r="D1157" s="65">
        <v>60000</v>
      </c>
      <c r="E1157" s="65"/>
      <c r="F1157" s="46">
        <f t="shared" si="26"/>
        <v>1225343</v>
      </c>
      <c r="G1157" s="399" t="s">
        <v>9568</v>
      </c>
    </row>
    <row r="1158" spans="1:7" x14ac:dyDescent="0.3">
      <c r="A1158" s="54">
        <v>45208</v>
      </c>
      <c r="C1158" s="44" t="s">
        <v>12363</v>
      </c>
      <c r="D1158" s="48">
        <v>50000</v>
      </c>
      <c r="E1158" s="65"/>
      <c r="F1158" s="46">
        <f t="shared" si="26"/>
        <v>1175343</v>
      </c>
      <c r="G1158" s="399" t="s">
        <v>9568</v>
      </c>
    </row>
    <row r="1159" spans="1:7" x14ac:dyDescent="0.3">
      <c r="A1159" s="54">
        <v>45208</v>
      </c>
      <c r="C1159" s="44" t="s">
        <v>12364</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12380</v>
      </c>
      <c r="D1161" s="48">
        <f>5000+7000+7000+7000+7000+16000+5000</f>
        <v>54000</v>
      </c>
      <c r="E1161" s="48"/>
      <c r="F1161" s="46">
        <f t="shared" ref="F1161:F1223" si="27">F1160+E1161-D1161</f>
        <v>1114343</v>
      </c>
      <c r="G1161" s="399" t="s">
        <v>9568</v>
      </c>
    </row>
    <row r="1162" spans="1:7" x14ac:dyDescent="0.3">
      <c r="A1162" s="54">
        <v>45213</v>
      </c>
      <c r="C1162" s="5" t="s">
        <v>12401</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12471</v>
      </c>
      <c r="D1164" s="65">
        <v>1000</v>
      </c>
      <c r="E1164" s="65"/>
      <c r="F1164" s="46">
        <f t="shared" si="27"/>
        <v>1062343</v>
      </c>
      <c r="G1164" s="390" t="s">
        <v>9568</v>
      </c>
    </row>
    <row r="1165" spans="1:7" x14ac:dyDescent="0.3">
      <c r="A1165" s="54">
        <v>45223</v>
      </c>
      <c r="C1165" s="5" t="s">
        <v>12472</v>
      </c>
      <c r="D1165" s="65">
        <v>1000</v>
      </c>
      <c r="E1165" s="65"/>
      <c r="F1165" s="46">
        <f t="shared" si="27"/>
        <v>1061343</v>
      </c>
      <c r="G1165" s="390" t="s">
        <v>9568</v>
      </c>
    </row>
    <row r="1166" spans="1:7" x14ac:dyDescent="0.3">
      <c r="A1166" s="54">
        <v>45223</v>
      </c>
      <c r="C1166" s="5" t="s">
        <v>12473</v>
      </c>
      <c r="D1166" s="65">
        <v>8300</v>
      </c>
      <c r="E1166" s="65"/>
      <c r="F1166" s="46">
        <f t="shared" si="27"/>
        <v>1053043</v>
      </c>
      <c r="G1166" s="390" t="s">
        <v>9568</v>
      </c>
    </row>
    <row r="1167" spans="1:7" x14ac:dyDescent="0.3">
      <c r="A1167" s="54">
        <v>45225</v>
      </c>
      <c r="C1167" s="5" t="s">
        <v>12494</v>
      </c>
      <c r="D1167" s="65"/>
      <c r="E1167" s="65">
        <v>12200</v>
      </c>
      <c r="F1167" s="46">
        <f t="shared" si="27"/>
        <v>1065243</v>
      </c>
      <c r="G1167" s="390" t="s">
        <v>9568</v>
      </c>
    </row>
    <row r="1168" spans="1:7" x14ac:dyDescent="0.3">
      <c r="A1168" s="54">
        <v>45225</v>
      </c>
      <c r="C1168" s="5" t="s">
        <v>12495</v>
      </c>
      <c r="D1168" s="65"/>
      <c r="E1168" s="65">
        <v>11150</v>
      </c>
      <c r="F1168" s="46">
        <f t="shared" si="27"/>
        <v>1076393</v>
      </c>
      <c r="G1168" s="390" t="s">
        <v>9568</v>
      </c>
    </row>
    <row r="1169" spans="1:7" x14ac:dyDescent="0.3">
      <c r="A1169" s="54">
        <v>45229</v>
      </c>
      <c r="C1169" s="5" t="s">
        <v>12521</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12561</v>
      </c>
      <c r="D1172" s="65">
        <v>5000</v>
      </c>
      <c r="E1172" s="65"/>
      <c r="F1172" s="46">
        <f t="shared" si="27"/>
        <v>1078583</v>
      </c>
      <c r="G1172" s="399" t="s">
        <v>9568</v>
      </c>
    </row>
    <row r="1173" spans="1:7" x14ac:dyDescent="0.3">
      <c r="A1173" s="54">
        <v>45236</v>
      </c>
      <c r="C1173" s="44" t="s">
        <v>12588</v>
      </c>
      <c r="D1173" s="48">
        <v>50000</v>
      </c>
      <c r="E1173" s="65"/>
      <c r="F1173" s="46">
        <f t="shared" si="27"/>
        <v>1028583</v>
      </c>
      <c r="G1173" s="399" t="s">
        <v>9568</v>
      </c>
    </row>
    <row r="1174" spans="1:7" x14ac:dyDescent="0.3">
      <c r="A1174" s="54">
        <v>45236</v>
      </c>
      <c r="C1174" s="44" t="s">
        <v>12589</v>
      </c>
      <c r="D1174" s="48">
        <v>5000</v>
      </c>
      <c r="E1174" s="65"/>
      <c r="F1174" s="46">
        <f t="shared" si="27"/>
        <v>1023583</v>
      </c>
      <c r="G1174" s="399" t="s">
        <v>9568</v>
      </c>
    </row>
    <row r="1175" spans="1:7" x14ac:dyDescent="0.3">
      <c r="A1175" s="54">
        <v>45241</v>
      </c>
      <c r="C1175" s="5" t="s">
        <v>12626</v>
      </c>
      <c r="D1175" s="48">
        <v>5000</v>
      </c>
      <c r="E1175" s="65"/>
      <c r="F1175" s="46">
        <f t="shared" si="27"/>
        <v>1018583</v>
      </c>
      <c r="G1175" s="399" t="s">
        <v>9568</v>
      </c>
    </row>
    <row r="1176" spans="1:7" x14ac:dyDescent="0.3">
      <c r="A1176" s="54">
        <v>45241</v>
      </c>
      <c r="C1176" s="5" t="s">
        <v>12627</v>
      </c>
      <c r="D1176" s="65">
        <v>10000</v>
      </c>
      <c r="E1176" s="65"/>
      <c r="F1176" s="46">
        <f t="shared" si="27"/>
        <v>1008583</v>
      </c>
      <c r="G1176" s="399" t="s">
        <v>9568</v>
      </c>
    </row>
    <row r="1177" spans="1:7" x14ac:dyDescent="0.3">
      <c r="A1177" s="54">
        <v>45241</v>
      </c>
      <c r="C1177" s="5" t="s">
        <v>12628</v>
      </c>
      <c r="D1177" s="65">
        <v>3500</v>
      </c>
      <c r="E1177" s="65"/>
      <c r="F1177" s="46">
        <f t="shared" si="27"/>
        <v>1005083</v>
      </c>
      <c r="G1177" s="399" t="s">
        <v>9568</v>
      </c>
    </row>
    <row r="1178" spans="1:7" x14ac:dyDescent="0.3">
      <c r="A1178" s="54">
        <v>45241</v>
      </c>
      <c r="C1178" s="5" t="s">
        <v>12629</v>
      </c>
      <c r="D1178" s="65">
        <v>4500</v>
      </c>
      <c r="E1178" s="65"/>
      <c r="F1178" s="46">
        <f t="shared" si="27"/>
        <v>1000583</v>
      </c>
      <c r="G1178" s="399" t="s">
        <v>9568</v>
      </c>
    </row>
    <row r="1179" spans="1:7" x14ac:dyDescent="0.3">
      <c r="A1179" s="54">
        <v>45241</v>
      </c>
      <c r="C1179" s="5" t="s">
        <v>12630</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12769</v>
      </c>
      <c r="D1183" s="65">
        <v>59683</v>
      </c>
      <c r="E1183" s="65"/>
      <c r="F1183" s="46">
        <f t="shared" si="27"/>
        <v>965460</v>
      </c>
      <c r="G1183" s="399" t="s">
        <v>9568</v>
      </c>
    </row>
    <row r="1184" spans="1:7" x14ac:dyDescent="0.3">
      <c r="A1184" s="54">
        <v>45260</v>
      </c>
      <c r="C1184" s="5" t="s">
        <v>12778</v>
      </c>
      <c r="D1184" s="65">
        <v>17000</v>
      </c>
      <c r="E1184" s="65"/>
      <c r="F1184" s="46">
        <f t="shared" si="27"/>
        <v>948460</v>
      </c>
      <c r="G1184" s="399" t="s">
        <v>9568</v>
      </c>
    </row>
    <row r="1185" spans="1:7" x14ac:dyDescent="0.3">
      <c r="A1185" s="54">
        <v>45260</v>
      </c>
      <c r="C1185" s="5" t="s">
        <v>12777</v>
      </c>
      <c r="D1185" s="65">
        <v>5000</v>
      </c>
      <c r="E1185" s="65"/>
      <c r="F1185" s="46">
        <f t="shared" si="27"/>
        <v>943460</v>
      </c>
      <c r="G1185" s="399" t="s">
        <v>9568</v>
      </c>
    </row>
    <row r="1186" spans="1:7" x14ac:dyDescent="0.3">
      <c r="A1186" s="54">
        <v>45260</v>
      </c>
      <c r="C1186" s="5" t="s">
        <v>12780</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12797</v>
      </c>
      <c r="D1189" s="48">
        <v>50000</v>
      </c>
      <c r="E1189" s="65"/>
      <c r="F1189" s="46">
        <f t="shared" si="27"/>
        <v>908998</v>
      </c>
      <c r="G1189" s="390" t="s">
        <v>9568</v>
      </c>
    </row>
    <row r="1190" spans="1:7" x14ac:dyDescent="0.3">
      <c r="A1190" s="54">
        <v>45266</v>
      </c>
      <c r="C1190" s="44" t="s">
        <v>12798</v>
      </c>
      <c r="D1190" s="48">
        <v>5000</v>
      </c>
      <c r="E1190" s="65"/>
      <c r="F1190" s="46">
        <f t="shared" si="27"/>
        <v>903998</v>
      </c>
      <c r="G1190" s="390" t="s">
        <v>9568</v>
      </c>
    </row>
    <row r="1191" spans="1:7" s="356" customFormat="1" x14ac:dyDescent="0.3">
      <c r="A1191" s="54">
        <v>45266</v>
      </c>
      <c r="B1191" s="321"/>
      <c r="C1191" s="124" t="s">
        <v>12812</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12626</v>
      </c>
      <c r="D1193" s="65">
        <v>10600</v>
      </c>
      <c r="E1193" s="65"/>
      <c r="F1193" s="46">
        <f t="shared" si="27"/>
        <v>905398</v>
      </c>
      <c r="G1193" s="390" t="s">
        <v>9568</v>
      </c>
    </row>
    <row r="1194" spans="1:7" x14ac:dyDescent="0.3">
      <c r="A1194" s="54">
        <v>45275</v>
      </c>
      <c r="C1194" s="5" t="s">
        <v>12855</v>
      </c>
      <c r="D1194" s="65">
        <v>12000</v>
      </c>
      <c r="E1194" s="65"/>
      <c r="F1194" s="46">
        <f t="shared" si="27"/>
        <v>893398</v>
      </c>
      <c r="G1194" s="390" t="s">
        <v>9568</v>
      </c>
    </row>
    <row r="1195" spans="1:7" x14ac:dyDescent="0.3">
      <c r="A1195" s="54">
        <v>45281</v>
      </c>
      <c r="C1195" s="5" t="s">
        <v>12889</v>
      </c>
      <c r="D1195" s="65"/>
      <c r="E1195" s="65">
        <v>12000</v>
      </c>
      <c r="F1195" s="46">
        <f t="shared" si="27"/>
        <v>905398</v>
      </c>
      <c r="G1195" s="390" t="s">
        <v>9568</v>
      </c>
    </row>
    <row r="1196" spans="1:7" x14ac:dyDescent="0.3">
      <c r="A1196" s="54">
        <v>45286</v>
      </c>
      <c r="C1196" s="5" t="s">
        <v>12906</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12889</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12996</v>
      </c>
      <c r="D1203" s="48">
        <v>50000</v>
      </c>
      <c r="E1203" s="65"/>
      <c r="F1203" s="46">
        <f t="shared" si="27"/>
        <v>873681</v>
      </c>
      <c r="G1203" s="390" t="s">
        <v>9568</v>
      </c>
    </row>
    <row r="1204" spans="1:7" x14ac:dyDescent="0.3">
      <c r="A1204" s="54">
        <v>45299</v>
      </c>
      <c r="C1204" s="44" t="s">
        <v>12997</v>
      </c>
      <c r="D1204" s="48">
        <v>5000</v>
      </c>
      <c r="E1204" s="65"/>
      <c r="F1204" s="46">
        <f t="shared" si="27"/>
        <v>868681</v>
      </c>
      <c r="G1204" s="390" t="s">
        <v>9568</v>
      </c>
    </row>
    <row r="1205" spans="1:7" x14ac:dyDescent="0.3">
      <c r="A1205" s="54">
        <v>45299</v>
      </c>
      <c r="C1205" s="5" t="s">
        <v>13019</v>
      </c>
      <c r="D1205" s="65">
        <v>10000</v>
      </c>
      <c r="E1205" s="65"/>
      <c r="F1205" s="46">
        <f t="shared" si="27"/>
        <v>858681</v>
      </c>
      <c r="G1205" s="390" t="s">
        <v>9568</v>
      </c>
    </row>
    <row r="1206" spans="1:7" x14ac:dyDescent="0.3">
      <c r="A1206" s="54">
        <v>45299</v>
      </c>
      <c r="C1206" s="5" t="s">
        <v>13058</v>
      </c>
      <c r="D1206" s="65">
        <v>20000</v>
      </c>
      <c r="E1206" s="65"/>
      <c r="F1206" s="46">
        <f t="shared" si="27"/>
        <v>838681</v>
      </c>
      <c r="G1206" s="390" t="s">
        <v>9568</v>
      </c>
    </row>
    <row r="1207" spans="1:7" x14ac:dyDescent="0.3">
      <c r="A1207" s="54">
        <v>45299</v>
      </c>
      <c r="C1207" s="5" t="s">
        <v>13058</v>
      </c>
      <c r="D1207" s="65">
        <v>15000</v>
      </c>
      <c r="E1207" s="65"/>
      <c r="F1207" s="46">
        <f t="shared" si="27"/>
        <v>823681</v>
      </c>
      <c r="G1207" s="390" t="s">
        <v>9568</v>
      </c>
    </row>
    <row r="1208" spans="1:7" x14ac:dyDescent="0.3">
      <c r="A1208" s="54">
        <v>45299</v>
      </c>
      <c r="C1208" s="5" t="s">
        <v>13059</v>
      </c>
      <c r="D1208" s="65">
        <v>5000</v>
      </c>
      <c r="E1208" s="65"/>
      <c r="F1208" s="46">
        <f t="shared" si="27"/>
        <v>818681</v>
      </c>
      <c r="G1208" s="390" t="s">
        <v>9568</v>
      </c>
    </row>
    <row r="1209" spans="1:7" x14ac:dyDescent="0.3">
      <c r="A1209" s="54">
        <v>45299</v>
      </c>
      <c r="C1209" s="5" t="s">
        <v>13079</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12469</v>
      </c>
      <c r="D1211" s="65">
        <v>5000</v>
      </c>
      <c r="E1211" s="65"/>
      <c r="F1211" s="46">
        <f t="shared" si="27"/>
        <v>833681</v>
      </c>
      <c r="G1211" s="390" t="s">
        <v>9568</v>
      </c>
    </row>
    <row r="1212" spans="1:7" x14ac:dyDescent="0.3">
      <c r="A1212" s="54">
        <v>45313</v>
      </c>
      <c r="C1212" s="5" t="s">
        <v>13105</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12469</v>
      </c>
      <c r="D1214" s="65">
        <v>15000</v>
      </c>
      <c r="E1214" s="65"/>
      <c r="F1214" s="46">
        <f t="shared" si="27"/>
        <v>932671</v>
      </c>
      <c r="G1214" s="390" t="s">
        <v>9568</v>
      </c>
    </row>
    <row r="1215" spans="1:7" x14ac:dyDescent="0.3">
      <c r="A1215" s="54">
        <v>45316</v>
      </c>
      <c r="C1215" s="5" t="s">
        <v>13138</v>
      </c>
      <c r="D1215" s="65">
        <v>35000</v>
      </c>
      <c r="E1215" s="65"/>
      <c r="F1215" s="46">
        <f t="shared" si="27"/>
        <v>897671</v>
      </c>
      <c r="G1215" s="390" t="s">
        <v>9568</v>
      </c>
    </row>
    <row r="1216" spans="1:7" x14ac:dyDescent="0.3">
      <c r="A1216" s="54">
        <v>45316</v>
      </c>
      <c r="C1216" s="5" t="s">
        <v>13139</v>
      </c>
      <c r="D1216" s="65">
        <v>10000</v>
      </c>
      <c r="E1216" s="65"/>
      <c r="F1216" s="46">
        <f t="shared" si="27"/>
        <v>887671</v>
      </c>
      <c r="G1216" s="390" t="s">
        <v>9568</v>
      </c>
    </row>
    <row r="1217" spans="1:7" x14ac:dyDescent="0.3">
      <c r="A1217" s="54">
        <v>45316</v>
      </c>
      <c r="C1217" s="584" t="s">
        <v>13172</v>
      </c>
      <c r="D1217" s="586">
        <v>3000</v>
      </c>
      <c r="E1217" s="65"/>
      <c r="F1217" s="46">
        <f t="shared" si="27"/>
        <v>884671</v>
      </c>
      <c r="G1217" s="390" t="s">
        <v>9567</v>
      </c>
    </row>
    <row r="1218" spans="1:7" s="356" customFormat="1" x14ac:dyDescent="0.25">
      <c r="A1218" s="54">
        <v>45316</v>
      </c>
      <c r="B1218" s="321"/>
      <c r="C1218" s="44" t="s">
        <v>13148</v>
      </c>
      <c r="D1218" s="48">
        <v>11800</v>
      </c>
      <c r="E1218" s="48"/>
      <c r="F1218" s="46">
        <f t="shared" si="27"/>
        <v>872871</v>
      </c>
      <c r="G1218" s="399" t="s">
        <v>9568</v>
      </c>
    </row>
    <row r="1219" spans="1:7" s="356" customFormat="1" x14ac:dyDescent="0.25">
      <c r="A1219" s="54">
        <v>45320</v>
      </c>
      <c r="B1219" s="321"/>
      <c r="C1219" s="44" t="s">
        <v>13169</v>
      </c>
      <c r="D1219" s="48">
        <v>55600</v>
      </c>
      <c r="E1219" s="48"/>
      <c r="F1219" s="46">
        <f t="shared" si="27"/>
        <v>817271</v>
      </c>
      <c r="G1219" s="399" t="s">
        <v>9568</v>
      </c>
    </row>
    <row r="1220" spans="1:7" x14ac:dyDescent="0.35">
      <c r="A1220" s="639">
        <v>45320</v>
      </c>
      <c r="B1220" s="640"/>
      <c r="C1220" s="5" t="s">
        <v>294</v>
      </c>
      <c r="D1220" s="641"/>
      <c r="E1220" s="641">
        <v>100000</v>
      </c>
      <c r="F1220" s="642">
        <f t="shared" si="27"/>
        <v>917271</v>
      </c>
      <c r="G1220" s="390" t="s">
        <v>9568</v>
      </c>
    </row>
    <row r="1221" spans="1:7" x14ac:dyDescent="0.35">
      <c r="A1221" s="639">
        <v>45319</v>
      </c>
      <c r="B1221" s="640" t="s">
        <v>11595</v>
      </c>
      <c r="C1221" s="5" t="s">
        <v>12469</v>
      </c>
      <c r="D1221" s="641">
        <v>5000</v>
      </c>
      <c r="E1221" s="641"/>
      <c r="F1221" s="642">
        <f t="shared" si="27"/>
        <v>912271</v>
      </c>
      <c r="G1221" s="390" t="s">
        <v>9568</v>
      </c>
    </row>
    <row r="1222" spans="1:7" x14ac:dyDescent="0.35">
      <c r="A1222" s="639">
        <v>45320</v>
      </c>
      <c r="B1222" s="640" t="s">
        <v>11595</v>
      </c>
      <c r="C1222" s="5" t="s">
        <v>13176</v>
      </c>
      <c r="D1222" s="641">
        <v>5000</v>
      </c>
      <c r="E1222" s="641"/>
      <c r="F1222" s="642">
        <f t="shared" si="27"/>
        <v>907271</v>
      </c>
      <c r="G1222" s="390" t="s">
        <v>9568</v>
      </c>
    </row>
    <row r="1223" spans="1:7" x14ac:dyDescent="0.35">
      <c r="A1223" s="639">
        <v>45320</v>
      </c>
      <c r="B1223" s="640" t="s">
        <v>9904</v>
      </c>
      <c r="C1223" s="5" t="s">
        <v>13195</v>
      </c>
      <c r="D1223" s="641">
        <v>25000</v>
      </c>
      <c r="E1223" s="641"/>
      <c r="F1223" s="642">
        <f t="shared" si="27"/>
        <v>882271</v>
      </c>
      <c r="G1223" s="390" t="s">
        <v>9568</v>
      </c>
    </row>
    <row r="1224" spans="1:7" x14ac:dyDescent="0.35">
      <c r="A1224" s="639">
        <v>45320</v>
      </c>
      <c r="B1224" s="640" t="s">
        <v>13177</v>
      </c>
      <c r="C1224" s="5" t="s">
        <v>13196</v>
      </c>
      <c r="D1224" s="641">
        <v>10000</v>
      </c>
      <c r="E1224" s="641"/>
      <c r="F1224" s="642">
        <f t="shared" ref="F1224:F1287" si="28">F1223+E1224-D1224</f>
        <v>872271</v>
      </c>
      <c r="G1224" s="390" t="s">
        <v>9568</v>
      </c>
    </row>
    <row r="1225" spans="1:7" x14ac:dyDescent="0.35">
      <c r="A1225" s="639">
        <v>45320</v>
      </c>
      <c r="B1225" s="640" t="s">
        <v>13178</v>
      </c>
      <c r="C1225" s="5" t="s">
        <v>13179</v>
      </c>
      <c r="D1225" s="641">
        <v>62400</v>
      </c>
      <c r="E1225" s="641"/>
      <c r="F1225" s="642">
        <f t="shared" si="28"/>
        <v>809871</v>
      </c>
      <c r="G1225" s="390" t="s">
        <v>9568</v>
      </c>
    </row>
    <row r="1226" spans="1:7" x14ac:dyDescent="0.35">
      <c r="A1226" s="639">
        <v>45321</v>
      </c>
      <c r="B1226" s="640"/>
      <c r="C1226" s="5" t="s">
        <v>294</v>
      </c>
      <c r="D1226" s="641"/>
      <c r="E1226" s="641">
        <v>100000</v>
      </c>
      <c r="F1226" s="642">
        <f t="shared" si="28"/>
        <v>909871</v>
      </c>
      <c r="G1226" s="390" t="s">
        <v>9568</v>
      </c>
    </row>
    <row r="1227" spans="1:7" x14ac:dyDescent="0.35">
      <c r="A1227" s="639">
        <v>45321</v>
      </c>
      <c r="B1227" s="640" t="s">
        <v>13185</v>
      </c>
      <c r="C1227" s="5" t="s">
        <v>13184</v>
      </c>
      <c r="D1227" s="641">
        <v>27400</v>
      </c>
      <c r="E1227" s="641"/>
      <c r="F1227" s="642">
        <f t="shared" si="28"/>
        <v>882471</v>
      </c>
      <c r="G1227" s="390" t="s">
        <v>9568</v>
      </c>
    </row>
    <row r="1228" spans="1:7" x14ac:dyDescent="0.35">
      <c r="A1228" s="639">
        <v>45322</v>
      </c>
      <c r="B1228" s="640" t="s">
        <v>13189</v>
      </c>
      <c r="C1228" s="5" t="s">
        <v>4601</v>
      </c>
      <c r="D1228" s="641"/>
      <c r="E1228" s="641">
        <v>610</v>
      </c>
      <c r="F1228" s="642">
        <f t="shared" si="28"/>
        <v>883081</v>
      </c>
      <c r="G1228" s="390" t="s">
        <v>9568</v>
      </c>
    </row>
    <row r="1229" spans="1:7" x14ac:dyDescent="0.35">
      <c r="A1229" s="639">
        <v>45322</v>
      </c>
      <c r="B1229" s="640" t="s">
        <v>445</v>
      </c>
      <c r="C1229" s="584" t="s">
        <v>13193</v>
      </c>
      <c r="D1229" s="643">
        <v>5000</v>
      </c>
      <c r="E1229" s="641"/>
      <c r="F1229" s="642">
        <f t="shared" si="28"/>
        <v>878081</v>
      </c>
      <c r="G1229" s="390" t="s">
        <v>9568</v>
      </c>
    </row>
    <row r="1230" spans="1:7" x14ac:dyDescent="0.35">
      <c r="A1230" s="639">
        <v>45322</v>
      </c>
      <c r="B1230" s="640" t="s">
        <v>402</v>
      </c>
      <c r="C1230" s="584" t="s">
        <v>13192</v>
      </c>
      <c r="D1230" s="643">
        <v>5000</v>
      </c>
      <c r="E1230" s="641"/>
      <c r="F1230" s="642">
        <f t="shared" si="28"/>
        <v>873081</v>
      </c>
      <c r="G1230" s="390" t="s">
        <v>9568</v>
      </c>
    </row>
    <row r="1231" spans="1:7" x14ac:dyDescent="0.35">
      <c r="A1231" s="639">
        <v>45322</v>
      </c>
      <c r="B1231" s="640" t="s">
        <v>13190</v>
      </c>
      <c r="C1231" s="584" t="s">
        <v>13191</v>
      </c>
      <c r="D1231" s="643">
        <v>5000</v>
      </c>
      <c r="E1231" s="641"/>
      <c r="F1231" s="642">
        <f t="shared" si="28"/>
        <v>868081</v>
      </c>
      <c r="G1231" s="390" t="s">
        <v>9568</v>
      </c>
    </row>
    <row r="1232" spans="1:7" s="356" customFormat="1" x14ac:dyDescent="0.3">
      <c r="A1232" s="639">
        <v>45328</v>
      </c>
      <c r="B1232" s="321"/>
      <c r="C1232" s="44" t="s">
        <v>294</v>
      </c>
      <c r="D1232" s="48"/>
      <c r="E1232" s="48">
        <v>10000</v>
      </c>
      <c r="F1232" s="642">
        <f t="shared" si="28"/>
        <v>878081</v>
      </c>
      <c r="G1232" s="390" t="s">
        <v>9568</v>
      </c>
    </row>
    <row r="1233" spans="1:7" s="356" customFormat="1" x14ac:dyDescent="0.3">
      <c r="A1233" s="639">
        <v>45328</v>
      </c>
      <c r="B1233" s="321" t="s">
        <v>9904</v>
      </c>
      <c r="C1233" s="5" t="s">
        <v>13222</v>
      </c>
      <c r="D1233" s="48">
        <v>30000</v>
      </c>
      <c r="E1233" s="48"/>
      <c r="F1233" s="642">
        <f t="shared" si="28"/>
        <v>848081</v>
      </c>
      <c r="G1233" s="390" t="s">
        <v>9568</v>
      </c>
    </row>
    <row r="1234" spans="1:7" s="356" customFormat="1" x14ac:dyDescent="0.3">
      <c r="A1234" s="639">
        <v>45328</v>
      </c>
      <c r="B1234" s="321" t="s">
        <v>13224</v>
      </c>
      <c r="C1234" s="584" t="s">
        <v>13223</v>
      </c>
      <c r="D1234" s="48">
        <v>5000</v>
      </c>
      <c r="E1234" s="48"/>
      <c r="F1234" s="642">
        <f t="shared" si="28"/>
        <v>843081</v>
      </c>
      <c r="G1234" s="399" t="s">
        <v>9568</v>
      </c>
    </row>
    <row r="1235" spans="1:7" s="356" customFormat="1" x14ac:dyDescent="0.3">
      <c r="A1235" s="54">
        <v>45329</v>
      </c>
      <c r="B1235" s="321"/>
      <c r="C1235" s="44" t="s">
        <v>13233</v>
      </c>
      <c r="D1235" s="48">
        <v>50000</v>
      </c>
      <c r="E1235" s="48"/>
      <c r="F1235" s="642">
        <f t="shared" si="28"/>
        <v>793081</v>
      </c>
      <c r="G1235" s="399" t="s">
        <v>9568</v>
      </c>
    </row>
    <row r="1236" spans="1:7" s="356" customFormat="1" x14ac:dyDescent="0.3">
      <c r="A1236" s="54">
        <v>45329</v>
      </c>
      <c r="B1236" s="321"/>
      <c r="C1236" s="44" t="s">
        <v>13234</v>
      </c>
      <c r="D1236" s="48">
        <v>5000</v>
      </c>
      <c r="E1236" s="48"/>
      <c r="F1236" s="642">
        <f t="shared" si="28"/>
        <v>788081</v>
      </c>
      <c r="G1236" s="399" t="s">
        <v>9568</v>
      </c>
    </row>
    <row r="1237" spans="1:7" s="356" customFormat="1" x14ac:dyDescent="0.3">
      <c r="A1237" s="54">
        <v>45331</v>
      </c>
      <c r="B1237" s="321"/>
      <c r="C1237" s="44" t="s">
        <v>294</v>
      </c>
      <c r="D1237" s="48"/>
      <c r="E1237" s="48">
        <v>102000</v>
      </c>
      <c r="F1237" s="642">
        <f t="shared" si="28"/>
        <v>890081</v>
      </c>
      <c r="G1237" s="399" t="s">
        <v>9568</v>
      </c>
    </row>
    <row r="1238" spans="1:7" s="356" customFormat="1" x14ac:dyDescent="0.3">
      <c r="A1238" s="54">
        <v>45331</v>
      </c>
      <c r="B1238" s="321"/>
      <c r="C1238" s="44" t="s">
        <v>6235</v>
      </c>
      <c r="D1238" s="48"/>
      <c r="E1238" s="48">
        <v>9031</v>
      </c>
      <c r="F1238" s="642">
        <f t="shared" si="28"/>
        <v>899112</v>
      </c>
      <c r="G1238" s="399" t="s">
        <v>9568</v>
      </c>
    </row>
    <row r="1239" spans="1:7" s="356" customFormat="1" x14ac:dyDescent="0.3">
      <c r="A1239" s="54">
        <v>45331</v>
      </c>
      <c r="B1239" s="321"/>
      <c r="C1239" s="44" t="s">
        <v>13243</v>
      </c>
      <c r="D1239" s="48">
        <v>70000</v>
      </c>
      <c r="E1239" s="48"/>
      <c r="F1239" s="642">
        <f t="shared" si="28"/>
        <v>829112</v>
      </c>
      <c r="G1239" s="399" t="s">
        <v>9568</v>
      </c>
    </row>
    <row r="1240" spans="1:7" s="356" customFormat="1" x14ac:dyDescent="0.3">
      <c r="A1240" s="54">
        <v>45332</v>
      </c>
      <c r="B1240" s="321" t="s">
        <v>13272</v>
      </c>
      <c r="C1240" s="44" t="s">
        <v>13271</v>
      </c>
      <c r="D1240" s="48">
        <v>2000</v>
      </c>
      <c r="E1240" s="48"/>
      <c r="F1240" s="642">
        <f t="shared" si="28"/>
        <v>827112</v>
      </c>
      <c r="G1240" s="399" t="s">
        <v>9568</v>
      </c>
    </row>
    <row r="1241" spans="1:7" s="356" customFormat="1" x14ac:dyDescent="0.3">
      <c r="A1241" s="54">
        <v>45339</v>
      </c>
      <c r="B1241" s="321"/>
      <c r="C1241" s="44" t="s">
        <v>10513</v>
      </c>
      <c r="D1241" s="48"/>
      <c r="E1241" s="48">
        <v>100000</v>
      </c>
      <c r="F1241" s="642">
        <f t="shared" si="28"/>
        <v>927112</v>
      </c>
      <c r="G1241" s="399" t="s">
        <v>9568</v>
      </c>
    </row>
    <row r="1242" spans="1:7" s="356" customFormat="1" x14ac:dyDescent="0.3">
      <c r="A1242" s="54">
        <v>45339</v>
      </c>
      <c r="B1242" s="321" t="s">
        <v>9904</v>
      </c>
      <c r="C1242" s="5" t="s">
        <v>13222</v>
      </c>
      <c r="D1242" s="48">
        <v>40000</v>
      </c>
      <c r="E1242" s="48"/>
      <c r="F1242" s="642">
        <f t="shared" si="28"/>
        <v>887112</v>
      </c>
      <c r="G1242" s="399" t="s">
        <v>9568</v>
      </c>
    </row>
    <row r="1243" spans="1:7" s="356" customFormat="1" x14ac:dyDescent="0.3">
      <c r="A1243" s="54">
        <v>45342</v>
      </c>
      <c r="B1243" s="321" t="s">
        <v>13330</v>
      </c>
      <c r="C1243" s="584" t="s">
        <v>13329</v>
      </c>
      <c r="D1243" s="48">
        <v>5000</v>
      </c>
      <c r="E1243" s="48"/>
      <c r="F1243" s="642">
        <f t="shared" si="28"/>
        <v>882112</v>
      </c>
      <c r="G1243" s="399" t="s">
        <v>9568</v>
      </c>
    </row>
    <row r="1244" spans="1:7" s="356" customFormat="1" x14ac:dyDescent="0.3">
      <c r="A1244" s="54">
        <v>45342</v>
      </c>
      <c r="B1244" s="321" t="s">
        <v>11595</v>
      </c>
      <c r="C1244" s="44" t="s">
        <v>3910</v>
      </c>
      <c r="D1244" s="48">
        <v>1000</v>
      </c>
      <c r="E1244" s="48"/>
      <c r="F1244" s="642">
        <f t="shared" si="28"/>
        <v>881112</v>
      </c>
      <c r="G1244" s="399" t="s">
        <v>9568</v>
      </c>
    </row>
    <row r="1245" spans="1:7" x14ac:dyDescent="0.3">
      <c r="A1245" s="54">
        <v>45344</v>
      </c>
      <c r="B1245" s="321" t="s">
        <v>445</v>
      </c>
      <c r="C1245" s="44" t="s">
        <v>13335</v>
      </c>
      <c r="D1245" s="48">
        <v>40000</v>
      </c>
      <c r="E1245" s="48"/>
      <c r="F1245" s="642">
        <f t="shared" si="28"/>
        <v>841112</v>
      </c>
      <c r="G1245" s="399" t="s">
        <v>9568</v>
      </c>
    </row>
    <row r="1246" spans="1:7" x14ac:dyDescent="0.3">
      <c r="A1246" s="54">
        <v>45348</v>
      </c>
      <c r="C1246" s="44" t="s">
        <v>294</v>
      </c>
      <c r="D1246" s="48"/>
      <c r="E1246" s="48">
        <v>5000</v>
      </c>
      <c r="F1246" s="642">
        <f t="shared" si="28"/>
        <v>846112</v>
      </c>
      <c r="G1246" s="399" t="s">
        <v>9568</v>
      </c>
    </row>
    <row r="1247" spans="1:7" x14ac:dyDescent="0.3">
      <c r="A1247" s="54">
        <v>45350</v>
      </c>
      <c r="C1247" s="5" t="s">
        <v>12628</v>
      </c>
      <c r="D1247" s="65">
        <v>6000</v>
      </c>
      <c r="E1247" s="65"/>
      <c r="F1247" s="642">
        <f t="shared" si="28"/>
        <v>840112</v>
      </c>
      <c r="G1247" s="399" t="s">
        <v>9568</v>
      </c>
    </row>
    <row r="1248" spans="1:7" x14ac:dyDescent="0.3">
      <c r="A1248" s="54">
        <v>45350</v>
      </c>
      <c r="C1248" s="5" t="s">
        <v>5034</v>
      </c>
      <c r="D1248" s="65">
        <v>5000</v>
      </c>
      <c r="E1248" s="65"/>
      <c r="F1248" s="642">
        <f t="shared" si="28"/>
        <v>835112</v>
      </c>
      <c r="G1248" s="399" t="s">
        <v>9568</v>
      </c>
    </row>
    <row r="1249" spans="1:7" x14ac:dyDescent="0.3">
      <c r="A1249" s="54">
        <v>45350</v>
      </c>
      <c r="C1249" s="5" t="s">
        <v>13359</v>
      </c>
      <c r="D1249" s="65">
        <v>5000</v>
      </c>
      <c r="E1249" s="65"/>
      <c r="F1249" s="642">
        <f t="shared" si="28"/>
        <v>830112</v>
      </c>
      <c r="G1249" s="399" t="s">
        <v>9568</v>
      </c>
    </row>
    <row r="1250" spans="1:7" x14ac:dyDescent="0.3">
      <c r="A1250" s="54">
        <v>45350</v>
      </c>
      <c r="C1250" s="5" t="s">
        <v>4446</v>
      </c>
      <c r="D1250" s="65">
        <v>5500</v>
      </c>
      <c r="E1250" s="65"/>
      <c r="F1250" s="642">
        <f t="shared" si="28"/>
        <v>824612</v>
      </c>
      <c r="G1250" s="399" t="s">
        <v>9568</v>
      </c>
    </row>
    <row r="1251" spans="1:7" x14ac:dyDescent="0.3">
      <c r="A1251" s="54">
        <v>45350</v>
      </c>
      <c r="C1251" s="5" t="s">
        <v>12626</v>
      </c>
      <c r="D1251" s="65">
        <v>12000</v>
      </c>
      <c r="E1251" s="65"/>
      <c r="F1251" s="642">
        <f t="shared" si="28"/>
        <v>812612</v>
      </c>
      <c r="G1251" s="399" t="s">
        <v>9568</v>
      </c>
    </row>
    <row r="1252" spans="1:7" x14ac:dyDescent="0.3">
      <c r="A1252" s="54">
        <v>45350</v>
      </c>
      <c r="C1252" s="5" t="s">
        <v>8153</v>
      </c>
      <c r="D1252" s="65">
        <v>3150</v>
      </c>
      <c r="E1252" s="65"/>
      <c r="F1252" s="642">
        <f t="shared" si="28"/>
        <v>809462</v>
      </c>
      <c r="G1252" s="399" t="s">
        <v>9568</v>
      </c>
    </row>
    <row r="1253" spans="1:7" x14ac:dyDescent="0.3">
      <c r="A1253" s="54">
        <v>45350</v>
      </c>
      <c r="C1253" s="5" t="s">
        <v>13360</v>
      </c>
      <c r="D1253" s="65">
        <v>13000</v>
      </c>
      <c r="E1253" s="65"/>
      <c r="F1253" s="642">
        <f t="shared" si="28"/>
        <v>796462</v>
      </c>
      <c r="G1253" s="399" t="s">
        <v>9568</v>
      </c>
    </row>
    <row r="1254" spans="1:7" x14ac:dyDescent="0.3">
      <c r="A1254" s="54">
        <v>45353</v>
      </c>
      <c r="C1254" s="44" t="s">
        <v>294</v>
      </c>
      <c r="D1254" s="48"/>
      <c r="E1254" s="48">
        <v>10000</v>
      </c>
      <c r="F1254" s="642">
        <f t="shared" si="28"/>
        <v>806462</v>
      </c>
      <c r="G1254" s="399" t="s">
        <v>9568</v>
      </c>
    </row>
    <row r="1255" spans="1:7" x14ac:dyDescent="0.3">
      <c r="A1255" s="54">
        <v>45353</v>
      </c>
      <c r="C1255" s="5" t="s">
        <v>13379</v>
      </c>
      <c r="D1255" s="65">
        <v>5000</v>
      </c>
      <c r="E1255" s="65"/>
      <c r="F1255" s="642">
        <f t="shared" si="28"/>
        <v>801462</v>
      </c>
      <c r="G1255" s="399" t="s">
        <v>9568</v>
      </c>
    </row>
    <row r="1256" spans="1:7" x14ac:dyDescent="0.3">
      <c r="A1256" s="54">
        <v>45355</v>
      </c>
      <c r="C1256" s="5" t="s">
        <v>4601</v>
      </c>
      <c r="D1256" s="65"/>
      <c r="E1256" s="65">
        <v>675</v>
      </c>
      <c r="F1256" s="642">
        <f t="shared" si="28"/>
        <v>802137</v>
      </c>
      <c r="G1256" s="399" t="s">
        <v>9568</v>
      </c>
    </row>
    <row r="1257" spans="1:7" x14ac:dyDescent="0.3">
      <c r="A1257" s="54">
        <v>45355</v>
      </c>
      <c r="C1257" s="44" t="s">
        <v>294</v>
      </c>
      <c r="D1257" s="48"/>
      <c r="E1257" s="48">
        <v>5000</v>
      </c>
      <c r="F1257" s="642">
        <f t="shared" si="28"/>
        <v>807137</v>
      </c>
      <c r="G1257" s="399" t="s">
        <v>9568</v>
      </c>
    </row>
    <row r="1258" spans="1:7" x14ac:dyDescent="0.3">
      <c r="A1258" s="54">
        <v>45358</v>
      </c>
      <c r="C1258" s="5" t="s">
        <v>6235</v>
      </c>
      <c r="D1258" s="65"/>
      <c r="E1258" s="65">
        <v>675</v>
      </c>
      <c r="F1258" s="642">
        <f t="shared" si="28"/>
        <v>807812</v>
      </c>
      <c r="G1258" s="399" t="s">
        <v>9568</v>
      </c>
    </row>
    <row r="1259" spans="1:7" x14ac:dyDescent="0.3">
      <c r="A1259" s="54">
        <v>45360</v>
      </c>
      <c r="B1259" s="321" t="s">
        <v>402</v>
      </c>
      <c r="C1259" s="5" t="s">
        <v>13416</v>
      </c>
      <c r="D1259" s="65">
        <v>1500</v>
      </c>
      <c r="E1259" s="65"/>
      <c r="F1259" s="642">
        <f t="shared" si="28"/>
        <v>806312</v>
      </c>
      <c r="G1259" s="399" t="s">
        <v>9568</v>
      </c>
    </row>
    <row r="1260" spans="1:7" x14ac:dyDescent="0.3">
      <c r="A1260" s="54">
        <v>45361</v>
      </c>
      <c r="B1260" s="321" t="s">
        <v>13177</v>
      </c>
      <c r="C1260" s="5" t="s">
        <v>13196</v>
      </c>
      <c r="D1260" s="65">
        <v>10000</v>
      </c>
      <c r="E1260" s="65"/>
      <c r="F1260" s="642">
        <f t="shared" si="28"/>
        <v>796312</v>
      </c>
      <c r="G1260" s="399" t="s">
        <v>9568</v>
      </c>
    </row>
    <row r="1261" spans="1:7" x14ac:dyDescent="0.3">
      <c r="A1261" s="54">
        <v>45361</v>
      </c>
      <c r="C1261" s="44" t="s">
        <v>12921</v>
      </c>
      <c r="D1261" s="48"/>
      <c r="E1261" s="48">
        <v>200000</v>
      </c>
      <c r="F1261" s="642">
        <f t="shared" si="28"/>
        <v>996312</v>
      </c>
      <c r="G1261" s="390" t="s">
        <v>9568</v>
      </c>
    </row>
    <row r="1262" spans="1:7" x14ac:dyDescent="0.3">
      <c r="A1262" s="54">
        <v>45361</v>
      </c>
      <c r="C1262" s="44" t="s">
        <v>13430</v>
      </c>
      <c r="D1262" s="48">
        <v>50000</v>
      </c>
      <c r="E1262" s="65"/>
      <c r="F1262" s="642">
        <f t="shared" si="28"/>
        <v>946312</v>
      </c>
      <c r="G1262" s="390" t="s">
        <v>9568</v>
      </c>
    </row>
    <row r="1263" spans="1:7" x14ac:dyDescent="0.3">
      <c r="A1263" s="54">
        <v>45361</v>
      </c>
      <c r="C1263" s="44" t="s">
        <v>13431</v>
      </c>
      <c r="D1263" s="48">
        <v>5000</v>
      </c>
      <c r="E1263" s="65"/>
      <c r="F1263" s="642">
        <f t="shared" si="28"/>
        <v>941312</v>
      </c>
      <c r="G1263" s="390" t="s">
        <v>9568</v>
      </c>
    </row>
    <row r="1264" spans="1:7" x14ac:dyDescent="0.3">
      <c r="A1264" s="54">
        <v>45361</v>
      </c>
      <c r="C1264" s="5" t="s">
        <v>13432</v>
      </c>
      <c r="D1264" s="65">
        <v>76200</v>
      </c>
      <c r="E1264" s="65"/>
      <c r="F1264" s="642">
        <f t="shared" si="28"/>
        <v>865112</v>
      </c>
      <c r="G1264" s="390" t="s">
        <v>9568</v>
      </c>
    </row>
    <row r="1265" spans="1:7" x14ac:dyDescent="0.3">
      <c r="A1265" s="54">
        <v>45361</v>
      </c>
      <c r="B1265" s="321" t="s">
        <v>445</v>
      </c>
      <c r="C1265" s="5" t="s">
        <v>7784</v>
      </c>
      <c r="D1265" s="65">
        <v>113800</v>
      </c>
      <c r="E1265" s="65"/>
      <c r="F1265" s="642">
        <f t="shared" si="28"/>
        <v>751312</v>
      </c>
      <c r="G1265" s="390" t="s">
        <v>9568</v>
      </c>
    </row>
    <row r="1266" spans="1:7" x14ac:dyDescent="0.3">
      <c r="A1266" s="54">
        <v>45369</v>
      </c>
      <c r="C1266" s="5" t="s">
        <v>13464</v>
      </c>
      <c r="D1266" s="65">
        <v>5000</v>
      </c>
      <c r="E1266" s="65"/>
      <c r="F1266" s="642">
        <f t="shared" si="28"/>
        <v>746312</v>
      </c>
      <c r="G1266" s="390" t="s">
        <v>9568</v>
      </c>
    </row>
    <row r="1267" spans="1:7" x14ac:dyDescent="0.3">
      <c r="A1267" s="54">
        <v>45369</v>
      </c>
      <c r="C1267" s="5" t="s">
        <v>13360</v>
      </c>
      <c r="D1267" s="65">
        <v>6340</v>
      </c>
      <c r="E1267" s="65"/>
      <c r="F1267" s="642">
        <f t="shared" si="28"/>
        <v>739972</v>
      </c>
      <c r="G1267" s="390" t="s">
        <v>9568</v>
      </c>
    </row>
    <row r="1268" spans="1:7" x14ac:dyDescent="0.3">
      <c r="A1268" s="54">
        <v>45369</v>
      </c>
      <c r="C1268" s="5" t="s">
        <v>4446</v>
      </c>
      <c r="D1268" s="65">
        <v>2100</v>
      </c>
      <c r="E1268" s="65"/>
      <c r="F1268" s="642">
        <f t="shared" si="28"/>
        <v>737872</v>
      </c>
      <c r="G1268" s="390" t="s">
        <v>9568</v>
      </c>
    </row>
    <row r="1269" spans="1:7" x14ac:dyDescent="0.3">
      <c r="A1269" s="54">
        <v>45369</v>
      </c>
      <c r="C1269" s="5" t="s">
        <v>13465</v>
      </c>
      <c r="D1269" s="65">
        <v>3000</v>
      </c>
      <c r="E1269" s="65"/>
      <c r="F1269" s="642">
        <f t="shared" si="28"/>
        <v>734872</v>
      </c>
      <c r="G1269" s="390" t="s">
        <v>9568</v>
      </c>
    </row>
    <row r="1270" spans="1:7" x14ac:dyDescent="0.3">
      <c r="A1270" s="54">
        <v>45370</v>
      </c>
      <c r="C1270" s="5" t="s">
        <v>582</v>
      </c>
      <c r="D1270" s="65"/>
      <c r="E1270" s="65">
        <v>10000</v>
      </c>
      <c r="F1270" s="642">
        <f t="shared" si="28"/>
        <v>744872</v>
      </c>
      <c r="G1270" s="390" t="s">
        <v>9568</v>
      </c>
    </row>
    <row r="1271" spans="1:7" x14ac:dyDescent="0.3">
      <c r="A1271" s="54">
        <v>45377</v>
      </c>
      <c r="C1271" s="5" t="s">
        <v>13488</v>
      </c>
      <c r="D1271" s="65"/>
      <c r="E1271" s="65">
        <v>500000</v>
      </c>
      <c r="F1271" s="642">
        <f t="shared" si="28"/>
        <v>1244872</v>
      </c>
      <c r="G1271" s="390" t="s">
        <v>9568</v>
      </c>
    </row>
    <row r="1272" spans="1:7" x14ac:dyDescent="0.3">
      <c r="A1272" s="54">
        <v>45377</v>
      </c>
      <c r="B1272" s="321" t="s">
        <v>8899</v>
      </c>
      <c r="C1272" s="5" t="s">
        <v>13490</v>
      </c>
      <c r="D1272" s="65">
        <v>5000</v>
      </c>
      <c r="E1272" s="65"/>
      <c r="F1272" s="642">
        <f t="shared" si="28"/>
        <v>1239872</v>
      </c>
      <c r="G1272" s="390" t="s">
        <v>9567</v>
      </c>
    </row>
    <row r="1273" spans="1:7" x14ac:dyDescent="0.3">
      <c r="A1273" s="54">
        <v>45377</v>
      </c>
      <c r="B1273" s="321" t="s">
        <v>9904</v>
      </c>
      <c r="C1273" s="5" t="s">
        <v>13491</v>
      </c>
      <c r="D1273" s="65">
        <v>2000</v>
      </c>
      <c r="E1273" s="65"/>
      <c r="F1273" s="642">
        <f t="shared" si="28"/>
        <v>1237872</v>
      </c>
      <c r="G1273" s="390" t="s">
        <v>9567</v>
      </c>
    </row>
    <row r="1274" spans="1:7" x14ac:dyDescent="0.3">
      <c r="A1274" s="54">
        <v>45377</v>
      </c>
      <c r="C1274" s="5" t="s">
        <v>11053</v>
      </c>
      <c r="D1274" s="65">
        <v>200000</v>
      </c>
      <c r="E1274" s="65"/>
      <c r="F1274" s="642">
        <f t="shared" si="28"/>
        <v>1037872</v>
      </c>
      <c r="G1274" s="390" t="s">
        <v>9568</v>
      </c>
    </row>
    <row r="1275" spans="1:7" x14ac:dyDescent="0.3">
      <c r="A1275" s="54">
        <v>45377</v>
      </c>
      <c r="C1275" s="5" t="s">
        <v>13505</v>
      </c>
      <c r="D1275" s="65">
        <v>110000</v>
      </c>
      <c r="E1275" s="65"/>
      <c r="F1275" s="642">
        <f t="shared" si="28"/>
        <v>927872</v>
      </c>
      <c r="G1275" s="390" t="s">
        <v>9568</v>
      </c>
    </row>
    <row r="1276" spans="1:7" x14ac:dyDescent="0.3">
      <c r="A1276" s="54">
        <v>45377</v>
      </c>
      <c r="B1276" s="321" t="s">
        <v>11595</v>
      </c>
      <c r="C1276" s="5" t="s">
        <v>13492</v>
      </c>
      <c r="D1276" s="65">
        <v>2000</v>
      </c>
      <c r="E1276" s="65"/>
      <c r="F1276" s="642">
        <f t="shared" si="28"/>
        <v>925872</v>
      </c>
      <c r="G1276" s="390" t="s">
        <v>9568</v>
      </c>
    </row>
    <row r="1277" spans="1:7" x14ac:dyDescent="0.3">
      <c r="A1277" s="54">
        <v>45377</v>
      </c>
      <c r="B1277" s="321" t="s">
        <v>567</v>
      </c>
      <c r="C1277" s="5" t="s">
        <v>13493</v>
      </c>
      <c r="D1277" s="65">
        <v>2000</v>
      </c>
      <c r="E1277" s="65"/>
      <c r="F1277" s="642">
        <f t="shared" si="28"/>
        <v>923872</v>
      </c>
      <c r="G1277" s="390" t="s">
        <v>9568</v>
      </c>
    </row>
    <row r="1278" spans="1:7" x14ac:dyDescent="0.3">
      <c r="A1278" s="54">
        <v>45377</v>
      </c>
      <c r="B1278" s="321" t="s">
        <v>9904</v>
      </c>
      <c r="C1278" s="5" t="s">
        <v>13500</v>
      </c>
      <c r="D1278" s="65">
        <v>10000</v>
      </c>
      <c r="E1278" s="65"/>
      <c r="F1278" s="642">
        <f t="shared" si="28"/>
        <v>913872</v>
      </c>
      <c r="G1278" s="390" t="s">
        <v>9568</v>
      </c>
    </row>
    <row r="1279" spans="1:7" x14ac:dyDescent="0.3">
      <c r="A1279" s="54">
        <v>45377</v>
      </c>
      <c r="B1279" s="321" t="s">
        <v>13494</v>
      </c>
      <c r="C1279" s="5" t="s">
        <v>6</v>
      </c>
      <c r="D1279" s="65">
        <v>15000</v>
      </c>
      <c r="E1279" s="65"/>
      <c r="F1279" s="642">
        <f t="shared" si="28"/>
        <v>898872</v>
      </c>
      <c r="G1279" s="390" t="s">
        <v>9568</v>
      </c>
    </row>
    <row r="1280" spans="1:7" x14ac:dyDescent="0.3">
      <c r="A1280" s="54">
        <v>45377</v>
      </c>
      <c r="B1280" s="321" t="s">
        <v>25</v>
      </c>
      <c r="C1280" s="5" t="s">
        <v>13495</v>
      </c>
      <c r="D1280" s="65">
        <v>5000</v>
      </c>
      <c r="E1280" s="65"/>
      <c r="F1280" s="642">
        <f t="shared" si="28"/>
        <v>893872</v>
      </c>
      <c r="G1280" s="390" t="s">
        <v>9568</v>
      </c>
    </row>
    <row r="1281" spans="1:9" x14ac:dyDescent="0.3">
      <c r="A1281" s="54">
        <v>45377</v>
      </c>
      <c r="B1281" s="321" t="s">
        <v>1086</v>
      </c>
      <c r="C1281" s="5" t="s">
        <v>13506</v>
      </c>
      <c r="D1281" s="65">
        <v>100000</v>
      </c>
      <c r="E1281" s="65"/>
      <c r="F1281" s="642">
        <f t="shared" si="28"/>
        <v>793872</v>
      </c>
      <c r="G1281" s="390" t="s">
        <v>9568</v>
      </c>
    </row>
    <row r="1282" spans="1:9" x14ac:dyDescent="0.3">
      <c r="A1282" s="54">
        <v>45377</v>
      </c>
      <c r="B1282" s="321" t="s">
        <v>445</v>
      </c>
      <c r="C1282" s="5" t="s">
        <v>11966</v>
      </c>
      <c r="D1282" s="65">
        <v>25000</v>
      </c>
      <c r="E1282" s="65"/>
      <c r="F1282" s="642">
        <f t="shared" si="28"/>
        <v>768872</v>
      </c>
      <c r="G1282" s="390" t="s">
        <v>9568</v>
      </c>
    </row>
    <row r="1283" spans="1:9" x14ac:dyDescent="0.3">
      <c r="A1283" s="54">
        <v>45381</v>
      </c>
      <c r="C1283" s="5" t="s">
        <v>13496</v>
      </c>
      <c r="D1283" s="65">
        <v>25000</v>
      </c>
      <c r="E1283" s="65"/>
      <c r="F1283" s="642">
        <f t="shared" si="28"/>
        <v>743872</v>
      </c>
      <c r="G1283" s="390" t="s">
        <v>9568</v>
      </c>
      <c r="I1283" s="277" t="e">
        <f>D1281+D1280+#REF!+D1278+D1276+#REF!+D1273+D1272</f>
        <v>#REF!</v>
      </c>
    </row>
    <row r="1284" spans="1:9" x14ac:dyDescent="0.3">
      <c r="A1284" s="54">
        <v>45384</v>
      </c>
      <c r="C1284" s="5" t="s">
        <v>9903</v>
      </c>
      <c r="D1284" s="65">
        <v>13250</v>
      </c>
      <c r="E1284" s="65"/>
      <c r="F1284" s="642">
        <f t="shared" si="28"/>
        <v>730622</v>
      </c>
      <c r="G1284" s="390" t="s">
        <v>9568</v>
      </c>
    </row>
    <row r="1285" spans="1:9" x14ac:dyDescent="0.3">
      <c r="A1285" s="54">
        <v>45384</v>
      </c>
      <c r="C1285" s="5" t="s">
        <v>294</v>
      </c>
      <c r="D1285" s="65"/>
      <c r="E1285" s="65">
        <v>25000</v>
      </c>
      <c r="F1285" s="642">
        <f t="shared" si="28"/>
        <v>755622</v>
      </c>
      <c r="G1285" s="390" t="s">
        <v>9568</v>
      </c>
    </row>
    <row r="1286" spans="1:9" x14ac:dyDescent="0.3">
      <c r="A1286" s="54">
        <v>45384</v>
      </c>
      <c r="C1286" s="5" t="s">
        <v>4601</v>
      </c>
      <c r="D1286" s="65"/>
      <c r="E1286" s="65">
        <v>900</v>
      </c>
      <c r="F1286" s="642">
        <f t="shared" si="28"/>
        <v>756522</v>
      </c>
      <c r="G1286" s="390" t="s">
        <v>9568</v>
      </c>
    </row>
    <row r="1287" spans="1:9" x14ac:dyDescent="0.3">
      <c r="A1287" s="54">
        <v>45384</v>
      </c>
      <c r="C1287" s="44" t="s">
        <v>13519</v>
      </c>
      <c r="D1287" s="48">
        <v>50000</v>
      </c>
      <c r="E1287" s="65"/>
      <c r="F1287" s="642">
        <f t="shared" si="28"/>
        <v>706522</v>
      </c>
      <c r="G1287" s="390" t="s">
        <v>9568</v>
      </c>
    </row>
    <row r="1288" spans="1:9" x14ac:dyDescent="0.3">
      <c r="A1288" s="54">
        <v>45384</v>
      </c>
      <c r="C1288" s="44" t="s">
        <v>13518</v>
      </c>
      <c r="D1288" s="48">
        <v>5000</v>
      </c>
      <c r="E1288" s="65"/>
      <c r="F1288" s="642">
        <f t="shared" ref="F1288:F1351" si="29">F1287+E1288-D1288</f>
        <v>701522</v>
      </c>
      <c r="G1288" s="390" t="s">
        <v>9568</v>
      </c>
    </row>
    <row r="1289" spans="1:9" x14ac:dyDescent="0.3">
      <c r="A1289" s="54">
        <v>45387</v>
      </c>
      <c r="C1289" s="5" t="s">
        <v>6235</v>
      </c>
      <c r="D1289" s="65"/>
      <c r="E1289" s="43">
        <v>16900</v>
      </c>
      <c r="F1289" s="642">
        <f t="shared" si="29"/>
        <v>718422</v>
      </c>
      <c r="G1289" s="390" t="s">
        <v>9568</v>
      </c>
    </row>
    <row r="1290" spans="1:9" x14ac:dyDescent="0.3">
      <c r="A1290" s="54">
        <v>45387</v>
      </c>
      <c r="C1290" s="5" t="s">
        <v>13550</v>
      </c>
      <c r="D1290" s="65"/>
      <c r="E1290" s="65">
        <v>10000</v>
      </c>
      <c r="F1290" s="642">
        <f t="shared" si="29"/>
        <v>728422</v>
      </c>
      <c r="G1290" s="390" t="s">
        <v>9568</v>
      </c>
    </row>
    <row r="1291" spans="1:9" x14ac:dyDescent="0.3">
      <c r="A1291" s="54">
        <v>45387</v>
      </c>
      <c r="C1291" s="5" t="s">
        <v>13551</v>
      </c>
      <c r="D1291" s="65"/>
      <c r="E1291" s="65">
        <v>50000</v>
      </c>
      <c r="F1291" s="642">
        <f t="shared" si="29"/>
        <v>778422</v>
      </c>
      <c r="G1291" s="390" t="s">
        <v>9568</v>
      </c>
    </row>
    <row r="1292" spans="1:9" x14ac:dyDescent="0.3">
      <c r="A1292" s="54">
        <v>45387</v>
      </c>
      <c r="C1292" s="5" t="s">
        <v>13573</v>
      </c>
      <c r="D1292" s="65"/>
      <c r="E1292" s="65">
        <v>253000</v>
      </c>
      <c r="F1292" s="642">
        <f t="shared" si="29"/>
        <v>1031422</v>
      </c>
      <c r="G1292" s="390" t="s">
        <v>9568</v>
      </c>
    </row>
    <row r="1293" spans="1:9" x14ac:dyDescent="0.3">
      <c r="A1293" s="54">
        <v>45400</v>
      </c>
      <c r="C1293" s="5" t="s">
        <v>9454</v>
      </c>
      <c r="D1293" s="65">
        <v>1000</v>
      </c>
      <c r="E1293" s="65"/>
      <c r="F1293" s="642">
        <f t="shared" si="29"/>
        <v>1030422</v>
      </c>
      <c r="G1293" s="390" t="s">
        <v>9568</v>
      </c>
    </row>
    <row r="1294" spans="1:9" x14ac:dyDescent="0.3">
      <c r="A1294" s="54">
        <v>45400</v>
      </c>
      <c r="C1294" s="5" t="s">
        <v>13568</v>
      </c>
      <c r="D1294" s="65">
        <v>1000</v>
      </c>
      <c r="E1294" s="65"/>
      <c r="F1294" s="642">
        <f t="shared" si="29"/>
        <v>1029422</v>
      </c>
      <c r="G1294" s="390" t="s">
        <v>9568</v>
      </c>
    </row>
    <row r="1295" spans="1:9" x14ac:dyDescent="0.3">
      <c r="A1295" s="54">
        <v>45400</v>
      </c>
      <c r="C1295" s="5" t="s">
        <v>13568</v>
      </c>
      <c r="D1295" s="65">
        <v>30000</v>
      </c>
      <c r="E1295" s="65"/>
      <c r="F1295" s="642">
        <f t="shared" si="29"/>
        <v>999422</v>
      </c>
      <c r="G1295" s="390" t="s">
        <v>9568</v>
      </c>
    </row>
    <row r="1296" spans="1:9" x14ac:dyDescent="0.3">
      <c r="A1296" s="54">
        <v>45391</v>
      </c>
      <c r="C1296" s="5" t="s">
        <v>13574</v>
      </c>
      <c r="D1296" s="65">
        <v>25000</v>
      </c>
      <c r="E1296" s="65"/>
      <c r="F1296" s="642">
        <f t="shared" si="29"/>
        <v>974422</v>
      </c>
      <c r="G1296" s="390" t="s">
        <v>9568</v>
      </c>
    </row>
    <row r="1297" spans="1:7" x14ac:dyDescent="0.3">
      <c r="A1297" s="54">
        <v>45391</v>
      </c>
      <c r="C1297" s="5" t="s">
        <v>10307</v>
      </c>
      <c r="D1297" s="65">
        <v>15000</v>
      </c>
      <c r="E1297" s="65"/>
      <c r="F1297" s="642">
        <f t="shared" si="29"/>
        <v>959422</v>
      </c>
      <c r="G1297" s="390" t="s">
        <v>9568</v>
      </c>
    </row>
    <row r="1298" spans="1:7" x14ac:dyDescent="0.3">
      <c r="A1298" s="54">
        <v>45391</v>
      </c>
      <c r="C1298" s="5" t="s">
        <v>13575</v>
      </c>
      <c r="D1298" s="65">
        <v>25000</v>
      </c>
      <c r="E1298" s="65"/>
      <c r="F1298" s="642">
        <f t="shared" si="29"/>
        <v>934422</v>
      </c>
      <c r="G1298" s="390" t="s">
        <v>9568</v>
      </c>
    </row>
    <row r="1299" spans="1:7" x14ac:dyDescent="0.3">
      <c r="A1299" s="54">
        <v>45391</v>
      </c>
      <c r="C1299" s="5" t="s">
        <v>13169</v>
      </c>
      <c r="D1299" s="65">
        <v>22000</v>
      </c>
      <c r="E1299" s="65"/>
      <c r="F1299" s="642">
        <f t="shared" si="29"/>
        <v>912422</v>
      </c>
      <c r="G1299" s="390" t="s">
        <v>9568</v>
      </c>
    </row>
    <row r="1300" spans="1:7" x14ac:dyDescent="0.3">
      <c r="A1300" s="54">
        <v>45402</v>
      </c>
      <c r="C1300" s="5" t="s">
        <v>294</v>
      </c>
      <c r="D1300" s="65"/>
      <c r="E1300" s="65">
        <v>5000</v>
      </c>
      <c r="F1300" s="642">
        <f t="shared" si="29"/>
        <v>917422</v>
      </c>
      <c r="G1300" s="390" t="s">
        <v>9568</v>
      </c>
    </row>
    <row r="1301" spans="1:7" x14ac:dyDescent="0.3">
      <c r="A1301" s="54">
        <v>45404</v>
      </c>
      <c r="C1301" s="5" t="s">
        <v>13464</v>
      </c>
      <c r="D1301" s="65">
        <v>5000</v>
      </c>
      <c r="E1301" s="65"/>
      <c r="F1301" s="642">
        <f t="shared" si="29"/>
        <v>912422</v>
      </c>
      <c r="G1301" s="390" t="s">
        <v>9568</v>
      </c>
    </row>
    <row r="1302" spans="1:7" x14ac:dyDescent="0.3">
      <c r="A1302" s="54">
        <v>45404</v>
      </c>
      <c r="C1302" s="5" t="s">
        <v>11300</v>
      </c>
      <c r="D1302" s="65">
        <v>5000</v>
      </c>
      <c r="E1302" s="65"/>
      <c r="F1302" s="642">
        <f t="shared" si="29"/>
        <v>907422</v>
      </c>
      <c r="G1302" s="390" t="s">
        <v>9568</v>
      </c>
    </row>
    <row r="1303" spans="1:7" x14ac:dyDescent="0.3">
      <c r="A1303" s="54">
        <v>45404</v>
      </c>
      <c r="C1303" s="5" t="s">
        <v>4446</v>
      </c>
      <c r="D1303" s="65">
        <v>6000</v>
      </c>
      <c r="E1303" s="65"/>
      <c r="F1303" s="642">
        <f t="shared" si="29"/>
        <v>901422</v>
      </c>
      <c r="G1303" s="390" t="s">
        <v>9568</v>
      </c>
    </row>
    <row r="1304" spans="1:7" x14ac:dyDescent="0.3">
      <c r="A1304" s="54">
        <v>45404</v>
      </c>
      <c r="C1304" s="5" t="s">
        <v>13465</v>
      </c>
      <c r="D1304" s="65">
        <v>5300</v>
      </c>
      <c r="E1304" s="65"/>
      <c r="F1304" s="642">
        <f t="shared" si="29"/>
        <v>896122</v>
      </c>
      <c r="G1304" s="390" t="s">
        <v>9568</v>
      </c>
    </row>
    <row r="1305" spans="1:7" x14ac:dyDescent="0.3">
      <c r="A1305" s="54">
        <v>45404</v>
      </c>
      <c r="C1305" s="5" t="s">
        <v>13465</v>
      </c>
      <c r="D1305" s="65">
        <v>5000</v>
      </c>
      <c r="E1305" s="65"/>
      <c r="F1305" s="642">
        <f t="shared" si="29"/>
        <v>891122</v>
      </c>
      <c r="G1305" s="390" t="s">
        <v>9568</v>
      </c>
    </row>
    <row r="1306" spans="1:7" x14ac:dyDescent="0.3">
      <c r="A1306" s="54">
        <v>45407</v>
      </c>
      <c r="C1306" s="5" t="s">
        <v>13598</v>
      </c>
      <c r="D1306" s="65"/>
      <c r="E1306" s="65">
        <v>30000</v>
      </c>
      <c r="F1306" s="642">
        <f t="shared" si="29"/>
        <v>921122</v>
      </c>
      <c r="G1306" s="390" t="s">
        <v>9568</v>
      </c>
    </row>
    <row r="1307" spans="1:7" x14ac:dyDescent="0.3">
      <c r="A1307" s="54">
        <v>45407</v>
      </c>
      <c r="C1307" s="5" t="s">
        <v>9080</v>
      </c>
      <c r="D1307" s="65"/>
      <c r="E1307" s="65">
        <v>5000</v>
      </c>
      <c r="F1307" s="642">
        <f t="shared" si="29"/>
        <v>926122</v>
      </c>
      <c r="G1307" s="390" t="s">
        <v>9568</v>
      </c>
    </row>
    <row r="1308" spans="1:7" x14ac:dyDescent="0.3">
      <c r="A1308" s="54">
        <v>45409</v>
      </c>
      <c r="C1308" s="5" t="s">
        <v>10513</v>
      </c>
      <c r="D1308" s="65"/>
      <c r="E1308" s="65">
        <v>500000</v>
      </c>
      <c r="F1308" s="642">
        <f t="shared" si="29"/>
        <v>1426122</v>
      </c>
      <c r="G1308" s="390" t="s">
        <v>9568</v>
      </c>
    </row>
    <row r="1309" spans="1:7" x14ac:dyDescent="0.3">
      <c r="A1309" s="54">
        <v>45411</v>
      </c>
      <c r="C1309" s="5" t="s">
        <v>13615</v>
      </c>
      <c r="D1309" s="65">
        <v>6000</v>
      </c>
      <c r="E1309" s="65"/>
      <c r="F1309" s="642">
        <f t="shared" si="29"/>
        <v>1420122</v>
      </c>
      <c r="G1309" s="390" t="s">
        <v>9568</v>
      </c>
    </row>
    <row r="1310" spans="1:7" x14ac:dyDescent="0.3">
      <c r="A1310" s="54">
        <v>45411</v>
      </c>
      <c r="C1310" s="5" t="s">
        <v>12005</v>
      </c>
      <c r="D1310" s="65">
        <v>100000</v>
      </c>
      <c r="E1310" s="65"/>
      <c r="F1310" s="642">
        <f t="shared" si="29"/>
        <v>1320122</v>
      </c>
      <c r="G1310" s="390" t="s">
        <v>9568</v>
      </c>
    </row>
    <row r="1311" spans="1:7" x14ac:dyDescent="0.3">
      <c r="A1311" s="54">
        <v>45411</v>
      </c>
      <c r="C1311" s="5" t="s">
        <v>13617</v>
      </c>
      <c r="D1311" s="65">
        <v>20000</v>
      </c>
      <c r="E1311" s="65"/>
      <c r="F1311" s="642">
        <f t="shared" si="29"/>
        <v>1300122</v>
      </c>
      <c r="G1311" s="390" t="s">
        <v>9568</v>
      </c>
    </row>
    <row r="1312" spans="1:7" x14ac:dyDescent="0.3">
      <c r="A1312" s="54">
        <v>45414</v>
      </c>
      <c r="C1312" s="5" t="s">
        <v>12005</v>
      </c>
      <c r="D1312" s="65">
        <v>240000</v>
      </c>
      <c r="E1312" s="65"/>
      <c r="F1312" s="642">
        <f t="shared" si="29"/>
        <v>1060122</v>
      </c>
      <c r="G1312" s="390" t="s">
        <v>9568</v>
      </c>
    </row>
    <row r="1313" spans="1:7" x14ac:dyDescent="0.3">
      <c r="A1313" s="54">
        <v>45414</v>
      </c>
      <c r="C1313" s="5" t="s">
        <v>13629</v>
      </c>
      <c r="D1313" s="65">
        <v>25000</v>
      </c>
      <c r="E1313" s="65"/>
      <c r="F1313" s="642">
        <f t="shared" si="29"/>
        <v>1035122</v>
      </c>
      <c r="G1313" s="390" t="s">
        <v>9568</v>
      </c>
    </row>
    <row r="1314" spans="1:7" x14ac:dyDescent="0.3">
      <c r="A1314" s="54">
        <v>45414</v>
      </c>
      <c r="C1314" s="5" t="s">
        <v>8583</v>
      </c>
      <c r="D1314" s="65">
        <v>25000</v>
      </c>
      <c r="E1314" s="65"/>
      <c r="F1314" s="642">
        <f t="shared" si="29"/>
        <v>1010122</v>
      </c>
      <c r="G1314" s="390" t="s">
        <v>9568</v>
      </c>
    </row>
    <row r="1315" spans="1:7" x14ac:dyDescent="0.3">
      <c r="A1315" s="54">
        <v>45416</v>
      </c>
      <c r="C1315" s="5" t="s">
        <v>13643</v>
      </c>
      <c r="D1315" s="65">
        <v>20000</v>
      </c>
      <c r="E1315" s="65"/>
      <c r="F1315" s="642">
        <f t="shared" si="29"/>
        <v>990122</v>
      </c>
      <c r="G1315" s="390" t="s">
        <v>9568</v>
      </c>
    </row>
    <row r="1316" spans="1:7" x14ac:dyDescent="0.3">
      <c r="A1316" s="54">
        <v>45420</v>
      </c>
      <c r="C1316" s="5" t="s">
        <v>4601</v>
      </c>
      <c r="D1316" s="43">
        <v>695</v>
      </c>
      <c r="E1316" s="65"/>
      <c r="F1316" s="642">
        <f t="shared" si="29"/>
        <v>989427</v>
      </c>
      <c r="G1316" s="390" t="s">
        <v>9568</v>
      </c>
    </row>
    <row r="1317" spans="1:7" x14ac:dyDescent="0.3">
      <c r="A1317" s="54">
        <v>45420</v>
      </c>
      <c r="C1317" s="5" t="s">
        <v>9080</v>
      </c>
      <c r="D1317" s="65"/>
      <c r="E1317" s="65">
        <v>10000</v>
      </c>
      <c r="F1317" s="642">
        <f t="shared" si="29"/>
        <v>999427</v>
      </c>
      <c r="G1317" s="390" t="s">
        <v>9568</v>
      </c>
    </row>
    <row r="1318" spans="1:7" x14ac:dyDescent="0.3">
      <c r="A1318" s="54">
        <v>45420</v>
      </c>
      <c r="C1318" s="44" t="s">
        <v>13679</v>
      </c>
      <c r="D1318" s="48">
        <v>50000</v>
      </c>
      <c r="E1318" s="65"/>
      <c r="F1318" s="642">
        <f t="shared" si="29"/>
        <v>949427</v>
      </c>
      <c r="G1318" s="390" t="s">
        <v>9568</v>
      </c>
    </row>
    <row r="1319" spans="1:7" x14ac:dyDescent="0.3">
      <c r="A1319" s="54">
        <v>45420</v>
      </c>
      <c r="C1319" s="44" t="s">
        <v>13680</v>
      </c>
      <c r="D1319" s="48">
        <v>5000</v>
      </c>
      <c r="E1319" s="65"/>
      <c r="F1319" s="642">
        <f t="shared" si="29"/>
        <v>944427</v>
      </c>
      <c r="G1319" s="390" t="s">
        <v>9568</v>
      </c>
    </row>
    <row r="1320" spans="1:7" x14ac:dyDescent="0.3">
      <c r="A1320" s="54">
        <v>45425</v>
      </c>
      <c r="C1320" s="5" t="s">
        <v>12257</v>
      </c>
      <c r="D1320" s="65"/>
      <c r="E1320" s="65">
        <v>19682</v>
      </c>
      <c r="F1320" s="642">
        <f t="shared" si="29"/>
        <v>964109</v>
      </c>
      <c r="G1320" s="390" t="s">
        <v>9568</v>
      </c>
    </row>
    <row r="1321" spans="1:7" x14ac:dyDescent="0.3">
      <c r="A1321" s="54">
        <v>45427</v>
      </c>
      <c r="C1321" s="5" t="s">
        <v>294</v>
      </c>
      <c r="D1321" s="65"/>
      <c r="E1321" s="65">
        <v>1000</v>
      </c>
      <c r="F1321" s="642">
        <f t="shared" si="29"/>
        <v>965109</v>
      </c>
      <c r="G1321" s="390" t="s">
        <v>9568</v>
      </c>
    </row>
    <row r="1322" spans="1:7" x14ac:dyDescent="0.3">
      <c r="A1322" s="54">
        <v>45427</v>
      </c>
      <c r="C1322" s="5" t="s">
        <v>10513</v>
      </c>
      <c r="D1322" s="65"/>
      <c r="E1322" s="65">
        <v>500000</v>
      </c>
      <c r="F1322" s="642">
        <f t="shared" si="29"/>
        <v>1465109</v>
      </c>
      <c r="G1322" s="390" t="s">
        <v>9568</v>
      </c>
    </row>
    <row r="1323" spans="1:7" x14ac:dyDescent="0.3">
      <c r="A1323" s="54">
        <v>45427</v>
      </c>
      <c r="C1323" s="5" t="s">
        <v>13727</v>
      </c>
      <c r="D1323" s="65">
        <v>200000</v>
      </c>
      <c r="E1323" s="65"/>
      <c r="F1323" s="642">
        <f t="shared" si="29"/>
        <v>1265109</v>
      </c>
      <c r="G1323" s="390" t="s">
        <v>9568</v>
      </c>
    </row>
    <row r="1324" spans="1:7" x14ac:dyDescent="0.3">
      <c r="A1324" s="54">
        <v>45427</v>
      </c>
      <c r="C1324" s="5" t="s">
        <v>13728</v>
      </c>
      <c r="D1324" s="65">
        <v>300000</v>
      </c>
      <c r="E1324" s="65"/>
      <c r="F1324" s="642">
        <f t="shared" si="29"/>
        <v>965109</v>
      </c>
      <c r="G1324" s="390" t="s">
        <v>9568</v>
      </c>
    </row>
    <row r="1325" spans="1:7" x14ac:dyDescent="0.3">
      <c r="A1325" s="54">
        <v>45432</v>
      </c>
      <c r="C1325" s="5" t="s">
        <v>294</v>
      </c>
      <c r="D1325" s="65"/>
      <c r="E1325" s="65">
        <v>15000</v>
      </c>
      <c r="F1325" s="642">
        <f t="shared" si="29"/>
        <v>980109</v>
      </c>
      <c r="G1325" s="390" t="s">
        <v>9568</v>
      </c>
    </row>
    <row r="1326" spans="1:7" x14ac:dyDescent="0.3">
      <c r="A1326" s="54">
        <v>45432</v>
      </c>
      <c r="C1326" s="5" t="s">
        <v>13751</v>
      </c>
      <c r="D1326" s="65">
        <v>15000</v>
      </c>
      <c r="E1326" s="65"/>
      <c r="F1326" s="642">
        <f t="shared" si="29"/>
        <v>965109</v>
      </c>
      <c r="G1326" s="390" t="s">
        <v>9568</v>
      </c>
    </row>
    <row r="1327" spans="1:7" x14ac:dyDescent="0.3">
      <c r="A1327" s="54">
        <v>45433</v>
      </c>
      <c r="C1327" s="5" t="s">
        <v>13770</v>
      </c>
      <c r="D1327" s="65">
        <v>23500</v>
      </c>
      <c r="E1327" s="65"/>
      <c r="F1327" s="642">
        <f t="shared" si="29"/>
        <v>941609</v>
      </c>
      <c r="G1327" s="390" t="s">
        <v>9568</v>
      </c>
    </row>
    <row r="1328" spans="1:7" x14ac:dyDescent="0.3">
      <c r="A1328" s="54">
        <v>45433</v>
      </c>
      <c r="C1328" s="5" t="s">
        <v>13765</v>
      </c>
      <c r="D1328" s="65">
        <v>6000</v>
      </c>
      <c r="E1328" s="65"/>
      <c r="F1328" s="642">
        <f t="shared" si="29"/>
        <v>935609</v>
      </c>
      <c r="G1328" s="390" t="s">
        <v>9568</v>
      </c>
    </row>
    <row r="1329" spans="1:7" x14ac:dyDescent="0.3">
      <c r="A1329" s="54">
        <v>45433</v>
      </c>
      <c r="C1329" s="5" t="s">
        <v>13766</v>
      </c>
      <c r="D1329" s="65">
        <v>7500</v>
      </c>
      <c r="E1329" s="65"/>
      <c r="F1329" s="642">
        <f t="shared" si="29"/>
        <v>928109</v>
      </c>
      <c r="G1329" s="390" t="s">
        <v>9568</v>
      </c>
    </row>
    <row r="1330" spans="1:7" x14ac:dyDescent="0.3">
      <c r="A1330" s="54">
        <v>45433</v>
      </c>
      <c r="C1330" s="5" t="s">
        <v>13767</v>
      </c>
      <c r="D1330" s="65">
        <v>2000</v>
      </c>
      <c r="E1330" s="65"/>
      <c r="F1330" s="642">
        <f t="shared" si="29"/>
        <v>926109</v>
      </c>
      <c r="G1330" s="390" t="s">
        <v>9568</v>
      </c>
    </row>
    <row r="1331" spans="1:7" x14ac:dyDescent="0.3">
      <c r="A1331" s="54">
        <v>45433</v>
      </c>
      <c r="C1331" s="5" t="s">
        <v>13768</v>
      </c>
      <c r="D1331" s="65">
        <v>2500</v>
      </c>
      <c r="E1331" s="65"/>
      <c r="F1331" s="642">
        <f t="shared" si="29"/>
        <v>923609</v>
      </c>
      <c r="G1331" s="390" t="s">
        <v>9568</v>
      </c>
    </row>
    <row r="1332" spans="1:7" x14ac:dyDescent="0.3">
      <c r="A1332" s="54">
        <v>45433</v>
      </c>
      <c r="C1332" s="5" t="s">
        <v>294</v>
      </c>
      <c r="D1332" s="65"/>
      <c r="E1332" s="65">
        <v>25000</v>
      </c>
      <c r="F1332" s="642">
        <f t="shared" si="29"/>
        <v>948609</v>
      </c>
      <c r="G1332" s="390" t="s">
        <v>9568</v>
      </c>
    </row>
    <row r="1333" spans="1:7" x14ac:dyDescent="0.3">
      <c r="A1333" s="54">
        <v>45435</v>
      </c>
      <c r="C1333" s="5" t="s">
        <v>13781</v>
      </c>
      <c r="D1333" s="65">
        <v>15000</v>
      </c>
      <c r="E1333" s="65"/>
      <c r="F1333" s="642">
        <f t="shared" si="29"/>
        <v>933609</v>
      </c>
      <c r="G1333" s="390" t="s">
        <v>9568</v>
      </c>
    </row>
    <row r="1334" spans="1:7" x14ac:dyDescent="0.3">
      <c r="A1334" s="54">
        <v>45435</v>
      </c>
      <c r="C1334" s="5" t="s">
        <v>13791</v>
      </c>
      <c r="D1334" s="65">
        <v>21215</v>
      </c>
      <c r="E1334" s="65"/>
      <c r="F1334" s="642">
        <f t="shared" si="29"/>
        <v>912394</v>
      </c>
      <c r="G1334" s="390" t="s">
        <v>9568</v>
      </c>
    </row>
    <row r="1335" spans="1:7" x14ac:dyDescent="0.3">
      <c r="A1335" s="54">
        <v>45439</v>
      </c>
      <c r="C1335" s="5" t="s">
        <v>13801</v>
      </c>
      <c r="D1335" s="65">
        <v>5000</v>
      </c>
      <c r="E1335" s="65"/>
      <c r="F1335" s="642">
        <f t="shared" si="29"/>
        <v>907394</v>
      </c>
      <c r="G1335" s="390" t="s">
        <v>9567</v>
      </c>
    </row>
    <row r="1336" spans="1:7" x14ac:dyDescent="0.3">
      <c r="A1336" s="54">
        <v>45439</v>
      </c>
      <c r="C1336" s="5" t="s">
        <v>13802</v>
      </c>
      <c r="D1336" s="65">
        <v>2000</v>
      </c>
      <c r="E1336" s="65"/>
      <c r="F1336" s="642">
        <f t="shared" si="29"/>
        <v>905394</v>
      </c>
      <c r="G1336" s="390" t="s">
        <v>9567</v>
      </c>
    </row>
    <row r="1337" spans="1:7" x14ac:dyDescent="0.3">
      <c r="A1337" s="54">
        <v>45439</v>
      </c>
      <c r="C1337" s="5" t="s">
        <v>13803</v>
      </c>
      <c r="D1337" s="65">
        <v>50000</v>
      </c>
      <c r="E1337" s="65"/>
      <c r="F1337" s="642">
        <f t="shared" si="29"/>
        <v>855394</v>
      </c>
      <c r="G1337" s="390" t="s">
        <v>9567</v>
      </c>
    </row>
    <row r="1338" spans="1:7" x14ac:dyDescent="0.3">
      <c r="A1338" s="54"/>
      <c r="C1338" s="5"/>
      <c r="D1338" s="65"/>
      <c r="E1338" s="65"/>
      <c r="F1338" s="642">
        <f t="shared" si="29"/>
        <v>855394</v>
      </c>
      <c r="G1338" s="390" t="s">
        <v>9567</v>
      </c>
    </row>
    <row r="1339" spans="1:7" x14ac:dyDescent="0.3">
      <c r="A1339" s="54"/>
      <c r="C1339" s="5"/>
      <c r="D1339" s="65"/>
      <c r="E1339" s="65"/>
      <c r="F1339" s="642">
        <f t="shared" si="29"/>
        <v>855394</v>
      </c>
      <c r="G1339" s="390" t="s">
        <v>9567</v>
      </c>
    </row>
    <row r="1340" spans="1:7" x14ac:dyDescent="0.3">
      <c r="A1340" s="54"/>
      <c r="C1340" s="5"/>
      <c r="D1340" s="65"/>
      <c r="E1340" s="65"/>
      <c r="F1340" s="642">
        <f t="shared" si="29"/>
        <v>855394</v>
      </c>
      <c r="G1340" s="390" t="s">
        <v>9567</v>
      </c>
    </row>
    <row r="1341" spans="1:7" x14ac:dyDescent="0.3">
      <c r="A1341" s="54"/>
      <c r="C1341" s="5"/>
      <c r="D1341" s="65"/>
      <c r="E1341" s="65"/>
      <c r="F1341" s="642">
        <f t="shared" si="29"/>
        <v>855394</v>
      </c>
      <c r="G1341" s="390" t="s">
        <v>9567</v>
      </c>
    </row>
    <row r="1342" spans="1:7" x14ac:dyDescent="0.3">
      <c r="A1342" s="54"/>
      <c r="C1342" s="5"/>
      <c r="D1342" s="65"/>
      <c r="E1342" s="65"/>
      <c r="F1342" s="642">
        <f t="shared" si="29"/>
        <v>855394</v>
      </c>
      <c r="G1342" s="390" t="s">
        <v>9567</v>
      </c>
    </row>
    <row r="1343" spans="1:7" x14ac:dyDescent="0.3">
      <c r="A1343" s="54"/>
      <c r="C1343" s="5"/>
      <c r="D1343" s="65"/>
      <c r="E1343" s="65"/>
      <c r="F1343" s="642">
        <f t="shared" si="29"/>
        <v>855394</v>
      </c>
      <c r="G1343" s="390" t="s">
        <v>9567</v>
      </c>
    </row>
    <row r="1344" spans="1:7" x14ac:dyDescent="0.3">
      <c r="A1344" s="54"/>
      <c r="C1344" s="5"/>
      <c r="D1344" s="65"/>
      <c r="E1344" s="65"/>
      <c r="F1344" s="642">
        <f t="shared" si="29"/>
        <v>855394</v>
      </c>
      <c r="G1344" s="390" t="s">
        <v>9567</v>
      </c>
    </row>
    <row r="1345" spans="1:7" x14ac:dyDescent="0.3">
      <c r="A1345" s="54"/>
      <c r="C1345" s="5"/>
      <c r="D1345" s="65"/>
      <c r="E1345" s="65"/>
      <c r="F1345" s="642">
        <f t="shared" si="29"/>
        <v>855394</v>
      </c>
      <c r="G1345" s="390" t="s">
        <v>9567</v>
      </c>
    </row>
    <row r="1346" spans="1:7" x14ac:dyDescent="0.3">
      <c r="A1346" s="54"/>
      <c r="C1346" s="5"/>
      <c r="D1346" s="65"/>
      <c r="E1346" s="65"/>
      <c r="F1346" s="642">
        <f t="shared" si="29"/>
        <v>855394</v>
      </c>
      <c r="G1346" s="390" t="s">
        <v>9567</v>
      </c>
    </row>
    <row r="1347" spans="1:7" x14ac:dyDescent="0.3">
      <c r="A1347" s="54"/>
      <c r="C1347" s="5"/>
      <c r="D1347" s="65"/>
      <c r="E1347" s="65"/>
      <c r="F1347" s="642">
        <f t="shared" si="29"/>
        <v>855394</v>
      </c>
      <c r="G1347" s="390" t="s">
        <v>9567</v>
      </c>
    </row>
    <row r="1348" spans="1:7" x14ac:dyDescent="0.3">
      <c r="A1348" s="54"/>
      <c r="C1348" s="5"/>
      <c r="D1348" s="65"/>
      <c r="E1348" s="65"/>
      <c r="F1348" s="642">
        <f t="shared" si="29"/>
        <v>855394</v>
      </c>
      <c r="G1348" s="390" t="s">
        <v>9567</v>
      </c>
    </row>
    <row r="1349" spans="1:7" x14ac:dyDescent="0.3">
      <c r="A1349" s="54"/>
      <c r="C1349" s="5"/>
      <c r="D1349" s="65"/>
      <c r="E1349" s="65"/>
      <c r="F1349" s="642">
        <f t="shared" si="29"/>
        <v>855394</v>
      </c>
      <c r="G1349" s="390" t="s">
        <v>9567</v>
      </c>
    </row>
    <row r="1350" spans="1:7" x14ac:dyDescent="0.3">
      <c r="A1350" s="54"/>
      <c r="C1350" s="5"/>
      <c r="D1350" s="65"/>
      <c r="E1350" s="65"/>
      <c r="F1350" s="642">
        <f t="shared" si="29"/>
        <v>855394</v>
      </c>
      <c r="G1350" s="390" t="s">
        <v>9567</v>
      </c>
    </row>
    <row r="1351" spans="1:7" x14ac:dyDescent="0.3">
      <c r="A1351" s="54"/>
      <c r="C1351" s="5"/>
      <c r="D1351" s="65"/>
      <c r="E1351" s="65"/>
      <c r="F1351" s="642">
        <f t="shared" si="29"/>
        <v>855394</v>
      </c>
      <c r="G1351" s="390" t="s">
        <v>9567</v>
      </c>
    </row>
    <row r="1352" spans="1:7" x14ac:dyDescent="0.3">
      <c r="A1352" s="54"/>
      <c r="C1352" s="5"/>
      <c r="D1352" s="65"/>
      <c r="E1352" s="65"/>
      <c r="F1352" s="642">
        <f t="shared" ref="F1352:F1356" si="30">F1351+E1352-D1352</f>
        <v>855394</v>
      </c>
      <c r="G1352" s="390" t="s">
        <v>9567</v>
      </c>
    </row>
    <row r="1353" spans="1:7" x14ac:dyDescent="0.3">
      <c r="A1353" s="54"/>
      <c r="C1353" s="5"/>
      <c r="D1353" s="65"/>
      <c r="E1353" s="65"/>
      <c r="F1353" s="642">
        <f t="shared" si="30"/>
        <v>855394</v>
      </c>
      <c r="G1353" s="390" t="s">
        <v>9567</v>
      </c>
    </row>
    <row r="1354" spans="1:7" x14ac:dyDescent="0.3">
      <c r="A1354" s="54"/>
      <c r="C1354" s="5"/>
      <c r="D1354" s="65"/>
      <c r="E1354" s="65"/>
      <c r="F1354" s="642">
        <f t="shared" si="30"/>
        <v>855394</v>
      </c>
      <c r="G1354" s="390" t="s">
        <v>9567</v>
      </c>
    </row>
    <row r="1355" spans="1:7" x14ac:dyDescent="0.3">
      <c r="A1355" s="54"/>
      <c r="C1355" s="5"/>
      <c r="D1355" s="65"/>
      <c r="E1355" s="65"/>
      <c r="F1355" s="642">
        <f t="shared" si="30"/>
        <v>855394</v>
      </c>
      <c r="G1355" s="390" t="s">
        <v>9567</v>
      </c>
    </row>
    <row r="1356" spans="1:7" x14ac:dyDescent="0.3">
      <c r="A1356" s="54"/>
      <c r="C1356" s="5"/>
      <c r="D1356" s="65"/>
      <c r="E1356" s="65"/>
      <c r="F1356" s="642">
        <f t="shared" si="30"/>
        <v>855394</v>
      </c>
      <c r="G1356" s="390" t="s">
        <v>9567</v>
      </c>
    </row>
    <row r="1357" spans="1:7" x14ac:dyDescent="0.3">
      <c r="A1357" s="54"/>
      <c r="C1357" s="5"/>
      <c r="D1357" s="65"/>
      <c r="E1357" s="65"/>
      <c r="F1357" s="46">
        <f t="shared" ref="F1357:F1417" si="31">F1356+E1357-D1357</f>
        <v>855394</v>
      </c>
      <c r="G1357" s="390" t="s">
        <v>9567</v>
      </c>
    </row>
    <row r="1358" spans="1:7" x14ac:dyDescent="0.3">
      <c r="A1358" s="54"/>
      <c r="C1358" s="5"/>
      <c r="D1358" s="65"/>
      <c r="E1358" s="65"/>
      <c r="F1358" s="46">
        <f t="shared" si="31"/>
        <v>855394</v>
      </c>
      <c r="G1358" s="390" t="s">
        <v>9567</v>
      </c>
    </row>
    <row r="1359" spans="1:7" x14ac:dyDescent="0.3">
      <c r="A1359" s="54"/>
      <c r="C1359" s="5"/>
      <c r="D1359" s="65"/>
      <c r="E1359" s="65"/>
      <c r="F1359" s="46">
        <f t="shared" si="31"/>
        <v>855394</v>
      </c>
      <c r="G1359" s="390" t="s">
        <v>9567</v>
      </c>
    </row>
    <row r="1360" spans="1:7" x14ac:dyDescent="0.3">
      <c r="A1360" s="54"/>
      <c r="C1360" s="5"/>
      <c r="D1360" s="65"/>
      <c r="E1360" s="65"/>
      <c r="F1360" s="46">
        <f t="shared" si="31"/>
        <v>855394</v>
      </c>
      <c r="G1360" s="390" t="s">
        <v>9567</v>
      </c>
    </row>
    <row r="1361" spans="1:7" x14ac:dyDescent="0.3">
      <c r="A1361" s="54"/>
      <c r="C1361" s="5"/>
      <c r="D1361" s="65"/>
      <c r="E1361" s="65"/>
      <c r="F1361" s="46">
        <f t="shared" si="31"/>
        <v>855394</v>
      </c>
      <c r="G1361" s="390" t="s">
        <v>9567</v>
      </c>
    </row>
    <row r="1362" spans="1:7" x14ac:dyDescent="0.3">
      <c r="A1362" s="54"/>
      <c r="C1362" s="5"/>
      <c r="D1362" s="65"/>
      <c r="E1362" s="65"/>
      <c r="F1362" s="46">
        <f t="shared" si="31"/>
        <v>855394</v>
      </c>
      <c r="G1362" s="390" t="s">
        <v>9567</v>
      </c>
    </row>
    <row r="1363" spans="1:7" x14ac:dyDescent="0.3">
      <c r="A1363" s="54"/>
      <c r="C1363" s="5"/>
      <c r="D1363" s="65"/>
      <c r="E1363" s="65"/>
      <c r="F1363" s="46">
        <f t="shared" si="31"/>
        <v>855394</v>
      </c>
      <c r="G1363" s="390" t="s">
        <v>9567</v>
      </c>
    </row>
    <row r="1364" spans="1:7" x14ac:dyDescent="0.3">
      <c r="A1364" s="54"/>
      <c r="C1364" s="5"/>
      <c r="D1364" s="65"/>
      <c r="E1364" s="65"/>
      <c r="F1364" s="46">
        <f t="shared" si="31"/>
        <v>855394</v>
      </c>
      <c r="G1364" s="390" t="s">
        <v>9567</v>
      </c>
    </row>
    <row r="1365" spans="1:7" x14ac:dyDescent="0.3">
      <c r="A1365" s="54"/>
      <c r="C1365" s="5"/>
      <c r="D1365" s="65"/>
      <c r="E1365" s="65"/>
      <c r="F1365" s="46">
        <f t="shared" si="31"/>
        <v>855394</v>
      </c>
      <c r="G1365" s="390" t="s">
        <v>9567</v>
      </c>
    </row>
    <row r="1366" spans="1:7" x14ac:dyDescent="0.3">
      <c r="A1366" s="54"/>
      <c r="C1366" s="5"/>
      <c r="D1366" s="65"/>
      <c r="E1366" s="65"/>
      <c r="F1366" s="46">
        <f t="shared" si="31"/>
        <v>855394</v>
      </c>
      <c r="G1366" s="390" t="s">
        <v>9567</v>
      </c>
    </row>
    <row r="1367" spans="1:7" x14ac:dyDescent="0.3">
      <c r="A1367" s="54"/>
      <c r="C1367" s="5"/>
      <c r="D1367" s="65"/>
      <c r="E1367" s="65"/>
      <c r="F1367" s="46">
        <f t="shared" si="31"/>
        <v>855394</v>
      </c>
      <c r="G1367" s="390" t="s">
        <v>9567</v>
      </c>
    </row>
    <row r="1368" spans="1:7" x14ac:dyDescent="0.3">
      <c r="A1368" s="54"/>
      <c r="C1368" s="5"/>
      <c r="D1368" s="65"/>
      <c r="E1368" s="65"/>
      <c r="F1368" s="46">
        <f t="shared" si="31"/>
        <v>855394</v>
      </c>
      <c r="G1368" s="390" t="s">
        <v>9567</v>
      </c>
    </row>
    <row r="1369" spans="1:7" x14ac:dyDescent="0.3">
      <c r="A1369" s="54"/>
      <c r="C1369" s="5"/>
      <c r="D1369" s="65"/>
      <c r="E1369" s="65"/>
      <c r="F1369" s="46">
        <f t="shared" si="31"/>
        <v>855394</v>
      </c>
      <c r="G1369" s="390" t="s">
        <v>9567</v>
      </c>
    </row>
    <row r="1370" spans="1:7" x14ac:dyDescent="0.3">
      <c r="A1370" s="54"/>
      <c r="C1370" s="5"/>
      <c r="D1370" s="65"/>
      <c r="E1370" s="65"/>
      <c r="F1370" s="46">
        <f t="shared" si="31"/>
        <v>855394</v>
      </c>
      <c r="G1370" s="390" t="s">
        <v>9567</v>
      </c>
    </row>
    <row r="1371" spans="1:7" x14ac:dyDescent="0.3">
      <c r="A1371" s="54"/>
      <c r="C1371" s="5"/>
      <c r="D1371" s="65"/>
      <c r="E1371" s="65"/>
      <c r="F1371" s="46">
        <f t="shared" si="31"/>
        <v>855394</v>
      </c>
      <c r="G1371" s="390" t="s">
        <v>9567</v>
      </c>
    </row>
    <row r="1372" spans="1:7" x14ac:dyDescent="0.3">
      <c r="A1372" s="54"/>
      <c r="C1372" s="5"/>
      <c r="D1372" s="65"/>
      <c r="E1372" s="65"/>
      <c r="F1372" s="46">
        <f t="shared" si="31"/>
        <v>855394</v>
      </c>
      <c r="G1372" s="390" t="s">
        <v>9567</v>
      </c>
    </row>
    <row r="1373" spans="1:7" x14ac:dyDescent="0.3">
      <c r="A1373" s="54"/>
      <c r="C1373" s="5"/>
      <c r="D1373" s="65"/>
      <c r="E1373" s="65"/>
      <c r="F1373" s="46">
        <f t="shared" si="31"/>
        <v>855394</v>
      </c>
      <c r="G1373" s="390" t="s">
        <v>9567</v>
      </c>
    </row>
    <row r="1374" spans="1:7" x14ac:dyDescent="0.3">
      <c r="A1374" s="54"/>
      <c r="C1374" s="5"/>
      <c r="D1374" s="65"/>
      <c r="E1374" s="65"/>
      <c r="F1374" s="46">
        <f t="shared" si="31"/>
        <v>855394</v>
      </c>
      <c r="G1374" s="390" t="s">
        <v>9567</v>
      </c>
    </row>
    <row r="1375" spans="1:7" x14ac:dyDescent="0.3">
      <c r="A1375" s="54"/>
      <c r="C1375" s="5"/>
      <c r="D1375" s="65"/>
      <c r="E1375" s="65"/>
      <c r="F1375" s="46">
        <f t="shared" si="31"/>
        <v>855394</v>
      </c>
      <c r="G1375" s="390" t="s">
        <v>9567</v>
      </c>
    </row>
    <row r="1376" spans="1:7" x14ac:dyDescent="0.3">
      <c r="A1376" s="54"/>
      <c r="C1376" s="5"/>
      <c r="D1376" s="65"/>
      <c r="E1376" s="65"/>
      <c r="F1376" s="46">
        <f t="shared" si="31"/>
        <v>855394</v>
      </c>
      <c r="G1376" s="390" t="s">
        <v>9567</v>
      </c>
    </row>
    <row r="1377" spans="1:7" x14ac:dyDescent="0.3">
      <c r="A1377" s="54"/>
      <c r="C1377" s="5"/>
      <c r="D1377" s="65"/>
      <c r="E1377" s="65"/>
      <c r="F1377" s="46">
        <f t="shared" si="31"/>
        <v>855394</v>
      </c>
      <c r="G1377" s="390" t="s">
        <v>9567</v>
      </c>
    </row>
    <row r="1378" spans="1:7" x14ac:dyDescent="0.3">
      <c r="A1378" s="54"/>
      <c r="C1378" s="5"/>
      <c r="D1378" s="65"/>
      <c r="E1378" s="65"/>
      <c r="F1378" s="46">
        <f t="shared" si="31"/>
        <v>855394</v>
      </c>
      <c r="G1378" s="390" t="s">
        <v>9567</v>
      </c>
    </row>
    <row r="1379" spans="1:7" x14ac:dyDescent="0.3">
      <c r="A1379" s="54"/>
      <c r="C1379" s="5"/>
      <c r="D1379" s="65"/>
      <c r="E1379" s="65"/>
      <c r="F1379" s="46">
        <f t="shared" si="31"/>
        <v>855394</v>
      </c>
      <c r="G1379" s="390" t="s">
        <v>9567</v>
      </c>
    </row>
    <row r="1380" spans="1:7" x14ac:dyDescent="0.3">
      <c r="A1380" s="54"/>
      <c r="C1380" s="5"/>
      <c r="D1380" s="65"/>
      <c r="E1380" s="65"/>
      <c r="F1380" s="46">
        <f t="shared" si="31"/>
        <v>855394</v>
      </c>
      <c r="G1380" s="390" t="s">
        <v>9567</v>
      </c>
    </row>
    <row r="1381" spans="1:7" x14ac:dyDescent="0.3">
      <c r="A1381" s="54"/>
      <c r="C1381" s="5"/>
      <c r="D1381" s="65"/>
      <c r="E1381" s="65"/>
      <c r="F1381" s="46">
        <f t="shared" si="31"/>
        <v>855394</v>
      </c>
      <c r="G1381" s="390" t="s">
        <v>9567</v>
      </c>
    </row>
    <row r="1382" spans="1:7" x14ac:dyDescent="0.3">
      <c r="A1382" s="54"/>
      <c r="C1382" s="5"/>
      <c r="D1382" s="65"/>
      <c r="E1382" s="65"/>
      <c r="F1382" s="46">
        <f t="shared" si="31"/>
        <v>855394</v>
      </c>
      <c r="G1382" s="390" t="s">
        <v>9567</v>
      </c>
    </row>
    <row r="1383" spans="1:7" x14ac:dyDescent="0.3">
      <c r="A1383" s="54"/>
      <c r="C1383" s="5"/>
      <c r="D1383" s="65"/>
      <c r="E1383" s="65"/>
      <c r="F1383" s="46">
        <f t="shared" si="31"/>
        <v>855394</v>
      </c>
      <c r="G1383" s="390" t="s">
        <v>9567</v>
      </c>
    </row>
    <row r="1384" spans="1:7" x14ac:dyDescent="0.3">
      <c r="A1384" s="54"/>
      <c r="C1384" s="5"/>
      <c r="D1384" s="65"/>
      <c r="E1384" s="65"/>
      <c r="F1384" s="46">
        <f t="shared" si="31"/>
        <v>855394</v>
      </c>
      <c r="G1384" s="390" t="s">
        <v>9567</v>
      </c>
    </row>
    <row r="1385" spans="1:7" x14ac:dyDescent="0.3">
      <c r="A1385" s="54"/>
      <c r="C1385" s="5"/>
      <c r="D1385" s="65"/>
      <c r="E1385" s="65"/>
      <c r="F1385" s="46">
        <f t="shared" si="31"/>
        <v>855394</v>
      </c>
      <c r="G1385" s="390" t="s">
        <v>9567</v>
      </c>
    </row>
    <row r="1386" spans="1:7" x14ac:dyDescent="0.3">
      <c r="A1386" s="54"/>
      <c r="C1386" s="5"/>
      <c r="D1386" s="65"/>
      <c r="E1386" s="65"/>
      <c r="F1386" s="46">
        <f t="shared" si="31"/>
        <v>855394</v>
      </c>
      <c r="G1386" s="390" t="s">
        <v>9567</v>
      </c>
    </row>
    <row r="1387" spans="1:7" x14ac:dyDescent="0.3">
      <c r="A1387" s="54"/>
      <c r="C1387" s="5"/>
      <c r="D1387" s="65"/>
      <c r="E1387" s="65"/>
      <c r="F1387" s="46">
        <f t="shared" si="31"/>
        <v>855394</v>
      </c>
      <c r="G1387" s="390" t="s">
        <v>9567</v>
      </c>
    </row>
    <row r="1388" spans="1:7" x14ac:dyDescent="0.3">
      <c r="A1388" s="54"/>
      <c r="C1388" s="5"/>
      <c r="D1388" s="65"/>
      <c r="E1388" s="65"/>
      <c r="F1388" s="46">
        <f t="shared" si="31"/>
        <v>855394</v>
      </c>
      <c r="G1388" s="390" t="s">
        <v>9567</v>
      </c>
    </row>
    <row r="1389" spans="1:7" x14ac:dyDescent="0.3">
      <c r="A1389" s="54"/>
      <c r="C1389" s="5"/>
      <c r="D1389" s="65"/>
      <c r="E1389" s="65"/>
      <c r="F1389" s="46">
        <f t="shared" si="31"/>
        <v>855394</v>
      </c>
      <c r="G1389" s="390" t="s">
        <v>9567</v>
      </c>
    </row>
    <row r="1390" spans="1:7" x14ac:dyDescent="0.3">
      <c r="A1390" s="54"/>
      <c r="C1390" s="5"/>
      <c r="D1390" s="65"/>
      <c r="E1390" s="65"/>
      <c r="F1390" s="46">
        <f t="shared" si="31"/>
        <v>855394</v>
      </c>
      <c r="G1390" s="390" t="s">
        <v>9567</v>
      </c>
    </row>
    <row r="1391" spans="1:7" x14ac:dyDescent="0.3">
      <c r="A1391" s="54"/>
      <c r="C1391" s="5"/>
      <c r="D1391" s="65"/>
      <c r="E1391" s="65"/>
      <c r="F1391" s="46">
        <f t="shared" si="31"/>
        <v>855394</v>
      </c>
      <c r="G1391" s="390" t="s">
        <v>9567</v>
      </c>
    </row>
    <row r="1392" spans="1:7" x14ac:dyDescent="0.3">
      <c r="A1392" s="54"/>
      <c r="C1392" s="5"/>
      <c r="D1392" s="65"/>
      <c r="E1392" s="65"/>
      <c r="F1392" s="46">
        <f t="shared" si="31"/>
        <v>855394</v>
      </c>
      <c r="G1392" s="390" t="s">
        <v>9567</v>
      </c>
    </row>
    <row r="1393" spans="1:7" x14ac:dyDescent="0.3">
      <c r="A1393" s="54"/>
      <c r="C1393" s="5"/>
      <c r="D1393" s="65"/>
      <c r="E1393" s="65"/>
      <c r="F1393" s="46">
        <f t="shared" si="31"/>
        <v>855394</v>
      </c>
      <c r="G1393" s="390" t="s">
        <v>9567</v>
      </c>
    </row>
    <row r="1394" spans="1:7" x14ac:dyDescent="0.3">
      <c r="A1394" s="54"/>
      <c r="C1394" s="5"/>
      <c r="D1394" s="65"/>
      <c r="E1394" s="65"/>
      <c r="F1394" s="46">
        <f t="shared" si="31"/>
        <v>855394</v>
      </c>
      <c r="G1394" s="390" t="s">
        <v>9567</v>
      </c>
    </row>
    <row r="1395" spans="1:7" x14ac:dyDescent="0.3">
      <c r="A1395" s="54"/>
      <c r="C1395" s="5"/>
      <c r="D1395" s="65"/>
      <c r="E1395" s="65"/>
      <c r="F1395" s="46">
        <f t="shared" si="31"/>
        <v>855394</v>
      </c>
      <c r="G1395" s="390" t="s">
        <v>9567</v>
      </c>
    </row>
    <row r="1396" spans="1:7" x14ac:dyDescent="0.3">
      <c r="A1396" s="54"/>
      <c r="C1396" s="5"/>
      <c r="D1396" s="65"/>
      <c r="E1396" s="65"/>
      <c r="F1396" s="46">
        <f t="shared" si="31"/>
        <v>855394</v>
      </c>
      <c r="G1396" s="390" t="s">
        <v>9567</v>
      </c>
    </row>
    <row r="1397" spans="1:7" x14ac:dyDescent="0.3">
      <c r="A1397" s="54"/>
      <c r="C1397" s="5"/>
      <c r="D1397" s="65"/>
      <c r="E1397" s="65"/>
      <c r="F1397" s="46">
        <f t="shared" si="31"/>
        <v>855394</v>
      </c>
      <c r="G1397" s="390" t="s">
        <v>9567</v>
      </c>
    </row>
    <row r="1398" spans="1:7" x14ac:dyDescent="0.3">
      <c r="A1398" s="54"/>
      <c r="C1398" s="5"/>
      <c r="D1398" s="65"/>
      <c r="E1398" s="65"/>
      <c r="F1398" s="46">
        <f t="shared" si="31"/>
        <v>855394</v>
      </c>
      <c r="G1398" s="390" t="s">
        <v>9567</v>
      </c>
    </row>
    <row r="1399" spans="1:7" x14ac:dyDescent="0.3">
      <c r="A1399" s="54"/>
      <c r="C1399" s="5"/>
      <c r="D1399" s="65"/>
      <c r="E1399" s="65"/>
      <c r="F1399" s="46">
        <f t="shared" si="31"/>
        <v>855394</v>
      </c>
      <c r="G1399" s="390" t="s">
        <v>9567</v>
      </c>
    </row>
    <row r="1400" spans="1:7" x14ac:dyDescent="0.3">
      <c r="A1400" s="54"/>
      <c r="C1400" s="5"/>
      <c r="D1400" s="65"/>
      <c r="E1400" s="65"/>
      <c r="F1400" s="46">
        <f t="shared" si="31"/>
        <v>855394</v>
      </c>
      <c r="G1400" s="390" t="s">
        <v>9567</v>
      </c>
    </row>
    <row r="1401" spans="1:7" x14ac:dyDescent="0.3">
      <c r="A1401" s="54"/>
      <c r="C1401" s="5"/>
      <c r="D1401" s="65"/>
      <c r="E1401" s="65"/>
      <c r="F1401" s="46">
        <f t="shared" si="31"/>
        <v>855394</v>
      </c>
      <c r="G1401" s="390" t="s">
        <v>9567</v>
      </c>
    </row>
    <row r="1402" spans="1:7" x14ac:dyDescent="0.3">
      <c r="A1402" s="54"/>
      <c r="C1402" s="5"/>
      <c r="D1402" s="65"/>
      <c r="E1402" s="65"/>
      <c r="F1402" s="46">
        <f t="shared" si="31"/>
        <v>855394</v>
      </c>
      <c r="G1402" s="390" t="s">
        <v>9567</v>
      </c>
    </row>
    <row r="1403" spans="1:7" x14ac:dyDescent="0.3">
      <c r="A1403" s="54"/>
      <c r="C1403" s="5"/>
      <c r="D1403" s="65"/>
      <c r="E1403" s="65"/>
      <c r="F1403" s="46">
        <f t="shared" si="31"/>
        <v>855394</v>
      </c>
      <c r="G1403" s="390" t="s">
        <v>9567</v>
      </c>
    </row>
    <row r="1404" spans="1:7" x14ac:dyDescent="0.3">
      <c r="A1404" s="54"/>
      <c r="C1404" s="5"/>
      <c r="D1404" s="65"/>
      <c r="E1404" s="65"/>
      <c r="F1404" s="46">
        <f t="shared" si="31"/>
        <v>855394</v>
      </c>
      <c r="G1404" s="390" t="s">
        <v>9567</v>
      </c>
    </row>
    <row r="1405" spans="1:7" x14ac:dyDescent="0.3">
      <c r="A1405" s="54"/>
      <c r="C1405" s="5"/>
      <c r="D1405" s="65"/>
      <c r="E1405" s="65"/>
      <c r="F1405" s="46">
        <f t="shared" si="31"/>
        <v>855394</v>
      </c>
      <c r="G1405" s="390" t="s">
        <v>9567</v>
      </c>
    </row>
    <row r="1406" spans="1:7" x14ac:dyDescent="0.3">
      <c r="A1406" s="54"/>
      <c r="C1406" s="5"/>
      <c r="D1406" s="65"/>
      <c r="E1406" s="65"/>
      <c r="F1406" s="46">
        <f t="shared" si="31"/>
        <v>855394</v>
      </c>
      <c r="G1406" s="390" t="s">
        <v>9567</v>
      </c>
    </row>
    <row r="1407" spans="1:7" x14ac:dyDescent="0.3">
      <c r="A1407" s="54"/>
      <c r="C1407" s="5"/>
      <c r="D1407" s="65"/>
      <c r="E1407" s="65"/>
      <c r="F1407" s="46">
        <f t="shared" si="31"/>
        <v>855394</v>
      </c>
      <c r="G1407" s="390" t="s">
        <v>9567</v>
      </c>
    </row>
    <row r="1408" spans="1:7" x14ac:dyDescent="0.3">
      <c r="A1408" s="54"/>
      <c r="C1408" s="5"/>
      <c r="D1408" s="65"/>
      <c r="E1408" s="65"/>
      <c r="F1408" s="46">
        <f t="shared" si="31"/>
        <v>855394</v>
      </c>
      <c r="G1408" s="390" t="s">
        <v>9567</v>
      </c>
    </row>
    <row r="1409" spans="1:7" x14ac:dyDescent="0.3">
      <c r="A1409" s="54"/>
      <c r="C1409" s="5"/>
      <c r="D1409" s="65"/>
      <c r="E1409" s="65"/>
      <c r="F1409" s="46">
        <f t="shared" si="31"/>
        <v>855394</v>
      </c>
      <c r="G1409" s="390" t="s">
        <v>9567</v>
      </c>
    </row>
    <row r="1410" spans="1:7" x14ac:dyDescent="0.3">
      <c r="A1410" s="54"/>
      <c r="C1410" s="5"/>
      <c r="D1410" s="65"/>
      <c r="E1410" s="65"/>
      <c r="F1410" s="46">
        <f t="shared" si="31"/>
        <v>855394</v>
      </c>
      <c r="G1410" s="390" t="s">
        <v>9567</v>
      </c>
    </row>
    <row r="1411" spans="1:7" x14ac:dyDescent="0.3">
      <c r="A1411" s="54"/>
      <c r="C1411" s="5"/>
      <c r="D1411" s="65"/>
      <c r="E1411" s="65"/>
      <c r="F1411" s="46">
        <f t="shared" si="31"/>
        <v>855394</v>
      </c>
      <c r="G1411" s="390" t="s">
        <v>9567</v>
      </c>
    </row>
    <row r="1412" spans="1:7" x14ac:dyDescent="0.3">
      <c r="A1412" s="54"/>
      <c r="C1412" s="5"/>
      <c r="D1412" s="65"/>
      <c r="E1412" s="65"/>
      <c r="F1412" s="46">
        <f t="shared" si="31"/>
        <v>855394</v>
      </c>
      <c r="G1412" s="390" t="s">
        <v>9567</v>
      </c>
    </row>
    <row r="1413" spans="1:7" x14ac:dyDescent="0.3">
      <c r="A1413" s="54"/>
      <c r="C1413" s="5"/>
      <c r="D1413" s="65"/>
      <c r="E1413" s="65"/>
      <c r="F1413" s="46">
        <f t="shared" si="31"/>
        <v>855394</v>
      </c>
      <c r="G1413" s="390" t="s">
        <v>9567</v>
      </c>
    </row>
    <row r="1414" spans="1:7" x14ac:dyDescent="0.3">
      <c r="A1414" s="54"/>
      <c r="C1414" s="5"/>
      <c r="D1414" s="65"/>
      <c r="E1414" s="65"/>
      <c r="F1414" s="46">
        <f t="shared" si="31"/>
        <v>855394</v>
      </c>
      <c r="G1414" s="390" t="s">
        <v>9567</v>
      </c>
    </row>
    <row r="1415" spans="1:7" x14ac:dyDescent="0.3">
      <c r="A1415" s="54"/>
      <c r="C1415" s="5"/>
      <c r="D1415" s="65"/>
      <c r="E1415" s="65"/>
      <c r="F1415" s="46">
        <f t="shared" si="31"/>
        <v>855394</v>
      </c>
      <c r="G1415" s="390" t="s">
        <v>9567</v>
      </c>
    </row>
    <row r="1416" spans="1:7" x14ac:dyDescent="0.3">
      <c r="A1416" s="54"/>
      <c r="C1416" s="5"/>
      <c r="D1416" s="65"/>
      <c r="E1416" s="65"/>
      <c r="F1416" s="46">
        <f t="shared" si="31"/>
        <v>855394</v>
      </c>
      <c r="G1416" s="390" t="s">
        <v>9567</v>
      </c>
    </row>
    <row r="1417" spans="1:7" x14ac:dyDescent="0.3">
      <c r="A1417" s="54"/>
      <c r="C1417" s="5"/>
      <c r="D1417" s="65"/>
      <c r="E1417" s="65"/>
      <c r="F1417" s="46">
        <f t="shared" si="31"/>
        <v>855394</v>
      </c>
      <c r="G1417" s="390" t="s">
        <v>9567</v>
      </c>
    </row>
    <row r="1418" spans="1:7" x14ac:dyDescent="0.3">
      <c r="A1418" s="54"/>
      <c r="C1418" s="5"/>
      <c r="D1418" s="65"/>
      <c r="E1418" s="65"/>
      <c r="F1418" s="46">
        <f t="shared" ref="F1418:F1481" si="32">F1417+E1418-D1418</f>
        <v>855394</v>
      </c>
      <c r="G1418" s="390" t="s">
        <v>9567</v>
      </c>
    </row>
    <row r="1419" spans="1:7" x14ac:dyDescent="0.3">
      <c r="A1419" s="54"/>
      <c r="C1419" s="5"/>
      <c r="D1419" s="65"/>
      <c r="E1419" s="65"/>
      <c r="F1419" s="46">
        <f t="shared" si="32"/>
        <v>855394</v>
      </c>
      <c r="G1419" s="390" t="s">
        <v>9567</v>
      </c>
    </row>
    <row r="1420" spans="1:7" x14ac:dyDescent="0.3">
      <c r="A1420" s="54"/>
      <c r="C1420" s="5"/>
      <c r="D1420" s="65"/>
      <c r="E1420" s="65"/>
      <c r="F1420" s="46">
        <f t="shared" si="32"/>
        <v>855394</v>
      </c>
      <c r="G1420" s="390" t="s">
        <v>9567</v>
      </c>
    </row>
    <row r="1421" spans="1:7" x14ac:dyDescent="0.3">
      <c r="A1421" s="54"/>
      <c r="C1421" s="5"/>
      <c r="D1421" s="65"/>
      <c r="E1421" s="65"/>
      <c r="F1421" s="46">
        <f t="shared" si="32"/>
        <v>855394</v>
      </c>
      <c r="G1421" s="390" t="s">
        <v>9567</v>
      </c>
    </row>
    <row r="1422" spans="1:7" x14ac:dyDescent="0.3">
      <c r="A1422" s="54"/>
      <c r="C1422" s="5"/>
      <c r="D1422" s="65"/>
      <c r="E1422" s="65"/>
      <c r="F1422" s="46">
        <f t="shared" si="32"/>
        <v>855394</v>
      </c>
      <c r="G1422" s="390" t="s">
        <v>9567</v>
      </c>
    </row>
    <row r="1423" spans="1:7" x14ac:dyDescent="0.3">
      <c r="A1423" s="54"/>
      <c r="C1423" s="5"/>
      <c r="D1423" s="65"/>
      <c r="E1423" s="65"/>
      <c r="F1423" s="46">
        <f t="shared" si="32"/>
        <v>855394</v>
      </c>
      <c r="G1423" s="390" t="s">
        <v>9567</v>
      </c>
    </row>
    <row r="1424" spans="1:7" x14ac:dyDescent="0.3">
      <c r="A1424" s="54"/>
      <c r="C1424" s="5"/>
      <c r="D1424" s="65"/>
      <c r="E1424" s="65"/>
      <c r="F1424" s="46">
        <f t="shared" si="32"/>
        <v>855394</v>
      </c>
      <c r="G1424" s="390" t="s">
        <v>9567</v>
      </c>
    </row>
    <row r="1425" spans="1:7" x14ac:dyDescent="0.3">
      <c r="A1425" s="54"/>
      <c r="C1425" s="5"/>
      <c r="D1425" s="65"/>
      <c r="E1425" s="65"/>
      <c r="F1425" s="46">
        <f t="shared" si="32"/>
        <v>855394</v>
      </c>
      <c r="G1425" s="390" t="s">
        <v>9567</v>
      </c>
    </row>
    <row r="1426" spans="1:7" x14ac:dyDescent="0.3">
      <c r="A1426" s="54"/>
      <c r="C1426" s="5"/>
      <c r="D1426" s="65"/>
      <c r="E1426" s="65"/>
      <c r="F1426" s="46">
        <f t="shared" si="32"/>
        <v>855394</v>
      </c>
      <c r="G1426" s="390" t="s">
        <v>9567</v>
      </c>
    </row>
    <row r="1427" spans="1:7" x14ac:dyDescent="0.3">
      <c r="A1427" s="54"/>
      <c r="C1427" s="5"/>
      <c r="D1427" s="65"/>
      <c r="E1427" s="65"/>
      <c r="F1427" s="46">
        <f t="shared" si="32"/>
        <v>855394</v>
      </c>
      <c r="G1427" s="390" t="s">
        <v>9567</v>
      </c>
    </row>
    <row r="1428" spans="1:7" x14ac:dyDescent="0.3">
      <c r="A1428" s="54"/>
      <c r="C1428" s="5"/>
      <c r="D1428" s="65"/>
      <c r="E1428" s="65"/>
      <c r="F1428" s="46">
        <f t="shared" si="32"/>
        <v>855394</v>
      </c>
      <c r="G1428" s="390" t="s">
        <v>9567</v>
      </c>
    </row>
    <row r="1429" spans="1:7" x14ac:dyDescent="0.3">
      <c r="A1429" s="54"/>
      <c r="C1429" s="5"/>
      <c r="D1429" s="65"/>
      <c r="E1429" s="65"/>
      <c r="F1429" s="46">
        <f t="shared" si="32"/>
        <v>855394</v>
      </c>
      <c r="G1429" s="390" t="s">
        <v>9567</v>
      </c>
    </row>
    <row r="1430" spans="1:7" x14ac:dyDescent="0.3">
      <c r="A1430" s="54"/>
      <c r="C1430" s="5"/>
      <c r="D1430" s="65"/>
      <c r="E1430" s="65"/>
      <c r="F1430" s="46">
        <f t="shared" si="32"/>
        <v>855394</v>
      </c>
      <c r="G1430" s="390" t="s">
        <v>9567</v>
      </c>
    </row>
    <row r="1431" spans="1:7" x14ac:dyDescent="0.3">
      <c r="A1431" s="54"/>
      <c r="C1431" s="5"/>
      <c r="D1431" s="65"/>
      <c r="E1431" s="65"/>
      <c r="F1431" s="46">
        <f t="shared" si="32"/>
        <v>855394</v>
      </c>
      <c r="G1431" s="390" t="s">
        <v>9567</v>
      </c>
    </row>
    <row r="1432" spans="1:7" x14ac:dyDescent="0.3">
      <c r="A1432" s="54"/>
      <c r="C1432" s="5"/>
      <c r="D1432" s="65"/>
      <c r="E1432" s="65"/>
      <c r="F1432" s="46">
        <f t="shared" si="32"/>
        <v>855394</v>
      </c>
      <c r="G1432" s="390" t="s">
        <v>9567</v>
      </c>
    </row>
    <row r="1433" spans="1:7" x14ac:dyDescent="0.3">
      <c r="A1433" s="54"/>
      <c r="C1433" s="5"/>
      <c r="D1433" s="65"/>
      <c r="E1433" s="65"/>
      <c r="F1433" s="46">
        <f t="shared" si="32"/>
        <v>855394</v>
      </c>
      <c r="G1433" s="390" t="s">
        <v>9567</v>
      </c>
    </row>
    <row r="1434" spans="1:7" x14ac:dyDescent="0.3">
      <c r="A1434" s="54"/>
      <c r="C1434" s="5"/>
      <c r="D1434" s="65"/>
      <c r="E1434" s="65"/>
      <c r="F1434" s="46">
        <f t="shared" si="32"/>
        <v>855394</v>
      </c>
      <c r="G1434" s="390" t="s">
        <v>9567</v>
      </c>
    </row>
    <row r="1435" spans="1:7" x14ac:dyDescent="0.3">
      <c r="A1435" s="54"/>
      <c r="C1435" s="5"/>
      <c r="D1435" s="65"/>
      <c r="E1435" s="65"/>
      <c r="F1435" s="46">
        <f t="shared" si="32"/>
        <v>855394</v>
      </c>
      <c r="G1435" s="390" t="s">
        <v>9567</v>
      </c>
    </row>
    <row r="1436" spans="1:7" x14ac:dyDescent="0.3">
      <c r="A1436" s="54"/>
      <c r="C1436" s="5"/>
      <c r="D1436" s="65"/>
      <c r="E1436" s="65"/>
      <c r="F1436" s="46">
        <f t="shared" si="32"/>
        <v>855394</v>
      </c>
      <c r="G1436" s="390" t="s">
        <v>9567</v>
      </c>
    </row>
    <row r="1437" spans="1:7" x14ac:dyDescent="0.3">
      <c r="A1437" s="54"/>
      <c r="C1437" s="5"/>
      <c r="D1437" s="65"/>
      <c r="E1437" s="65"/>
      <c r="F1437" s="46">
        <f t="shared" si="32"/>
        <v>855394</v>
      </c>
      <c r="G1437" s="390" t="s">
        <v>9567</v>
      </c>
    </row>
    <row r="1438" spans="1:7" x14ac:dyDescent="0.3">
      <c r="A1438" s="54"/>
      <c r="C1438" s="5"/>
      <c r="D1438" s="65"/>
      <c r="E1438" s="65"/>
      <c r="F1438" s="46">
        <f t="shared" si="32"/>
        <v>855394</v>
      </c>
      <c r="G1438" s="390" t="s">
        <v>9567</v>
      </c>
    </row>
    <row r="1439" spans="1:7" x14ac:dyDescent="0.3">
      <c r="A1439" s="54"/>
      <c r="C1439" s="5"/>
      <c r="D1439" s="65"/>
      <c r="E1439" s="65"/>
      <c r="F1439" s="46">
        <f t="shared" si="32"/>
        <v>855394</v>
      </c>
      <c r="G1439" s="390" t="s">
        <v>9567</v>
      </c>
    </row>
    <row r="1440" spans="1:7" x14ac:dyDescent="0.3">
      <c r="A1440" s="54"/>
      <c r="C1440" s="5"/>
      <c r="D1440" s="65"/>
      <c r="E1440" s="65"/>
      <c r="F1440" s="46">
        <f t="shared" si="32"/>
        <v>855394</v>
      </c>
      <c r="G1440" s="390" t="s">
        <v>9567</v>
      </c>
    </row>
    <row r="1441" spans="1:7" x14ac:dyDescent="0.3">
      <c r="A1441" s="54"/>
      <c r="C1441" s="5"/>
      <c r="D1441" s="65"/>
      <c r="E1441" s="65"/>
      <c r="F1441" s="46">
        <f t="shared" si="32"/>
        <v>855394</v>
      </c>
      <c r="G1441" s="390" t="s">
        <v>9567</v>
      </c>
    </row>
    <row r="1442" spans="1:7" x14ac:dyDescent="0.3">
      <c r="A1442" s="54"/>
      <c r="C1442" s="5"/>
      <c r="D1442" s="65"/>
      <c r="E1442" s="65"/>
      <c r="F1442" s="46">
        <f t="shared" si="32"/>
        <v>855394</v>
      </c>
      <c r="G1442" s="390" t="s">
        <v>9567</v>
      </c>
    </row>
    <row r="1443" spans="1:7" x14ac:dyDescent="0.3">
      <c r="A1443" s="54"/>
      <c r="C1443" s="5"/>
      <c r="D1443" s="65"/>
      <c r="E1443" s="65"/>
      <c r="F1443" s="46">
        <f t="shared" si="32"/>
        <v>855394</v>
      </c>
      <c r="G1443" s="390" t="s">
        <v>9567</v>
      </c>
    </row>
    <row r="1444" spans="1:7" x14ac:dyDescent="0.3">
      <c r="A1444" s="54"/>
      <c r="C1444" s="5"/>
      <c r="D1444" s="65"/>
      <c r="E1444" s="65"/>
      <c r="F1444" s="46">
        <f t="shared" si="32"/>
        <v>855394</v>
      </c>
      <c r="G1444" s="390" t="s">
        <v>9567</v>
      </c>
    </row>
    <row r="1445" spans="1:7" x14ac:dyDescent="0.3">
      <c r="A1445" s="54"/>
      <c r="C1445" s="5"/>
      <c r="D1445" s="65"/>
      <c r="E1445" s="65"/>
      <c r="F1445" s="46">
        <f t="shared" si="32"/>
        <v>855394</v>
      </c>
      <c r="G1445" s="390" t="s">
        <v>9567</v>
      </c>
    </row>
    <row r="1446" spans="1:7" x14ac:dyDescent="0.3">
      <c r="A1446" s="54"/>
      <c r="C1446" s="5"/>
      <c r="D1446" s="65"/>
      <c r="E1446" s="65"/>
      <c r="F1446" s="46">
        <f t="shared" si="32"/>
        <v>855394</v>
      </c>
      <c r="G1446" s="390" t="s">
        <v>9567</v>
      </c>
    </row>
    <row r="1447" spans="1:7" x14ac:dyDescent="0.3">
      <c r="A1447" s="54"/>
      <c r="C1447" s="5"/>
      <c r="D1447" s="65"/>
      <c r="E1447" s="65"/>
      <c r="F1447" s="46">
        <f t="shared" si="32"/>
        <v>855394</v>
      </c>
      <c r="G1447" s="390" t="s">
        <v>9567</v>
      </c>
    </row>
    <row r="1448" spans="1:7" x14ac:dyDescent="0.3">
      <c r="A1448" s="54"/>
      <c r="C1448" s="5"/>
      <c r="D1448" s="65"/>
      <c r="E1448" s="65"/>
      <c r="F1448" s="46">
        <f t="shared" si="32"/>
        <v>855394</v>
      </c>
      <c r="G1448" s="390" t="s">
        <v>9567</v>
      </c>
    </row>
    <row r="1449" spans="1:7" x14ac:dyDescent="0.3">
      <c r="A1449" s="54"/>
      <c r="C1449" s="5"/>
      <c r="D1449" s="65"/>
      <c r="E1449" s="65"/>
      <c r="F1449" s="46">
        <f t="shared" si="32"/>
        <v>855394</v>
      </c>
      <c r="G1449" s="390" t="s">
        <v>9567</v>
      </c>
    </row>
    <row r="1450" spans="1:7" x14ac:dyDescent="0.3">
      <c r="A1450" s="54"/>
      <c r="C1450" s="5"/>
      <c r="D1450" s="65"/>
      <c r="E1450" s="65"/>
      <c r="F1450" s="46">
        <f t="shared" si="32"/>
        <v>855394</v>
      </c>
      <c r="G1450" s="390" t="s">
        <v>9567</v>
      </c>
    </row>
    <row r="1451" spans="1:7" x14ac:dyDescent="0.3">
      <c r="A1451" s="54"/>
      <c r="C1451" s="5"/>
      <c r="D1451" s="65"/>
      <c r="E1451" s="65"/>
      <c r="F1451" s="46">
        <f t="shared" si="32"/>
        <v>855394</v>
      </c>
      <c r="G1451" s="390" t="s">
        <v>9567</v>
      </c>
    </row>
    <row r="1452" spans="1:7" x14ac:dyDescent="0.3">
      <c r="A1452" s="54"/>
      <c r="C1452" s="5"/>
      <c r="D1452" s="65"/>
      <c r="E1452" s="65"/>
      <c r="F1452" s="46">
        <f t="shared" si="32"/>
        <v>855394</v>
      </c>
      <c r="G1452" s="390" t="s">
        <v>9567</v>
      </c>
    </row>
    <row r="1453" spans="1:7" x14ac:dyDescent="0.3">
      <c r="A1453" s="54"/>
      <c r="C1453" s="5"/>
      <c r="D1453" s="65"/>
      <c r="E1453" s="65"/>
      <c r="F1453" s="46">
        <f t="shared" si="32"/>
        <v>855394</v>
      </c>
      <c r="G1453" s="390" t="s">
        <v>9567</v>
      </c>
    </row>
    <row r="1454" spans="1:7" x14ac:dyDescent="0.3">
      <c r="A1454" s="54"/>
      <c r="C1454" s="5"/>
      <c r="D1454" s="65"/>
      <c r="E1454" s="65"/>
      <c r="F1454" s="46">
        <f t="shared" si="32"/>
        <v>855394</v>
      </c>
      <c r="G1454" s="390" t="s">
        <v>9567</v>
      </c>
    </row>
    <row r="1455" spans="1:7" x14ac:dyDescent="0.3">
      <c r="A1455" s="54"/>
      <c r="C1455" s="5"/>
      <c r="D1455" s="65"/>
      <c r="E1455" s="65"/>
      <c r="F1455" s="46">
        <f t="shared" si="32"/>
        <v>855394</v>
      </c>
      <c r="G1455" s="390" t="s">
        <v>9567</v>
      </c>
    </row>
    <row r="1456" spans="1:7" x14ac:dyDescent="0.3">
      <c r="A1456" s="54"/>
      <c r="C1456" s="5"/>
      <c r="D1456" s="65"/>
      <c r="E1456" s="65"/>
      <c r="F1456" s="46">
        <f t="shared" si="32"/>
        <v>855394</v>
      </c>
      <c r="G1456" s="390" t="s">
        <v>9567</v>
      </c>
    </row>
    <row r="1457" spans="1:7" x14ac:dyDescent="0.3">
      <c r="A1457" s="54"/>
      <c r="C1457" s="5"/>
      <c r="D1457" s="65"/>
      <c r="E1457" s="65"/>
      <c r="F1457" s="46">
        <f t="shared" si="32"/>
        <v>855394</v>
      </c>
      <c r="G1457" s="390" t="s">
        <v>9567</v>
      </c>
    </row>
    <row r="1458" spans="1:7" x14ac:dyDescent="0.3">
      <c r="A1458" s="54"/>
      <c r="C1458" s="5"/>
      <c r="D1458" s="65"/>
      <c r="E1458" s="65"/>
      <c r="F1458" s="46">
        <f t="shared" si="32"/>
        <v>855394</v>
      </c>
      <c r="G1458" s="390" t="s">
        <v>9567</v>
      </c>
    </row>
    <row r="1459" spans="1:7" x14ac:dyDescent="0.3">
      <c r="A1459" s="54"/>
      <c r="C1459" s="5"/>
      <c r="D1459" s="65"/>
      <c r="E1459" s="65"/>
      <c r="F1459" s="46">
        <f t="shared" si="32"/>
        <v>855394</v>
      </c>
      <c r="G1459" s="390" t="s">
        <v>9567</v>
      </c>
    </row>
    <row r="1460" spans="1:7" x14ac:dyDescent="0.3">
      <c r="A1460" s="54"/>
      <c r="C1460" s="5"/>
      <c r="D1460" s="65"/>
      <c r="E1460" s="65"/>
      <c r="F1460" s="46">
        <f t="shared" si="32"/>
        <v>855394</v>
      </c>
      <c r="G1460" s="390" t="s">
        <v>9567</v>
      </c>
    </row>
    <row r="1461" spans="1:7" x14ac:dyDescent="0.3">
      <c r="A1461" s="54"/>
      <c r="C1461" s="5"/>
      <c r="D1461" s="65"/>
      <c r="E1461" s="65"/>
      <c r="F1461" s="46">
        <f t="shared" si="32"/>
        <v>855394</v>
      </c>
      <c r="G1461" s="390" t="s">
        <v>9567</v>
      </c>
    </row>
    <row r="1462" spans="1:7" x14ac:dyDescent="0.3">
      <c r="A1462" s="54"/>
      <c r="C1462" s="5"/>
      <c r="D1462" s="65"/>
      <c r="E1462" s="65"/>
      <c r="F1462" s="46">
        <f t="shared" si="32"/>
        <v>855394</v>
      </c>
      <c r="G1462" s="390" t="s">
        <v>9567</v>
      </c>
    </row>
    <row r="1463" spans="1:7" x14ac:dyDescent="0.3">
      <c r="A1463" s="54"/>
      <c r="C1463" s="5"/>
      <c r="D1463" s="65"/>
      <c r="E1463" s="65"/>
      <c r="F1463" s="46">
        <f t="shared" si="32"/>
        <v>855394</v>
      </c>
      <c r="G1463" s="390" t="s">
        <v>9567</v>
      </c>
    </row>
    <row r="1464" spans="1:7" x14ac:dyDescent="0.3">
      <c r="A1464" s="54"/>
      <c r="C1464" s="5"/>
      <c r="D1464" s="65"/>
      <c r="E1464" s="65"/>
      <c r="F1464" s="46">
        <f t="shared" si="32"/>
        <v>855394</v>
      </c>
      <c r="G1464" s="390" t="s">
        <v>9567</v>
      </c>
    </row>
    <row r="1465" spans="1:7" x14ac:dyDescent="0.3">
      <c r="A1465" s="54"/>
      <c r="C1465" s="5"/>
      <c r="D1465" s="65"/>
      <c r="E1465" s="65"/>
      <c r="F1465" s="46">
        <f t="shared" si="32"/>
        <v>855394</v>
      </c>
      <c r="G1465" s="390" t="s">
        <v>9567</v>
      </c>
    </row>
    <row r="1466" spans="1:7" x14ac:dyDescent="0.3">
      <c r="A1466" s="54"/>
      <c r="C1466" s="5"/>
      <c r="D1466" s="65"/>
      <c r="E1466" s="65"/>
      <c r="F1466" s="46">
        <f t="shared" si="32"/>
        <v>855394</v>
      </c>
      <c r="G1466" s="390" t="s">
        <v>9567</v>
      </c>
    </row>
    <row r="1467" spans="1:7" x14ac:dyDescent="0.3">
      <c r="A1467" s="54"/>
      <c r="C1467" s="5"/>
      <c r="D1467" s="65"/>
      <c r="E1467" s="65"/>
      <c r="F1467" s="46">
        <f t="shared" si="32"/>
        <v>855394</v>
      </c>
      <c r="G1467" s="390" t="s">
        <v>9567</v>
      </c>
    </row>
    <row r="1468" spans="1:7" x14ac:dyDescent="0.3">
      <c r="A1468" s="54"/>
      <c r="C1468" s="5"/>
      <c r="D1468" s="65"/>
      <c r="E1468" s="65"/>
      <c r="F1468" s="46">
        <f t="shared" si="32"/>
        <v>855394</v>
      </c>
      <c r="G1468" s="390" t="s">
        <v>9567</v>
      </c>
    </row>
    <row r="1469" spans="1:7" x14ac:dyDescent="0.3">
      <c r="A1469" s="54"/>
      <c r="C1469" s="5"/>
      <c r="D1469" s="65"/>
      <c r="E1469" s="65"/>
      <c r="F1469" s="46">
        <f t="shared" si="32"/>
        <v>855394</v>
      </c>
      <c r="G1469" s="390" t="s">
        <v>9567</v>
      </c>
    </row>
    <row r="1470" spans="1:7" x14ac:dyDescent="0.3">
      <c r="A1470" s="54"/>
      <c r="C1470" s="5"/>
      <c r="D1470" s="65"/>
      <c r="E1470" s="65"/>
      <c r="F1470" s="46">
        <f t="shared" si="32"/>
        <v>855394</v>
      </c>
      <c r="G1470" s="390" t="s">
        <v>9567</v>
      </c>
    </row>
    <row r="1471" spans="1:7" x14ac:dyDescent="0.3">
      <c r="A1471" s="54"/>
      <c r="C1471" s="5"/>
      <c r="D1471" s="65"/>
      <c r="E1471" s="65"/>
      <c r="F1471" s="46">
        <f t="shared" si="32"/>
        <v>855394</v>
      </c>
      <c r="G1471" s="390" t="s">
        <v>9567</v>
      </c>
    </row>
    <row r="1472" spans="1:7" x14ac:dyDescent="0.3">
      <c r="A1472" s="54"/>
      <c r="C1472" s="5"/>
      <c r="D1472" s="65"/>
      <c r="E1472" s="65"/>
      <c r="F1472" s="46">
        <f t="shared" si="32"/>
        <v>855394</v>
      </c>
      <c r="G1472" s="390" t="s">
        <v>9567</v>
      </c>
    </row>
    <row r="1473" spans="1:7" x14ac:dyDescent="0.3">
      <c r="A1473" s="54"/>
      <c r="C1473" s="5"/>
      <c r="D1473" s="65"/>
      <c r="E1473" s="65"/>
      <c r="F1473" s="46">
        <f t="shared" si="32"/>
        <v>855394</v>
      </c>
      <c r="G1473" s="390" t="s">
        <v>9567</v>
      </c>
    </row>
    <row r="1474" spans="1:7" x14ac:dyDescent="0.3">
      <c r="A1474" s="54"/>
      <c r="C1474" s="5"/>
      <c r="D1474" s="65"/>
      <c r="E1474" s="65"/>
      <c r="F1474" s="46">
        <f t="shared" si="32"/>
        <v>855394</v>
      </c>
      <c r="G1474" s="390" t="s">
        <v>9567</v>
      </c>
    </row>
    <row r="1475" spans="1:7" x14ac:dyDescent="0.3">
      <c r="A1475" s="54"/>
      <c r="C1475" s="5"/>
      <c r="D1475" s="65"/>
      <c r="E1475" s="65"/>
      <c r="F1475" s="46">
        <f t="shared" si="32"/>
        <v>855394</v>
      </c>
      <c r="G1475" s="390" t="s">
        <v>9567</v>
      </c>
    </row>
    <row r="1476" spans="1:7" x14ac:dyDescent="0.3">
      <c r="A1476" s="54"/>
      <c r="C1476" s="5"/>
      <c r="D1476" s="65"/>
      <c r="E1476" s="65"/>
      <c r="F1476" s="46">
        <f t="shared" si="32"/>
        <v>855394</v>
      </c>
      <c r="G1476" s="390" t="s">
        <v>9567</v>
      </c>
    </row>
    <row r="1477" spans="1:7" x14ac:dyDescent="0.3">
      <c r="A1477" s="54"/>
      <c r="C1477" s="5"/>
      <c r="D1477" s="65"/>
      <c r="E1477" s="65"/>
      <c r="F1477" s="46">
        <f t="shared" si="32"/>
        <v>855394</v>
      </c>
      <c r="G1477" s="390" t="s">
        <v>9567</v>
      </c>
    </row>
    <row r="1478" spans="1:7" x14ac:dyDescent="0.3">
      <c r="A1478" s="54"/>
      <c r="C1478" s="5"/>
      <c r="D1478" s="65"/>
      <c r="E1478" s="65"/>
      <c r="F1478" s="46">
        <f t="shared" si="32"/>
        <v>855394</v>
      </c>
      <c r="G1478" s="390" t="s">
        <v>9567</v>
      </c>
    </row>
    <row r="1479" spans="1:7" x14ac:dyDescent="0.3">
      <c r="A1479" s="54"/>
      <c r="C1479" s="5"/>
      <c r="D1479" s="65"/>
      <c r="E1479" s="65"/>
      <c r="F1479" s="46">
        <f t="shared" si="32"/>
        <v>855394</v>
      </c>
      <c r="G1479" s="390" t="s">
        <v>9567</v>
      </c>
    </row>
    <row r="1480" spans="1:7" x14ac:dyDescent="0.3">
      <c r="A1480" s="54"/>
      <c r="C1480" s="5"/>
      <c r="D1480" s="65"/>
      <c r="E1480" s="65"/>
      <c r="F1480" s="46">
        <f t="shared" si="32"/>
        <v>855394</v>
      </c>
      <c r="G1480" s="390" t="s">
        <v>9567</v>
      </c>
    </row>
    <row r="1481" spans="1:7" x14ac:dyDescent="0.3">
      <c r="A1481" s="54"/>
      <c r="C1481" s="5"/>
      <c r="D1481" s="65"/>
      <c r="E1481" s="65"/>
      <c r="F1481" s="46">
        <f t="shared" si="32"/>
        <v>855394</v>
      </c>
      <c r="G1481" s="390" t="s">
        <v>9567</v>
      </c>
    </row>
    <row r="1482" spans="1:7" x14ac:dyDescent="0.3">
      <c r="A1482" s="54"/>
      <c r="C1482" s="5"/>
      <c r="D1482" s="65"/>
      <c r="E1482" s="65"/>
      <c r="F1482" s="46">
        <f t="shared" ref="F1482:F1545" si="33">F1481+E1482-D1482</f>
        <v>855394</v>
      </c>
      <c r="G1482" s="390" t="s">
        <v>9567</v>
      </c>
    </row>
    <row r="1483" spans="1:7" x14ac:dyDescent="0.3">
      <c r="A1483" s="54"/>
      <c r="C1483" s="5"/>
      <c r="D1483" s="65"/>
      <c r="E1483" s="65"/>
      <c r="F1483" s="46">
        <f t="shared" si="33"/>
        <v>855394</v>
      </c>
      <c r="G1483" s="390" t="s">
        <v>9567</v>
      </c>
    </row>
    <row r="1484" spans="1:7" x14ac:dyDescent="0.3">
      <c r="A1484" s="54"/>
      <c r="C1484" s="5"/>
      <c r="D1484" s="65"/>
      <c r="E1484" s="65"/>
      <c r="F1484" s="46">
        <f t="shared" si="33"/>
        <v>855394</v>
      </c>
      <c r="G1484" s="390" t="s">
        <v>9567</v>
      </c>
    </row>
    <row r="1485" spans="1:7" x14ac:dyDescent="0.3">
      <c r="A1485" s="54"/>
      <c r="C1485" s="5"/>
      <c r="D1485" s="65"/>
      <c r="E1485" s="65"/>
      <c r="F1485" s="46">
        <f t="shared" si="33"/>
        <v>855394</v>
      </c>
      <c r="G1485" s="390" t="s">
        <v>9567</v>
      </c>
    </row>
    <row r="1486" spans="1:7" x14ac:dyDescent="0.3">
      <c r="A1486" s="54"/>
      <c r="C1486" s="5"/>
      <c r="D1486" s="65"/>
      <c r="E1486" s="65"/>
      <c r="F1486" s="46">
        <f t="shared" si="33"/>
        <v>855394</v>
      </c>
      <c r="G1486" s="390" t="s">
        <v>9567</v>
      </c>
    </row>
    <row r="1487" spans="1:7" x14ac:dyDescent="0.3">
      <c r="A1487" s="54"/>
      <c r="C1487" s="5"/>
      <c r="D1487" s="65"/>
      <c r="E1487" s="65"/>
      <c r="F1487" s="46">
        <f t="shared" si="33"/>
        <v>855394</v>
      </c>
      <c r="G1487" s="390" t="s">
        <v>9567</v>
      </c>
    </row>
    <row r="1488" spans="1:7" x14ac:dyDescent="0.3">
      <c r="A1488" s="54"/>
      <c r="C1488" s="5"/>
      <c r="D1488" s="65"/>
      <c r="E1488" s="65"/>
      <c r="F1488" s="46">
        <f t="shared" si="33"/>
        <v>855394</v>
      </c>
      <c r="G1488" s="390" t="s">
        <v>9567</v>
      </c>
    </row>
    <row r="1489" spans="1:7" x14ac:dyDescent="0.3">
      <c r="A1489" s="54"/>
      <c r="C1489" s="5"/>
      <c r="D1489" s="65"/>
      <c r="E1489" s="65"/>
      <c r="F1489" s="46">
        <f t="shared" si="33"/>
        <v>855394</v>
      </c>
      <c r="G1489" s="390" t="s">
        <v>9567</v>
      </c>
    </row>
    <row r="1490" spans="1:7" x14ac:dyDescent="0.3">
      <c r="A1490" s="54"/>
      <c r="C1490" s="5"/>
      <c r="D1490" s="65"/>
      <c r="E1490" s="65"/>
      <c r="F1490" s="46">
        <f t="shared" si="33"/>
        <v>855394</v>
      </c>
      <c r="G1490" s="390" t="s">
        <v>9567</v>
      </c>
    </row>
    <row r="1491" spans="1:7" x14ac:dyDescent="0.3">
      <c r="A1491" s="54"/>
      <c r="C1491" s="5"/>
      <c r="D1491" s="65"/>
      <c r="E1491" s="65"/>
      <c r="F1491" s="46">
        <f t="shared" si="33"/>
        <v>855394</v>
      </c>
      <c r="G1491" s="390" t="s">
        <v>9567</v>
      </c>
    </row>
    <row r="1492" spans="1:7" x14ac:dyDescent="0.3">
      <c r="A1492" s="54"/>
      <c r="C1492" s="5"/>
      <c r="D1492" s="65"/>
      <c r="E1492" s="65"/>
      <c r="F1492" s="46">
        <f t="shared" si="33"/>
        <v>855394</v>
      </c>
      <c r="G1492" s="390" t="s">
        <v>9567</v>
      </c>
    </row>
    <row r="1493" spans="1:7" x14ac:dyDescent="0.3">
      <c r="A1493" s="54"/>
      <c r="C1493" s="5"/>
      <c r="D1493" s="65"/>
      <c r="E1493" s="65"/>
      <c r="F1493" s="46">
        <f t="shared" si="33"/>
        <v>855394</v>
      </c>
      <c r="G1493" s="390" t="s">
        <v>9567</v>
      </c>
    </row>
    <row r="1494" spans="1:7" x14ac:dyDescent="0.3">
      <c r="A1494" s="54"/>
      <c r="C1494" s="5"/>
      <c r="D1494" s="65"/>
      <c r="E1494" s="65"/>
      <c r="F1494" s="46">
        <f t="shared" si="33"/>
        <v>855394</v>
      </c>
      <c r="G1494" s="390" t="s">
        <v>9567</v>
      </c>
    </row>
    <row r="1495" spans="1:7" x14ac:dyDescent="0.3">
      <c r="A1495" s="54"/>
      <c r="C1495" s="5"/>
      <c r="D1495" s="65"/>
      <c r="E1495" s="65"/>
      <c r="F1495" s="46">
        <f t="shared" si="33"/>
        <v>855394</v>
      </c>
      <c r="G1495" s="390" t="s">
        <v>9567</v>
      </c>
    </row>
    <row r="1496" spans="1:7" x14ac:dyDescent="0.3">
      <c r="A1496" s="54"/>
      <c r="C1496" s="5"/>
      <c r="D1496" s="65"/>
      <c r="E1496" s="65"/>
      <c r="F1496" s="46">
        <f t="shared" si="33"/>
        <v>855394</v>
      </c>
      <c r="G1496" s="390" t="s">
        <v>9567</v>
      </c>
    </row>
    <row r="1497" spans="1:7" x14ac:dyDescent="0.3">
      <c r="A1497" s="54"/>
      <c r="C1497" s="5"/>
      <c r="D1497" s="65"/>
      <c r="E1497" s="65"/>
      <c r="F1497" s="46">
        <f t="shared" si="33"/>
        <v>855394</v>
      </c>
      <c r="G1497" s="390" t="s">
        <v>9567</v>
      </c>
    </row>
    <row r="1498" spans="1:7" x14ac:dyDescent="0.3">
      <c r="A1498" s="54"/>
      <c r="C1498" s="5"/>
      <c r="D1498" s="65"/>
      <c r="E1498" s="65"/>
      <c r="F1498" s="46">
        <f t="shared" si="33"/>
        <v>855394</v>
      </c>
      <c r="G1498" s="390" t="s">
        <v>9567</v>
      </c>
    </row>
    <row r="1499" spans="1:7" x14ac:dyDescent="0.3">
      <c r="A1499" s="54"/>
      <c r="C1499" s="5"/>
      <c r="D1499" s="65"/>
      <c r="E1499" s="65"/>
      <c r="F1499" s="46">
        <f t="shared" si="33"/>
        <v>855394</v>
      </c>
      <c r="G1499" s="390" t="s">
        <v>9567</v>
      </c>
    </row>
    <row r="1500" spans="1:7" x14ac:dyDescent="0.3">
      <c r="A1500" s="54"/>
      <c r="C1500" s="5"/>
      <c r="D1500" s="65"/>
      <c r="E1500" s="65"/>
      <c r="F1500" s="46">
        <f t="shared" si="33"/>
        <v>855394</v>
      </c>
      <c r="G1500" s="390" t="s">
        <v>9567</v>
      </c>
    </row>
    <row r="1501" spans="1:7" x14ac:dyDescent="0.3">
      <c r="A1501" s="54"/>
      <c r="C1501" s="5"/>
      <c r="D1501" s="65"/>
      <c r="E1501" s="65"/>
      <c r="F1501" s="46">
        <f t="shared" si="33"/>
        <v>855394</v>
      </c>
      <c r="G1501" s="390" t="s">
        <v>9567</v>
      </c>
    </row>
    <row r="1502" spans="1:7" x14ac:dyDescent="0.3">
      <c r="A1502" s="54"/>
      <c r="C1502" s="5"/>
      <c r="D1502" s="65"/>
      <c r="E1502" s="65"/>
      <c r="F1502" s="46">
        <f t="shared" si="33"/>
        <v>855394</v>
      </c>
      <c r="G1502" s="390" t="s">
        <v>9567</v>
      </c>
    </row>
    <row r="1503" spans="1:7" x14ac:dyDescent="0.3">
      <c r="A1503" s="54"/>
      <c r="C1503" s="5"/>
      <c r="D1503" s="65"/>
      <c r="E1503" s="65"/>
      <c r="F1503" s="46">
        <f t="shared" si="33"/>
        <v>855394</v>
      </c>
      <c r="G1503" s="390" t="s">
        <v>9567</v>
      </c>
    </row>
    <row r="1504" spans="1:7" x14ac:dyDescent="0.3">
      <c r="A1504" s="54"/>
      <c r="C1504" s="5"/>
      <c r="D1504" s="65"/>
      <c r="E1504" s="65"/>
      <c r="F1504" s="46">
        <f t="shared" si="33"/>
        <v>855394</v>
      </c>
      <c r="G1504" s="390" t="s">
        <v>9567</v>
      </c>
    </row>
    <row r="1505" spans="1:7" x14ac:dyDescent="0.3">
      <c r="A1505" s="54"/>
      <c r="C1505" s="5"/>
      <c r="D1505" s="65"/>
      <c r="E1505" s="65"/>
      <c r="F1505" s="46">
        <f t="shared" si="33"/>
        <v>855394</v>
      </c>
      <c r="G1505" s="390" t="s">
        <v>9567</v>
      </c>
    </row>
    <row r="1506" spans="1:7" x14ac:dyDescent="0.3">
      <c r="A1506" s="54"/>
      <c r="C1506" s="5"/>
      <c r="D1506" s="65"/>
      <c r="E1506" s="65"/>
      <c r="F1506" s="46">
        <f t="shared" si="33"/>
        <v>855394</v>
      </c>
      <c r="G1506" s="390" t="s">
        <v>9567</v>
      </c>
    </row>
    <row r="1507" spans="1:7" x14ac:dyDescent="0.3">
      <c r="A1507" s="54"/>
      <c r="C1507" s="5"/>
      <c r="D1507" s="65"/>
      <c r="E1507" s="65"/>
      <c r="F1507" s="46">
        <f t="shared" si="33"/>
        <v>855394</v>
      </c>
      <c r="G1507" s="390" t="s">
        <v>9567</v>
      </c>
    </row>
    <row r="1508" spans="1:7" x14ac:dyDescent="0.3">
      <c r="A1508" s="54"/>
      <c r="C1508" s="5"/>
      <c r="D1508" s="65"/>
      <c r="E1508" s="65"/>
      <c r="F1508" s="46">
        <f t="shared" si="33"/>
        <v>855394</v>
      </c>
      <c r="G1508" s="390" t="s">
        <v>9567</v>
      </c>
    </row>
    <row r="1509" spans="1:7" x14ac:dyDescent="0.3">
      <c r="A1509" s="54"/>
      <c r="C1509" s="5"/>
      <c r="D1509" s="65"/>
      <c r="E1509" s="65"/>
      <c r="F1509" s="46">
        <f t="shared" si="33"/>
        <v>855394</v>
      </c>
      <c r="G1509" s="390" t="s">
        <v>9567</v>
      </c>
    </row>
    <row r="1510" spans="1:7" x14ac:dyDescent="0.3">
      <c r="A1510" s="54"/>
      <c r="C1510" s="5"/>
      <c r="D1510" s="65"/>
      <c r="E1510" s="65"/>
      <c r="F1510" s="46">
        <f t="shared" si="33"/>
        <v>855394</v>
      </c>
      <c r="G1510" s="390" t="s">
        <v>9567</v>
      </c>
    </row>
    <row r="1511" spans="1:7" x14ac:dyDescent="0.3">
      <c r="A1511" s="54"/>
      <c r="C1511" s="5"/>
      <c r="D1511" s="65"/>
      <c r="E1511" s="65"/>
      <c r="F1511" s="46">
        <f t="shared" si="33"/>
        <v>855394</v>
      </c>
      <c r="G1511" s="390" t="s">
        <v>9567</v>
      </c>
    </row>
    <row r="1512" spans="1:7" x14ac:dyDescent="0.3">
      <c r="A1512" s="54"/>
      <c r="C1512" s="5"/>
      <c r="D1512" s="65"/>
      <c r="E1512" s="65"/>
      <c r="F1512" s="46">
        <f t="shared" si="33"/>
        <v>855394</v>
      </c>
      <c r="G1512" s="390" t="s">
        <v>9567</v>
      </c>
    </row>
    <row r="1513" spans="1:7" x14ac:dyDescent="0.3">
      <c r="A1513" s="54"/>
      <c r="C1513" s="5"/>
      <c r="D1513" s="65"/>
      <c r="E1513" s="65"/>
      <c r="F1513" s="46">
        <f t="shared" si="33"/>
        <v>855394</v>
      </c>
      <c r="G1513" s="390" t="s">
        <v>9567</v>
      </c>
    </row>
    <row r="1514" spans="1:7" x14ac:dyDescent="0.3">
      <c r="A1514" s="54"/>
      <c r="C1514" s="5"/>
      <c r="D1514" s="65"/>
      <c r="E1514" s="65"/>
      <c r="F1514" s="46">
        <f t="shared" si="33"/>
        <v>855394</v>
      </c>
      <c r="G1514" s="390" t="s">
        <v>9567</v>
      </c>
    </row>
    <row r="1515" spans="1:7" x14ac:dyDescent="0.3">
      <c r="A1515" s="54"/>
      <c r="C1515" s="5"/>
      <c r="D1515" s="65"/>
      <c r="E1515" s="65"/>
      <c r="F1515" s="46">
        <f t="shared" si="33"/>
        <v>855394</v>
      </c>
      <c r="G1515" s="390" t="s">
        <v>9567</v>
      </c>
    </row>
    <row r="1516" spans="1:7" x14ac:dyDescent="0.3">
      <c r="A1516" s="54"/>
      <c r="C1516" s="5"/>
      <c r="D1516" s="65"/>
      <c r="E1516" s="65"/>
      <c r="F1516" s="46">
        <f t="shared" si="33"/>
        <v>855394</v>
      </c>
      <c r="G1516" s="390" t="s">
        <v>9567</v>
      </c>
    </row>
    <row r="1517" spans="1:7" x14ac:dyDescent="0.3">
      <c r="A1517" s="54"/>
      <c r="C1517" s="5"/>
      <c r="D1517" s="65"/>
      <c r="E1517" s="65"/>
      <c r="F1517" s="46">
        <f t="shared" si="33"/>
        <v>855394</v>
      </c>
      <c r="G1517" s="390" t="s">
        <v>9567</v>
      </c>
    </row>
    <row r="1518" spans="1:7" x14ac:dyDescent="0.3">
      <c r="A1518" s="54"/>
      <c r="C1518" s="5"/>
      <c r="D1518" s="65"/>
      <c r="E1518" s="65"/>
      <c r="F1518" s="46">
        <f t="shared" si="33"/>
        <v>855394</v>
      </c>
      <c r="G1518" s="390" t="s">
        <v>9567</v>
      </c>
    </row>
    <row r="1519" spans="1:7" x14ac:dyDescent="0.3">
      <c r="A1519" s="54"/>
      <c r="C1519" s="5"/>
      <c r="D1519" s="65"/>
      <c r="E1519" s="65"/>
      <c r="F1519" s="46">
        <f t="shared" si="33"/>
        <v>855394</v>
      </c>
      <c r="G1519" s="390" t="s">
        <v>9567</v>
      </c>
    </row>
    <row r="1520" spans="1:7" x14ac:dyDescent="0.3">
      <c r="A1520" s="54"/>
      <c r="C1520" s="5"/>
      <c r="D1520" s="65"/>
      <c r="E1520" s="65"/>
      <c r="F1520" s="46">
        <f t="shared" si="33"/>
        <v>855394</v>
      </c>
      <c r="G1520" s="390" t="s">
        <v>9567</v>
      </c>
    </row>
    <row r="1521" spans="1:7" x14ac:dyDescent="0.3">
      <c r="A1521" s="54"/>
      <c r="C1521" s="5"/>
      <c r="D1521" s="65"/>
      <c r="E1521" s="65"/>
      <c r="F1521" s="46">
        <f t="shared" si="33"/>
        <v>855394</v>
      </c>
      <c r="G1521" s="390" t="s">
        <v>9567</v>
      </c>
    </row>
    <row r="1522" spans="1:7" x14ac:dyDescent="0.3">
      <c r="A1522" s="54"/>
      <c r="C1522" s="5"/>
      <c r="D1522" s="65"/>
      <c r="E1522" s="65"/>
      <c r="F1522" s="46">
        <f t="shared" si="33"/>
        <v>855394</v>
      </c>
      <c r="G1522" s="390" t="s">
        <v>9567</v>
      </c>
    </row>
    <row r="1523" spans="1:7" x14ac:dyDescent="0.3">
      <c r="A1523" s="54"/>
      <c r="C1523" s="5"/>
      <c r="D1523" s="65"/>
      <c r="E1523" s="65"/>
      <c r="F1523" s="46">
        <f t="shared" si="33"/>
        <v>855394</v>
      </c>
      <c r="G1523" s="390" t="s">
        <v>9567</v>
      </c>
    </row>
    <row r="1524" spans="1:7" x14ac:dyDescent="0.3">
      <c r="A1524" s="54"/>
      <c r="C1524" s="5"/>
      <c r="D1524" s="65"/>
      <c r="E1524" s="65"/>
      <c r="F1524" s="46">
        <f t="shared" si="33"/>
        <v>855394</v>
      </c>
      <c r="G1524" s="390" t="s">
        <v>9567</v>
      </c>
    </row>
    <row r="1525" spans="1:7" x14ac:dyDescent="0.3">
      <c r="A1525" s="54"/>
      <c r="C1525" s="5"/>
      <c r="D1525" s="65"/>
      <c r="E1525" s="65"/>
      <c r="F1525" s="46">
        <f t="shared" si="33"/>
        <v>855394</v>
      </c>
      <c r="G1525" s="390" t="s">
        <v>9567</v>
      </c>
    </row>
    <row r="1526" spans="1:7" x14ac:dyDescent="0.3">
      <c r="A1526" s="54"/>
      <c r="C1526" s="5"/>
      <c r="D1526" s="65"/>
      <c r="E1526" s="65"/>
      <c r="F1526" s="46">
        <f t="shared" si="33"/>
        <v>855394</v>
      </c>
      <c r="G1526" s="390" t="s">
        <v>9567</v>
      </c>
    </row>
    <row r="1527" spans="1:7" x14ac:dyDescent="0.3">
      <c r="A1527" s="54"/>
      <c r="C1527" s="5"/>
      <c r="D1527" s="65"/>
      <c r="E1527" s="65"/>
      <c r="F1527" s="46">
        <f t="shared" si="33"/>
        <v>855394</v>
      </c>
      <c r="G1527" s="390" t="s">
        <v>9567</v>
      </c>
    </row>
    <row r="1528" spans="1:7" x14ac:dyDescent="0.3">
      <c r="A1528" s="54"/>
      <c r="C1528" s="5"/>
      <c r="D1528" s="65"/>
      <c r="E1528" s="65"/>
      <c r="F1528" s="46">
        <f t="shared" si="33"/>
        <v>855394</v>
      </c>
      <c r="G1528" s="390" t="s">
        <v>9567</v>
      </c>
    </row>
    <row r="1529" spans="1:7" x14ac:dyDescent="0.3">
      <c r="A1529" s="54"/>
      <c r="C1529" s="5"/>
      <c r="D1529" s="65"/>
      <c r="E1529" s="65"/>
      <c r="F1529" s="46">
        <f t="shared" si="33"/>
        <v>855394</v>
      </c>
      <c r="G1529" s="390" t="s">
        <v>9567</v>
      </c>
    </row>
    <row r="1530" spans="1:7" x14ac:dyDescent="0.3">
      <c r="A1530" s="54"/>
      <c r="C1530" s="5"/>
      <c r="D1530" s="65"/>
      <c r="E1530" s="65"/>
      <c r="F1530" s="46">
        <f t="shared" si="33"/>
        <v>855394</v>
      </c>
      <c r="G1530" s="390" t="s">
        <v>9567</v>
      </c>
    </row>
    <row r="1531" spans="1:7" x14ac:dyDescent="0.3">
      <c r="A1531" s="54"/>
      <c r="C1531" s="5"/>
      <c r="D1531" s="65"/>
      <c r="E1531" s="65"/>
      <c r="F1531" s="46">
        <f t="shared" si="33"/>
        <v>855394</v>
      </c>
      <c r="G1531" s="390" t="s">
        <v>9567</v>
      </c>
    </row>
    <row r="1532" spans="1:7" x14ac:dyDescent="0.3">
      <c r="A1532" s="54"/>
      <c r="C1532" s="5"/>
      <c r="D1532" s="65"/>
      <c r="E1532" s="65"/>
      <c r="F1532" s="46">
        <f t="shared" si="33"/>
        <v>855394</v>
      </c>
      <c r="G1532" s="390" t="s">
        <v>9567</v>
      </c>
    </row>
    <row r="1533" spans="1:7" x14ac:dyDescent="0.3">
      <c r="A1533" s="54"/>
      <c r="C1533" s="5"/>
      <c r="D1533" s="65"/>
      <c r="E1533" s="65"/>
      <c r="F1533" s="46">
        <f t="shared" si="33"/>
        <v>855394</v>
      </c>
      <c r="G1533" s="390" t="s">
        <v>9567</v>
      </c>
    </row>
    <row r="1534" spans="1:7" x14ac:dyDescent="0.3">
      <c r="A1534" s="54"/>
      <c r="C1534" s="5"/>
      <c r="D1534" s="65"/>
      <c r="E1534" s="65"/>
      <c r="F1534" s="46">
        <f t="shared" si="33"/>
        <v>855394</v>
      </c>
      <c r="G1534" s="390" t="s">
        <v>9567</v>
      </c>
    </row>
    <row r="1535" spans="1:7" x14ac:dyDescent="0.3">
      <c r="A1535" s="54"/>
      <c r="C1535" s="5"/>
      <c r="D1535" s="65"/>
      <c r="E1535" s="65"/>
      <c r="F1535" s="46">
        <f t="shared" si="33"/>
        <v>855394</v>
      </c>
      <c r="G1535" s="390" t="s">
        <v>9567</v>
      </c>
    </row>
    <row r="1536" spans="1:7" x14ac:dyDescent="0.3">
      <c r="A1536" s="54"/>
      <c r="C1536" s="5"/>
      <c r="D1536" s="65"/>
      <c r="E1536" s="65"/>
      <c r="F1536" s="46">
        <f t="shared" si="33"/>
        <v>855394</v>
      </c>
      <c r="G1536" s="390" t="s">
        <v>9567</v>
      </c>
    </row>
    <row r="1537" spans="1:7" x14ac:dyDescent="0.3">
      <c r="A1537" s="54"/>
      <c r="C1537" s="5"/>
      <c r="D1537" s="65"/>
      <c r="E1537" s="65"/>
      <c r="F1537" s="46">
        <f t="shared" si="33"/>
        <v>855394</v>
      </c>
      <c r="G1537" s="390" t="s">
        <v>9567</v>
      </c>
    </row>
    <row r="1538" spans="1:7" x14ac:dyDescent="0.3">
      <c r="A1538" s="54"/>
      <c r="C1538" s="5"/>
      <c r="D1538" s="65"/>
      <c r="E1538" s="65"/>
      <c r="F1538" s="46">
        <f t="shared" si="33"/>
        <v>855394</v>
      </c>
      <c r="G1538" s="390" t="s">
        <v>9567</v>
      </c>
    </row>
    <row r="1539" spans="1:7" x14ac:dyDescent="0.3">
      <c r="A1539" s="54"/>
      <c r="C1539" s="5"/>
      <c r="D1539" s="65"/>
      <c r="E1539" s="65"/>
      <c r="F1539" s="46">
        <f t="shared" si="33"/>
        <v>855394</v>
      </c>
      <c r="G1539" s="390" t="s">
        <v>9567</v>
      </c>
    </row>
    <row r="1540" spans="1:7" x14ac:dyDescent="0.3">
      <c r="A1540" s="54"/>
      <c r="C1540" s="5"/>
      <c r="D1540" s="65"/>
      <c r="E1540" s="65"/>
      <c r="F1540" s="46">
        <f t="shared" si="33"/>
        <v>855394</v>
      </c>
      <c r="G1540" s="390" t="s">
        <v>9567</v>
      </c>
    </row>
    <row r="1541" spans="1:7" x14ac:dyDescent="0.3">
      <c r="A1541" s="54"/>
      <c r="C1541" s="5"/>
      <c r="D1541" s="65"/>
      <c r="E1541" s="65"/>
      <c r="F1541" s="46">
        <f t="shared" si="33"/>
        <v>855394</v>
      </c>
      <c r="G1541" s="390" t="s">
        <v>9567</v>
      </c>
    </row>
    <row r="1542" spans="1:7" x14ac:dyDescent="0.3">
      <c r="A1542" s="54"/>
      <c r="C1542" s="5"/>
      <c r="D1542" s="65"/>
      <c r="E1542" s="65"/>
      <c r="F1542" s="46">
        <f t="shared" si="33"/>
        <v>855394</v>
      </c>
      <c r="G1542" s="390" t="s">
        <v>9567</v>
      </c>
    </row>
    <row r="1543" spans="1:7" x14ac:dyDescent="0.3">
      <c r="A1543" s="54"/>
      <c r="C1543" s="5"/>
      <c r="D1543" s="65"/>
      <c r="E1543" s="65"/>
      <c r="F1543" s="46">
        <f t="shared" si="33"/>
        <v>855394</v>
      </c>
      <c r="G1543" s="390" t="s">
        <v>9567</v>
      </c>
    </row>
    <row r="1544" spans="1:7" x14ac:dyDescent="0.3">
      <c r="A1544" s="54"/>
      <c r="C1544" s="5"/>
      <c r="D1544" s="65"/>
      <c r="E1544" s="65"/>
      <c r="F1544" s="46">
        <f t="shared" si="33"/>
        <v>855394</v>
      </c>
      <c r="G1544" s="390" t="s">
        <v>9567</v>
      </c>
    </row>
    <row r="1545" spans="1:7" x14ac:dyDescent="0.3">
      <c r="A1545" s="54"/>
      <c r="C1545" s="5"/>
      <c r="D1545" s="65"/>
      <c r="E1545" s="65"/>
      <c r="F1545" s="46">
        <f t="shared" si="33"/>
        <v>855394</v>
      </c>
      <c r="G1545" s="390" t="s">
        <v>9567</v>
      </c>
    </row>
    <row r="1546" spans="1:7" x14ac:dyDescent="0.3">
      <c r="A1546" s="54"/>
      <c r="C1546" s="5"/>
      <c r="D1546" s="65"/>
      <c r="E1546" s="65"/>
      <c r="F1546" s="46">
        <f t="shared" ref="F1546:F1609" si="34">F1545+E1546-D1546</f>
        <v>855394</v>
      </c>
      <c r="G1546" s="390" t="s">
        <v>9567</v>
      </c>
    </row>
    <row r="1547" spans="1:7" x14ac:dyDescent="0.3">
      <c r="A1547" s="54"/>
      <c r="C1547" s="5"/>
      <c r="D1547" s="65"/>
      <c r="E1547" s="65"/>
      <c r="F1547" s="46">
        <f t="shared" si="34"/>
        <v>855394</v>
      </c>
      <c r="G1547" s="390" t="s">
        <v>9567</v>
      </c>
    </row>
    <row r="1548" spans="1:7" x14ac:dyDescent="0.3">
      <c r="A1548" s="54"/>
      <c r="C1548" s="5"/>
      <c r="D1548" s="65"/>
      <c r="E1548" s="65"/>
      <c r="F1548" s="46">
        <f t="shared" si="34"/>
        <v>855394</v>
      </c>
      <c r="G1548" s="390" t="s">
        <v>9567</v>
      </c>
    </row>
    <row r="1549" spans="1:7" x14ac:dyDescent="0.3">
      <c r="A1549" s="54"/>
      <c r="C1549" s="5"/>
      <c r="D1549" s="65"/>
      <c r="E1549" s="65"/>
      <c r="F1549" s="46">
        <f t="shared" si="34"/>
        <v>855394</v>
      </c>
      <c r="G1549" s="390" t="s">
        <v>9567</v>
      </c>
    </row>
    <row r="1550" spans="1:7" x14ac:dyDescent="0.3">
      <c r="A1550" s="54"/>
      <c r="C1550" s="5"/>
      <c r="D1550" s="65"/>
      <c r="E1550" s="65"/>
      <c r="F1550" s="46">
        <f t="shared" si="34"/>
        <v>855394</v>
      </c>
      <c r="G1550" s="390" t="s">
        <v>9567</v>
      </c>
    </row>
    <row r="1551" spans="1:7" x14ac:dyDescent="0.3">
      <c r="A1551" s="54"/>
      <c r="C1551" s="5"/>
      <c r="D1551" s="65"/>
      <c r="E1551" s="65"/>
      <c r="F1551" s="46">
        <f t="shared" si="34"/>
        <v>855394</v>
      </c>
      <c r="G1551" s="390" t="s">
        <v>9567</v>
      </c>
    </row>
    <row r="1552" spans="1:7" x14ac:dyDescent="0.3">
      <c r="A1552" s="54"/>
      <c r="C1552" s="5"/>
      <c r="D1552" s="65"/>
      <c r="E1552" s="65"/>
      <c r="F1552" s="46">
        <f t="shared" si="34"/>
        <v>855394</v>
      </c>
      <c r="G1552" s="390" t="s">
        <v>9567</v>
      </c>
    </row>
    <row r="1553" spans="1:7" x14ac:dyDescent="0.3">
      <c r="A1553" s="54"/>
      <c r="C1553" s="5"/>
      <c r="D1553" s="65"/>
      <c r="E1553" s="65"/>
      <c r="F1553" s="46">
        <f t="shared" si="34"/>
        <v>855394</v>
      </c>
      <c r="G1553" s="390" t="s">
        <v>9567</v>
      </c>
    </row>
    <row r="1554" spans="1:7" x14ac:dyDescent="0.3">
      <c r="A1554" s="54"/>
      <c r="C1554" s="5"/>
      <c r="D1554" s="65"/>
      <c r="E1554" s="65"/>
      <c r="F1554" s="46">
        <f t="shared" si="34"/>
        <v>855394</v>
      </c>
      <c r="G1554" s="390" t="s">
        <v>9567</v>
      </c>
    </row>
    <row r="1555" spans="1:7" x14ac:dyDescent="0.3">
      <c r="A1555" s="54"/>
      <c r="C1555" s="5"/>
      <c r="D1555" s="65"/>
      <c r="E1555" s="65"/>
      <c r="F1555" s="46">
        <f t="shared" si="34"/>
        <v>855394</v>
      </c>
      <c r="G1555" s="390" t="s">
        <v>9567</v>
      </c>
    </row>
    <row r="1556" spans="1:7" x14ac:dyDescent="0.3">
      <c r="A1556" s="54"/>
      <c r="C1556" s="5"/>
      <c r="D1556" s="65"/>
      <c r="E1556" s="65"/>
      <c r="F1556" s="46">
        <f t="shared" si="34"/>
        <v>855394</v>
      </c>
      <c r="G1556" s="390" t="s">
        <v>9567</v>
      </c>
    </row>
    <row r="1557" spans="1:7" x14ac:dyDescent="0.3">
      <c r="A1557" s="54"/>
      <c r="C1557" s="5"/>
      <c r="D1557" s="65"/>
      <c r="E1557" s="65"/>
      <c r="F1557" s="46">
        <f t="shared" si="34"/>
        <v>855394</v>
      </c>
      <c r="G1557" s="390" t="s">
        <v>9567</v>
      </c>
    </row>
    <row r="1558" spans="1:7" x14ac:dyDescent="0.3">
      <c r="A1558" s="54"/>
      <c r="C1558" s="5"/>
      <c r="D1558" s="65"/>
      <c r="E1558" s="65"/>
      <c r="F1558" s="46">
        <f t="shared" si="34"/>
        <v>855394</v>
      </c>
      <c r="G1558" s="390" t="s">
        <v>9567</v>
      </c>
    </row>
    <row r="1559" spans="1:7" x14ac:dyDescent="0.3">
      <c r="A1559" s="54"/>
      <c r="C1559" s="5"/>
      <c r="D1559" s="65"/>
      <c r="E1559" s="65"/>
      <c r="F1559" s="46">
        <f t="shared" si="34"/>
        <v>855394</v>
      </c>
      <c r="G1559" s="390" t="s">
        <v>9567</v>
      </c>
    </row>
    <row r="1560" spans="1:7" x14ac:dyDescent="0.3">
      <c r="A1560" s="54"/>
      <c r="C1560" s="5"/>
      <c r="D1560" s="65"/>
      <c r="E1560" s="65"/>
      <c r="F1560" s="46">
        <f t="shared" si="34"/>
        <v>855394</v>
      </c>
      <c r="G1560" s="390" t="s">
        <v>9567</v>
      </c>
    </row>
    <row r="1561" spans="1:7" x14ac:dyDescent="0.3">
      <c r="A1561" s="54"/>
      <c r="C1561" s="5"/>
      <c r="D1561" s="65"/>
      <c r="E1561" s="65"/>
      <c r="F1561" s="46">
        <f t="shared" si="34"/>
        <v>855394</v>
      </c>
      <c r="G1561" s="390" t="s">
        <v>9567</v>
      </c>
    </row>
    <row r="1562" spans="1:7" x14ac:dyDescent="0.3">
      <c r="A1562" s="54"/>
      <c r="C1562" s="5"/>
      <c r="D1562" s="65"/>
      <c r="E1562" s="65"/>
      <c r="F1562" s="46">
        <f t="shared" si="34"/>
        <v>855394</v>
      </c>
      <c r="G1562" s="390" t="s">
        <v>9567</v>
      </c>
    </row>
    <row r="1563" spans="1:7" x14ac:dyDescent="0.3">
      <c r="A1563" s="54"/>
      <c r="C1563" s="5"/>
      <c r="D1563" s="65"/>
      <c r="E1563" s="65"/>
      <c r="F1563" s="46">
        <f t="shared" si="34"/>
        <v>855394</v>
      </c>
      <c r="G1563" s="390" t="s">
        <v>9567</v>
      </c>
    </row>
    <row r="1564" spans="1:7" x14ac:dyDescent="0.3">
      <c r="A1564" s="54"/>
      <c r="C1564" s="5"/>
      <c r="D1564" s="65"/>
      <c r="E1564" s="65"/>
      <c r="F1564" s="46">
        <f t="shared" si="34"/>
        <v>855394</v>
      </c>
      <c r="G1564" s="390" t="s">
        <v>9567</v>
      </c>
    </row>
    <row r="1565" spans="1:7" x14ac:dyDescent="0.3">
      <c r="A1565" s="54"/>
      <c r="C1565" s="5"/>
      <c r="D1565" s="65"/>
      <c r="E1565" s="65"/>
      <c r="F1565" s="46">
        <f t="shared" si="34"/>
        <v>855394</v>
      </c>
      <c r="G1565" s="390" t="s">
        <v>9567</v>
      </c>
    </row>
    <row r="1566" spans="1:7" x14ac:dyDescent="0.3">
      <c r="A1566" s="54"/>
      <c r="C1566" s="5"/>
      <c r="D1566" s="65"/>
      <c r="E1566" s="65"/>
      <c r="F1566" s="46">
        <f t="shared" si="34"/>
        <v>855394</v>
      </c>
      <c r="G1566" s="390" t="s">
        <v>9567</v>
      </c>
    </row>
    <row r="1567" spans="1:7" x14ac:dyDescent="0.3">
      <c r="A1567" s="54"/>
      <c r="C1567" s="5"/>
      <c r="D1567" s="65"/>
      <c r="E1567" s="65"/>
      <c r="F1567" s="46">
        <f t="shared" si="34"/>
        <v>855394</v>
      </c>
      <c r="G1567" s="390" t="s">
        <v>9567</v>
      </c>
    </row>
    <row r="1568" spans="1:7" x14ac:dyDescent="0.3">
      <c r="A1568" s="54"/>
      <c r="C1568" s="5"/>
      <c r="D1568" s="65"/>
      <c r="E1568" s="65"/>
      <c r="F1568" s="46">
        <f t="shared" si="34"/>
        <v>855394</v>
      </c>
      <c r="G1568" s="390" t="s">
        <v>9567</v>
      </c>
    </row>
    <row r="1569" spans="1:7" x14ac:dyDescent="0.3">
      <c r="A1569" s="54"/>
      <c r="C1569" s="5"/>
      <c r="D1569" s="65"/>
      <c r="E1569" s="65"/>
      <c r="F1569" s="46">
        <f t="shared" si="34"/>
        <v>855394</v>
      </c>
      <c r="G1569" s="390" t="s">
        <v>9567</v>
      </c>
    </row>
    <row r="1570" spans="1:7" x14ac:dyDescent="0.3">
      <c r="A1570" s="54"/>
      <c r="C1570" s="5"/>
      <c r="D1570" s="65"/>
      <c r="E1570" s="65"/>
      <c r="F1570" s="46">
        <f t="shared" si="34"/>
        <v>855394</v>
      </c>
      <c r="G1570" s="390" t="s">
        <v>9567</v>
      </c>
    </row>
    <row r="1571" spans="1:7" x14ac:dyDescent="0.3">
      <c r="A1571" s="54"/>
      <c r="C1571" s="5"/>
      <c r="D1571" s="65"/>
      <c r="E1571" s="65"/>
      <c r="F1571" s="46">
        <f t="shared" si="34"/>
        <v>855394</v>
      </c>
      <c r="G1571" s="390" t="s">
        <v>9567</v>
      </c>
    </row>
    <row r="1572" spans="1:7" x14ac:dyDescent="0.3">
      <c r="A1572" s="54"/>
      <c r="C1572" s="5"/>
      <c r="D1572" s="65"/>
      <c r="E1572" s="65"/>
      <c r="F1572" s="46">
        <f t="shared" si="34"/>
        <v>855394</v>
      </c>
      <c r="G1572" s="390" t="s">
        <v>9567</v>
      </c>
    </row>
    <row r="1573" spans="1:7" x14ac:dyDescent="0.3">
      <c r="A1573" s="54"/>
      <c r="C1573" s="5"/>
      <c r="D1573" s="65"/>
      <c r="E1573" s="65"/>
      <c r="F1573" s="46">
        <f t="shared" si="34"/>
        <v>855394</v>
      </c>
      <c r="G1573" s="390" t="s">
        <v>9567</v>
      </c>
    </row>
    <row r="1574" spans="1:7" x14ac:dyDescent="0.3">
      <c r="A1574" s="54"/>
      <c r="C1574" s="5"/>
      <c r="D1574" s="65"/>
      <c r="E1574" s="65"/>
      <c r="F1574" s="46">
        <f t="shared" si="34"/>
        <v>855394</v>
      </c>
      <c r="G1574" s="390" t="s">
        <v>9567</v>
      </c>
    </row>
    <row r="1575" spans="1:7" x14ac:dyDescent="0.3">
      <c r="A1575" s="54"/>
      <c r="C1575" s="5"/>
      <c r="D1575" s="65"/>
      <c r="E1575" s="65"/>
      <c r="F1575" s="46">
        <f t="shared" si="34"/>
        <v>855394</v>
      </c>
      <c r="G1575" s="390" t="s">
        <v>9567</v>
      </c>
    </row>
    <row r="1576" spans="1:7" x14ac:dyDescent="0.3">
      <c r="A1576" s="54"/>
      <c r="C1576" s="5"/>
      <c r="D1576" s="65"/>
      <c r="E1576" s="65"/>
      <c r="F1576" s="46">
        <f t="shared" si="34"/>
        <v>855394</v>
      </c>
      <c r="G1576" s="390" t="s">
        <v>9567</v>
      </c>
    </row>
    <row r="1577" spans="1:7" x14ac:dyDescent="0.3">
      <c r="A1577" s="54"/>
      <c r="C1577" s="5"/>
      <c r="D1577" s="65"/>
      <c r="E1577" s="65"/>
      <c r="F1577" s="46">
        <f t="shared" si="34"/>
        <v>855394</v>
      </c>
      <c r="G1577" s="390" t="s">
        <v>9567</v>
      </c>
    </row>
    <row r="1578" spans="1:7" x14ac:dyDescent="0.3">
      <c r="A1578" s="54"/>
      <c r="C1578" s="5"/>
      <c r="D1578" s="65"/>
      <c r="E1578" s="65"/>
      <c r="F1578" s="46">
        <f t="shared" si="34"/>
        <v>855394</v>
      </c>
      <c r="G1578" s="390" t="s">
        <v>9567</v>
      </c>
    </row>
    <row r="1579" spans="1:7" x14ac:dyDescent="0.3">
      <c r="A1579" s="54"/>
      <c r="C1579" s="5"/>
      <c r="D1579" s="65"/>
      <c r="E1579" s="65"/>
      <c r="F1579" s="46">
        <f t="shared" si="34"/>
        <v>855394</v>
      </c>
      <c r="G1579" s="390" t="s">
        <v>9567</v>
      </c>
    </row>
    <row r="1580" spans="1:7" x14ac:dyDescent="0.3">
      <c r="A1580" s="54"/>
      <c r="C1580" s="5"/>
      <c r="D1580" s="65"/>
      <c r="E1580" s="65"/>
      <c r="F1580" s="46">
        <f t="shared" si="34"/>
        <v>855394</v>
      </c>
      <c r="G1580" s="390" t="s">
        <v>9567</v>
      </c>
    </row>
    <row r="1581" spans="1:7" x14ac:dyDescent="0.3">
      <c r="A1581" s="54"/>
      <c r="C1581" s="5"/>
      <c r="D1581" s="65"/>
      <c r="E1581" s="65"/>
      <c r="F1581" s="46">
        <f t="shared" si="34"/>
        <v>855394</v>
      </c>
      <c r="G1581" s="390" t="s">
        <v>9567</v>
      </c>
    </row>
    <row r="1582" spans="1:7" x14ac:dyDescent="0.3">
      <c r="A1582" s="54"/>
      <c r="C1582" s="5"/>
      <c r="D1582" s="65"/>
      <c r="E1582" s="65"/>
      <c r="F1582" s="46">
        <f t="shared" si="34"/>
        <v>855394</v>
      </c>
      <c r="G1582" s="390" t="s">
        <v>9567</v>
      </c>
    </row>
    <row r="1583" spans="1:7" x14ac:dyDescent="0.3">
      <c r="A1583" s="54"/>
      <c r="C1583" s="5"/>
      <c r="D1583" s="65"/>
      <c r="E1583" s="65"/>
      <c r="F1583" s="46">
        <f t="shared" si="34"/>
        <v>855394</v>
      </c>
      <c r="G1583" s="390" t="s">
        <v>9567</v>
      </c>
    </row>
    <row r="1584" spans="1:7" x14ac:dyDescent="0.3">
      <c r="A1584" s="54"/>
      <c r="C1584" s="5"/>
      <c r="D1584" s="65"/>
      <c r="E1584" s="65"/>
      <c r="F1584" s="46">
        <f t="shared" si="34"/>
        <v>855394</v>
      </c>
      <c r="G1584" s="390" t="s">
        <v>9567</v>
      </c>
    </row>
    <row r="1585" spans="1:7" x14ac:dyDescent="0.3">
      <c r="A1585" s="54"/>
      <c r="C1585" s="5"/>
      <c r="D1585" s="65"/>
      <c r="E1585" s="65"/>
      <c r="F1585" s="46">
        <f t="shared" si="34"/>
        <v>855394</v>
      </c>
      <c r="G1585" s="390" t="s">
        <v>9567</v>
      </c>
    </row>
    <row r="1586" spans="1:7" x14ac:dyDescent="0.3">
      <c r="A1586" s="54"/>
      <c r="C1586" s="5"/>
      <c r="D1586" s="65"/>
      <c r="E1586" s="65"/>
      <c r="F1586" s="46">
        <f t="shared" si="34"/>
        <v>855394</v>
      </c>
      <c r="G1586" s="390" t="s">
        <v>9567</v>
      </c>
    </row>
    <row r="1587" spans="1:7" x14ac:dyDescent="0.3">
      <c r="A1587" s="54"/>
      <c r="C1587" s="5"/>
      <c r="D1587" s="65"/>
      <c r="E1587" s="65"/>
      <c r="F1587" s="46">
        <f t="shared" si="34"/>
        <v>855394</v>
      </c>
      <c r="G1587" s="390" t="s">
        <v>9567</v>
      </c>
    </row>
    <row r="1588" spans="1:7" x14ac:dyDescent="0.3">
      <c r="A1588" s="54"/>
      <c r="C1588" s="5"/>
      <c r="D1588" s="65"/>
      <c r="E1588" s="65"/>
      <c r="F1588" s="46">
        <f t="shared" si="34"/>
        <v>855394</v>
      </c>
      <c r="G1588" s="390" t="s">
        <v>9567</v>
      </c>
    </row>
    <row r="1589" spans="1:7" x14ac:dyDescent="0.3">
      <c r="A1589" s="54"/>
      <c r="C1589" s="5"/>
      <c r="D1589" s="65"/>
      <c r="E1589" s="65"/>
      <c r="F1589" s="46">
        <f t="shared" si="34"/>
        <v>855394</v>
      </c>
      <c r="G1589" s="390" t="s">
        <v>9567</v>
      </c>
    </row>
    <row r="1590" spans="1:7" x14ac:dyDescent="0.3">
      <c r="A1590" s="54"/>
      <c r="C1590" s="5"/>
      <c r="D1590" s="65"/>
      <c r="E1590" s="65"/>
      <c r="F1590" s="46">
        <f t="shared" si="34"/>
        <v>855394</v>
      </c>
      <c r="G1590" s="390" t="s">
        <v>9567</v>
      </c>
    </row>
    <row r="1591" spans="1:7" x14ac:dyDescent="0.3">
      <c r="A1591" s="54"/>
      <c r="C1591" s="5"/>
      <c r="D1591" s="65"/>
      <c r="E1591" s="65"/>
      <c r="F1591" s="46">
        <f t="shared" si="34"/>
        <v>855394</v>
      </c>
      <c r="G1591" s="390" t="s">
        <v>9567</v>
      </c>
    </row>
    <row r="1592" spans="1:7" x14ac:dyDescent="0.3">
      <c r="A1592" s="54"/>
      <c r="C1592" s="5"/>
      <c r="D1592" s="65"/>
      <c r="E1592" s="65"/>
      <c r="F1592" s="46">
        <f t="shared" si="34"/>
        <v>855394</v>
      </c>
      <c r="G1592" s="390" t="s">
        <v>9567</v>
      </c>
    </row>
    <row r="1593" spans="1:7" x14ac:dyDescent="0.3">
      <c r="A1593" s="54"/>
      <c r="C1593" s="5"/>
      <c r="D1593" s="65"/>
      <c r="E1593" s="65"/>
      <c r="F1593" s="46">
        <f t="shared" si="34"/>
        <v>855394</v>
      </c>
      <c r="G1593" s="390" t="s">
        <v>9567</v>
      </c>
    </row>
    <row r="1594" spans="1:7" x14ac:dyDescent="0.3">
      <c r="A1594" s="54"/>
      <c r="C1594" s="5"/>
      <c r="D1594" s="65"/>
      <c r="E1594" s="65"/>
      <c r="F1594" s="46">
        <f t="shared" si="34"/>
        <v>855394</v>
      </c>
      <c r="G1594" s="390" t="s">
        <v>9567</v>
      </c>
    </row>
    <row r="1595" spans="1:7" x14ac:dyDescent="0.3">
      <c r="A1595" s="54"/>
      <c r="C1595" s="5"/>
      <c r="D1595" s="65"/>
      <c r="E1595" s="65"/>
      <c r="F1595" s="46">
        <f t="shared" si="34"/>
        <v>855394</v>
      </c>
      <c r="G1595" s="390" t="s">
        <v>9567</v>
      </c>
    </row>
    <row r="1596" spans="1:7" x14ac:dyDescent="0.3">
      <c r="A1596" s="54"/>
      <c r="C1596" s="5"/>
      <c r="D1596" s="65"/>
      <c r="E1596" s="65"/>
      <c r="F1596" s="46">
        <f t="shared" si="34"/>
        <v>855394</v>
      </c>
      <c r="G1596" s="390" t="s">
        <v>9567</v>
      </c>
    </row>
    <row r="1597" spans="1:7" x14ac:dyDescent="0.3">
      <c r="A1597" s="54"/>
      <c r="C1597" s="5"/>
      <c r="D1597" s="65"/>
      <c r="E1597" s="65"/>
      <c r="F1597" s="46">
        <f t="shared" si="34"/>
        <v>855394</v>
      </c>
      <c r="G1597" s="390" t="s">
        <v>9567</v>
      </c>
    </row>
    <row r="1598" spans="1:7" x14ac:dyDescent="0.3">
      <c r="A1598" s="54"/>
      <c r="C1598" s="5"/>
      <c r="D1598" s="65"/>
      <c r="E1598" s="65"/>
      <c r="F1598" s="46">
        <f t="shared" si="34"/>
        <v>855394</v>
      </c>
      <c r="G1598" s="390" t="s">
        <v>9567</v>
      </c>
    </row>
    <row r="1599" spans="1:7" x14ac:dyDescent="0.3">
      <c r="A1599" s="54"/>
      <c r="C1599" s="5"/>
      <c r="D1599" s="65"/>
      <c r="E1599" s="65"/>
      <c r="F1599" s="46">
        <f t="shared" si="34"/>
        <v>855394</v>
      </c>
      <c r="G1599" s="390" t="s">
        <v>9567</v>
      </c>
    </row>
    <row r="1600" spans="1:7" x14ac:dyDescent="0.3">
      <c r="A1600" s="54"/>
      <c r="C1600" s="5"/>
      <c r="D1600" s="65"/>
      <c r="E1600" s="65"/>
      <c r="F1600" s="46">
        <f t="shared" si="34"/>
        <v>855394</v>
      </c>
      <c r="G1600" s="390" t="s">
        <v>9567</v>
      </c>
    </row>
    <row r="1601" spans="1:7" x14ac:dyDescent="0.3">
      <c r="A1601" s="54"/>
      <c r="C1601" s="5"/>
      <c r="D1601" s="65"/>
      <c r="E1601" s="65"/>
      <c r="F1601" s="46">
        <f t="shared" si="34"/>
        <v>855394</v>
      </c>
      <c r="G1601" s="390" t="s">
        <v>9567</v>
      </c>
    </row>
    <row r="1602" spans="1:7" x14ac:dyDescent="0.3">
      <c r="A1602" s="54"/>
      <c r="C1602" s="5"/>
      <c r="D1602" s="65"/>
      <c r="E1602" s="65"/>
      <c r="F1602" s="46">
        <f t="shared" si="34"/>
        <v>855394</v>
      </c>
      <c r="G1602" s="390" t="s">
        <v>9567</v>
      </c>
    </row>
    <row r="1603" spans="1:7" x14ac:dyDescent="0.3">
      <c r="A1603" s="54"/>
      <c r="C1603" s="5"/>
      <c r="D1603" s="65"/>
      <c r="E1603" s="65"/>
      <c r="F1603" s="46">
        <f t="shared" si="34"/>
        <v>855394</v>
      </c>
      <c r="G1603" s="390" t="s">
        <v>9567</v>
      </c>
    </row>
    <row r="1604" spans="1:7" x14ac:dyDescent="0.3">
      <c r="A1604" s="54"/>
      <c r="C1604" s="5"/>
      <c r="D1604" s="65"/>
      <c r="E1604" s="65"/>
      <c r="F1604" s="46">
        <f t="shared" si="34"/>
        <v>855394</v>
      </c>
      <c r="G1604" s="390" t="s">
        <v>9567</v>
      </c>
    </row>
    <row r="1605" spans="1:7" x14ac:dyDescent="0.3">
      <c r="A1605" s="54"/>
      <c r="C1605" s="5"/>
      <c r="D1605" s="65"/>
      <c r="E1605" s="65"/>
      <c r="F1605" s="46">
        <f t="shared" si="34"/>
        <v>855394</v>
      </c>
      <c r="G1605" s="390" t="s">
        <v>9567</v>
      </c>
    </row>
    <row r="1606" spans="1:7" x14ac:dyDescent="0.3">
      <c r="A1606" s="54"/>
      <c r="C1606" s="5"/>
      <c r="D1606" s="65"/>
      <c r="E1606" s="65"/>
      <c r="F1606" s="46">
        <f t="shared" si="34"/>
        <v>855394</v>
      </c>
      <c r="G1606" s="390" t="s">
        <v>9567</v>
      </c>
    </row>
    <row r="1607" spans="1:7" x14ac:dyDescent="0.3">
      <c r="A1607" s="54"/>
      <c r="C1607" s="5"/>
      <c r="D1607" s="65"/>
      <c r="E1607" s="65"/>
      <c r="F1607" s="46">
        <f t="shared" si="34"/>
        <v>855394</v>
      </c>
      <c r="G1607" s="390" t="s">
        <v>9567</v>
      </c>
    </row>
    <row r="1608" spans="1:7" x14ac:dyDescent="0.3">
      <c r="A1608" s="54"/>
      <c r="C1608" s="5"/>
      <c r="D1608" s="65"/>
      <c r="E1608" s="65"/>
      <c r="F1608" s="46">
        <f t="shared" si="34"/>
        <v>855394</v>
      </c>
      <c r="G1608" s="390" t="s">
        <v>9567</v>
      </c>
    </row>
    <row r="1609" spans="1:7" x14ac:dyDescent="0.3">
      <c r="A1609" s="54"/>
      <c r="C1609" s="5"/>
      <c r="D1609" s="65"/>
      <c r="E1609" s="65"/>
      <c r="F1609" s="46">
        <f t="shared" si="34"/>
        <v>855394</v>
      </c>
      <c r="G1609" s="390" t="s">
        <v>9567</v>
      </c>
    </row>
    <row r="1610" spans="1:7" x14ac:dyDescent="0.3">
      <c r="A1610" s="54"/>
      <c r="C1610" s="5"/>
      <c r="D1610" s="65"/>
      <c r="E1610" s="65"/>
      <c r="F1610" s="46">
        <f t="shared" ref="F1610:F1673" si="35">F1609+E1610-D1610</f>
        <v>855394</v>
      </c>
      <c r="G1610" s="390" t="s">
        <v>9567</v>
      </c>
    </row>
    <row r="1611" spans="1:7" x14ac:dyDescent="0.3">
      <c r="A1611" s="54"/>
      <c r="C1611" s="5"/>
      <c r="D1611" s="65"/>
      <c r="E1611" s="65"/>
      <c r="F1611" s="46">
        <f t="shared" si="35"/>
        <v>855394</v>
      </c>
      <c r="G1611" s="390" t="s">
        <v>9567</v>
      </c>
    </row>
    <row r="1612" spans="1:7" x14ac:dyDescent="0.3">
      <c r="A1612" s="54"/>
      <c r="C1612" s="5"/>
      <c r="D1612" s="65"/>
      <c r="E1612" s="65"/>
      <c r="F1612" s="46">
        <f t="shared" si="35"/>
        <v>855394</v>
      </c>
      <c r="G1612" s="390" t="s">
        <v>9567</v>
      </c>
    </row>
    <row r="1613" spans="1:7" x14ac:dyDescent="0.3">
      <c r="A1613" s="54"/>
      <c r="C1613" s="5"/>
      <c r="D1613" s="65"/>
      <c r="E1613" s="65"/>
      <c r="F1613" s="46">
        <f t="shared" si="35"/>
        <v>855394</v>
      </c>
      <c r="G1613" s="390" t="s">
        <v>9567</v>
      </c>
    </row>
    <row r="1614" spans="1:7" x14ac:dyDescent="0.3">
      <c r="A1614" s="54"/>
      <c r="C1614" s="5"/>
      <c r="D1614" s="65"/>
      <c r="E1614" s="65"/>
      <c r="F1614" s="46">
        <f t="shared" si="35"/>
        <v>855394</v>
      </c>
      <c r="G1614" s="390" t="s">
        <v>9567</v>
      </c>
    </row>
    <row r="1615" spans="1:7" x14ac:dyDescent="0.3">
      <c r="A1615" s="54"/>
      <c r="C1615" s="5"/>
      <c r="D1615" s="65"/>
      <c r="E1615" s="65"/>
      <c r="F1615" s="46">
        <f t="shared" si="35"/>
        <v>855394</v>
      </c>
      <c r="G1615" s="390" t="s">
        <v>9567</v>
      </c>
    </row>
    <row r="1616" spans="1:7" x14ac:dyDescent="0.3">
      <c r="A1616" s="54"/>
      <c r="C1616" s="5"/>
      <c r="D1616" s="65"/>
      <c r="E1616" s="65"/>
      <c r="F1616" s="46">
        <f t="shared" si="35"/>
        <v>855394</v>
      </c>
      <c r="G1616" s="390" t="s">
        <v>9567</v>
      </c>
    </row>
    <row r="1617" spans="1:7" x14ac:dyDescent="0.3">
      <c r="A1617" s="54"/>
      <c r="C1617" s="5"/>
      <c r="D1617" s="65"/>
      <c r="E1617" s="65"/>
      <c r="F1617" s="46">
        <f t="shared" si="35"/>
        <v>855394</v>
      </c>
      <c r="G1617" s="390" t="s">
        <v>9567</v>
      </c>
    </row>
    <row r="1618" spans="1:7" x14ac:dyDescent="0.3">
      <c r="A1618" s="54"/>
      <c r="C1618" s="5"/>
      <c r="D1618" s="65"/>
      <c r="E1618" s="65"/>
      <c r="F1618" s="46">
        <f t="shared" si="35"/>
        <v>855394</v>
      </c>
      <c r="G1618" s="390" t="s">
        <v>9567</v>
      </c>
    </row>
    <row r="1619" spans="1:7" x14ac:dyDescent="0.3">
      <c r="A1619" s="54"/>
      <c r="C1619" s="5"/>
      <c r="D1619" s="65"/>
      <c r="E1619" s="65"/>
      <c r="F1619" s="46">
        <f t="shared" si="35"/>
        <v>855394</v>
      </c>
      <c r="G1619" s="390" t="s">
        <v>9567</v>
      </c>
    </row>
    <row r="1620" spans="1:7" x14ac:dyDescent="0.3">
      <c r="A1620" s="54"/>
      <c r="C1620" s="5"/>
      <c r="D1620" s="65"/>
      <c r="E1620" s="65"/>
      <c r="F1620" s="46">
        <f t="shared" si="35"/>
        <v>855394</v>
      </c>
      <c r="G1620" s="390" t="s">
        <v>9567</v>
      </c>
    </row>
    <row r="1621" spans="1:7" x14ac:dyDescent="0.3">
      <c r="A1621" s="54"/>
      <c r="C1621" s="5"/>
      <c r="D1621" s="65"/>
      <c r="E1621" s="65"/>
      <c r="F1621" s="46">
        <f t="shared" si="35"/>
        <v>855394</v>
      </c>
      <c r="G1621" s="390" t="s">
        <v>9567</v>
      </c>
    </row>
    <row r="1622" spans="1:7" x14ac:dyDescent="0.3">
      <c r="A1622" s="54"/>
      <c r="C1622" s="5"/>
      <c r="D1622" s="65"/>
      <c r="E1622" s="65"/>
      <c r="F1622" s="46">
        <f t="shared" si="35"/>
        <v>855394</v>
      </c>
      <c r="G1622" s="390" t="s">
        <v>9567</v>
      </c>
    </row>
    <row r="1623" spans="1:7" x14ac:dyDescent="0.3">
      <c r="A1623" s="54"/>
      <c r="C1623" s="5"/>
      <c r="D1623" s="65"/>
      <c r="E1623" s="65"/>
      <c r="F1623" s="46">
        <f t="shared" si="35"/>
        <v>855394</v>
      </c>
      <c r="G1623" s="390" t="s">
        <v>9567</v>
      </c>
    </row>
    <row r="1624" spans="1:7" x14ac:dyDescent="0.3">
      <c r="A1624" s="54"/>
      <c r="C1624" s="5"/>
      <c r="D1624" s="65"/>
      <c r="E1624" s="65"/>
      <c r="F1624" s="46">
        <f t="shared" si="35"/>
        <v>855394</v>
      </c>
      <c r="G1624" s="390" t="s">
        <v>9567</v>
      </c>
    </row>
    <row r="1625" spans="1:7" x14ac:dyDescent="0.3">
      <c r="A1625" s="54"/>
      <c r="C1625" s="5"/>
      <c r="D1625" s="65"/>
      <c r="E1625" s="65"/>
      <c r="F1625" s="46">
        <f t="shared" si="35"/>
        <v>855394</v>
      </c>
      <c r="G1625" s="390" t="s">
        <v>9567</v>
      </c>
    </row>
    <row r="1626" spans="1:7" x14ac:dyDescent="0.3">
      <c r="A1626" s="54"/>
      <c r="C1626" s="5"/>
      <c r="D1626" s="65"/>
      <c r="E1626" s="65"/>
      <c r="F1626" s="46">
        <f t="shared" si="35"/>
        <v>855394</v>
      </c>
      <c r="G1626" s="390" t="s">
        <v>9567</v>
      </c>
    </row>
    <row r="1627" spans="1:7" x14ac:dyDescent="0.3">
      <c r="A1627" s="54"/>
      <c r="C1627" s="5"/>
      <c r="D1627" s="65"/>
      <c r="E1627" s="65"/>
      <c r="F1627" s="46">
        <f t="shared" si="35"/>
        <v>855394</v>
      </c>
      <c r="G1627" s="390" t="s">
        <v>9567</v>
      </c>
    </row>
    <row r="1628" spans="1:7" x14ac:dyDescent="0.3">
      <c r="A1628" s="54"/>
      <c r="C1628" s="5"/>
      <c r="D1628" s="65"/>
      <c r="E1628" s="65"/>
      <c r="F1628" s="46">
        <f t="shared" si="35"/>
        <v>855394</v>
      </c>
      <c r="G1628" s="390" t="s">
        <v>9567</v>
      </c>
    </row>
    <row r="1629" spans="1:7" x14ac:dyDescent="0.3">
      <c r="A1629" s="54"/>
      <c r="C1629" s="5"/>
      <c r="D1629" s="65"/>
      <c r="E1629" s="65"/>
      <c r="F1629" s="46">
        <f t="shared" si="35"/>
        <v>855394</v>
      </c>
      <c r="G1629" s="390" t="s">
        <v>9567</v>
      </c>
    </row>
    <row r="1630" spans="1:7" x14ac:dyDescent="0.3">
      <c r="A1630" s="54"/>
      <c r="C1630" s="5"/>
      <c r="D1630" s="65"/>
      <c r="E1630" s="65"/>
      <c r="F1630" s="46">
        <f t="shared" si="35"/>
        <v>855394</v>
      </c>
      <c r="G1630" s="390" t="s">
        <v>9567</v>
      </c>
    </row>
    <row r="1631" spans="1:7" x14ac:dyDescent="0.3">
      <c r="A1631" s="54"/>
      <c r="C1631" s="5"/>
      <c r="D1631" s="65"/>
      <c r="E1631" s="65"/>
      <c r="F1631" s="46">
        <f t="shared" si="35"/>
        <v>855394</v>
      </c>
      <c r="G1631" s="390" t="s">
        <v>9567</v>
      </c>
    </row>
    <row r="1632" spans="1:7" x14ac:dyDescent="0.3">
      <c r="A1632" s="54"/>
      <c r="C1632" s="5"/>
      <c r="D1632" s="65"/>
      <c r="E1632" s="65"/>
      <c r="F1632" s="46">
        <f t="shared" si="35"/>
        <v>855394</v>
      </c>
      <c r="G1632" s="390" t="s">
        <v>9567</v>
      </c>
    </row>
    <row r="1633" spans="1:7" x14ac:dyDescent="0.3">
      <c r="A1633" s="54"/>
      <c r="C1633" s="5"/>
      <c r="D1633" s="65"/>
      <c r="E1633" s="65"/>
      <c r="F1633" s="46">
        <f t="shared" si="35"/>
        <v>855394</v>
      </c>
      <c r="G1633" s="390" t="s">
        <v>9567</v>
      </c>
    </row>
    <row r="1634" spans="1:7" x14ac:dyDescent="0.3">
      <c r="A1634" s="54"/>
      <c r="C1634" s="5"/>
      <c r="D1634" s="65"/>
      <c r="E1634" s="65"/>
      <c r="F1634" s="46">
        <f t="shared" si="35"/>
        <v>855394</v>
      </c>
      <c r="G1634" s="390" t="s">
        <v>9567</v>
      </c>
    </row>
    <row r="1635" spans="1:7" x14ac:dyDescent="0.3">
      <c r="A1635" s="54"/>
      <c r="C1635" s="5"/>
      <c r="D1635" s="65"/>
      <c r="E1635" s="65"/>
      <c r="F1635" s="46">
        <f t="shared" si="35"/>
        <v>855394</v>
      </c>
      <c r="G1635" s="390" t="s">
        <v>9567</v>
      </c>
    </row>
    <row r="1636" spans="1:7" x14ac:dyDescent="0.3">
      <c r="A1636" s="54"/>
      <c r="C1636" s="5"/>
      <c r="D1636" s="65"/>
      <c r="E1636" s="65"/>
      <c r="F1636" s="46">
        <f t="shared" si="35"/>
        <v>855394</v>
      </c>
      <c r="G1636" s="390" t="s">
        <v>9567</v>
      </c>
    </row>
    <row r="1637" spans="1:7" x14ac:dyDescent="0.3">
      <c r="A1637" s="54"/>
      <c r="C1637" s="5"/>
      <c r="D1637" s="65"/>
      <c r="E1637" s="65"/>
      <c r="F1637" s="46">
        <f t="shared" si="35"/>
        <v>855394</v>
      </c>
      <c r="G1637" s="390" t="s">
        <v>9567</v>
      </c>
    </row>
    <row r="1638" spans="1:7" x14ac:dyDescent="0.3">
      <c r="A1638" s="54"/>
      <c r="C1638" s="5"/>
      <c r="D1638" s="65"/>
      <c r="E1638" s="65"/>
      <c r="F1638" s="46">
        <f t="shared" si="35"/>
        <v>855394</v>
      </c>
      <c r="G1638" s="390" t="s">
        <v>9567</v>
      </c>
    </row>
    <row r="1639" spans="1:7" x14ac:dyDescent="0.3">
      <c r="A1639" s="54"/>
      <c r="C1639" s="5"/>
      <c r="D1639" s="65"/>
      <c r="E1639" s="65"/>
      <c r="F1639" s="46">
        <f t="shared" si="35"/>
        <v>855394</v>
      </c>
      <c r="G1639" s="390" t="s">
        <v>9567</v>
      </c>
    </row>
    <row r="1640" spans="1:7" x14ac:dyDescent="0.3">
      <c r="A1640" s="54"/>
      <c r="C1640" s="5"/>
      <c r="D1640" s="65"/>
      <c r="E1640" s="65"/>
      <c r="F1640" s="46">
        <f t="shared" si="35"/>
        <v>855394</v>
      </c>
      <c r="G1640" s="390" t="s">
        <v>9567</v>
      </c>
    </row>
    <row r="1641" spans="1:7" x14ac:dyDescent="0.3">
      <c r="A1641" s="54"/>
      <c r="C1641" s="5"/>
      <c r="D1641" s="65"/>
      <c r="E1641" s="65"/>
      <c r="F1641" s="46">
        <f t="shared" si="35"/>
        <v>855394</v>
      </c>
      <c r="G1641" s="390" t="s">
        <v>9567</v>
      </c>
    </row>
    <row r="1642" spans="1:7" x14ac:dyDescent="0.3">
      <c r="A1642" s="54"/>
      <c r="C1642" s="5"/>
      <c r="D1642" s="65"/>
      <c r="E1642" s="65"/>
      <c r="F1642" s="46">
        <f t="shared" si="35"/>
        <v>855394</v>
      </c>
      <c r="G1642" s="390" t="s">
        <v>9567</v>
      </c>
    </row>
    <row r="1643" spans="1:7" x14ac:dyDescent="0.3">
      <c r="A1643" s="54"/>
      <c r="C1643" s="5"/>
      <c r="D1643" s="65"/>
      <c r="E1643" s="65"/>
      <c r="F1643" s="46">
        <f t="shared" si="35"/>
        <v>855394</v>
      </c>
      <c r="G1643" s="390" t="s">
        <v>9567</v>
      </c>
    </row>
    <row r="1644" spans="1:7" x14ac:dyDescent="0.3">
      <c r="A1644" s="54"/>
      <c r="C1644" s="5"/>
      <c r="D1644" s="65"/>
      <c r="E1644" s="65"/>
      <c r="F1644" s="46">
        <f t="shared" si="35"/>
        <v>855394</v>
      </c>
      <c r="G1644" s="390" t="s">
        <v>9567</v>
      </c>
    </row>
    <row r="1645" spans="1:7" x14ac:dyDescent="0.3">
      <c r="A1645" s="54"/>
      <c r="C1645" s="5"/>
      <c r="D1645" s="65"/>
      <c r="E1645" s="65"/>
      <c r="F1645" s="46">
        <f t="shared" si="35"/>
        <v>855394</v>
      </c>
      <c r="G1645" s="390" t="s">
        <v>9567</v>
      </c>
    </row>
    <row r="1646" spans="1:7" x14ac:dyDescent="0.3">
      <c r="A1646" s="54"/>
      <c r="C1646" s="5"/>
      <c r="D1646" s="65"/>
      <c r="E1646" s="65"/>
      <c r="F1646" s="46">
        <f t="shared" si="35"/>
        <v>855394</v>
      </c>
      <c r="G1646" s="390" t="s">
        <v>9567</v>
      </c>
    </row>
    <row r="1647" spans="1:7" x14ac:dyDescent="0.3">
      <c r="A1647" s="54"/>
      <c r="C1647" s="5"/>
      <c r="D1647" s="65"/>
      <c r="E1647" s="65"/>
      <c r="F1647" s="46">
        <f t="shared" si="35"/>
        <v>855394</v>
      </c>
      <c r="G1647" s="390" t="s">
        <v>9567</v>
      </c>
    </row>
    <row r="1648" spans="1:7" x14ac:dyDescent="0.3">
      <c r="A1648" s="54"/>
      <c r="C1648" s="5"/>
      <c r="D1648" s="65"/>
      <c r="E1648" s="65"/>
      <c r="F1648" s="46">
        <f t="shared" si="35"/>
        <v>855394</v>
      </c>
      <c r="G1648" s="390" t="s">
        <v>9567</v>
      </c>
    </row>
    <row r="1649" spans="1:7" x14ac:dyDescent="0.3">
      <c r="A1649" s="54"/>
      <c r="C1649" s="5"/>
      <c r="D1649" s="65"/>
      <c r="E1649" s="65"/>
      <c r="F1649" s="46">
        <f t="shared" si="35"/>
        <v>855394</v>
      </c>
      <c r="G1649" s="390" t="s">
        <v>9567</v>
      </c>
    </row>
    <row r="1650" spans="1:7" x14ac:dyDescent="0.3">
      <c r="A1650" s="54"/>
      <c r="C1650" s="5"/>
      <c r="D1650" s="65"/>
      <c r="E1650" s="65"/>
      <c r="F1650" s="46">
        <f t="shared" si="35"/>
        <v>855394</v>
      </c>
      <c r="G1650" s="390" t="s">
        <v>9567</v>
      </c>
    </row>
    <row r="1651" spans="1:7" x14ac:dyDescent="0.3">
      <c r="A1651" s="54"/>
      <c r="C1651" s="5"/>
      <c r="D1651" s="65"/>
      <c r="E1651" s="65"/>
      <c r="F1651" s="46">
        <f t="shared" si="35"/>
        <v>855394</v>
      </c>
      <c r="G1651" s="390" t="s">
        <v>9567</v>
      </c>
    </row>
    <row r="1652" spans="1:7" x14ac:dyDescent="0.3">
      <c r="A1652" s="54"/>
      <c r="C1652" s="5"/>
      <c r="D1652" s="65"/>
      <c r="E1652" s="65"/>
      <c r="F1652" s="46">
        <f t="shared" si="35"/>
        <v>855394</v>
      </c>
      <c r="G1652" s="390" t="s">
        <v>9567</v>
      </c>
    </row>
    <row r="1653" spans="1:7" x14ac:dyDescent="0.3">
      <c r="A1653" s="54"/>
      <c r="C1653" s="5"/>
      <c r="D1653" s="65"/>
      <c r="E1653" s="65"/>
      <c r="F1653" s="46">
        <f t="shared" si="35"/>
        <v>855394</v>
      </c>
      <c r="G1653" s="390" t="s">
        <v>9567</v>
      </c>
    </row>
    <row r="1654" spans="1:7" x14ac:dyDescent="0.3">
      <c r="A1654" s="54"/>
      <c r="C1654" s="5"/>
      <c r="D1654" s="65"/>
      <c r="E1654" s="65"/>
      <c r="F1654" s="46">
        <f t="shared" si="35"/>
        <v>855394</v>
      </c>
      <c r="G1654" s="390" t="s">
        <v>9567</v>
      </c>
    </row>
    <row r="1655" spans="1:7" x14ac:dyDescent="0.3">
      <c r="A1655" s="54"/>
      <c r="C1655" s="5"/>
      <c r="D1655" s="65"/>
      <c r="E1655" s="65"/>
      <c r="F1655" s="46">
        <f t="shared" si="35"/>
        <v>855394</v>
      </c>
      <c r="G1655" s="390" t="s">
        <v>9567</v>
      </c>
    </row>
    <row r="1656" spans="1:7" x14ac:dyDescent="0.3">
      <c r="A1656" s="54"/>
      <c r="C1656" s="5"/>
      <c r="D1656" s="65"/>
      <c r="E1656" s="65"/>
      <c r="F1656" s="46">
        <f t="shared" si="35"/>
        <v>855394</v>
      </c>
      <c r="G1656" s="390" t="s">
        <v>9567</v>
      </c>
    </row>
    <row r="1657" spans="1:7" x14ac:dyDescent="0.3">
      <c r="A1657" s="54"/>
      <c r="C1657" s="5"/>
      <c r="D1657" s="65"/>
      <c r="E1657" s="65"/>
      <c r="F1657" s="46">
        <f t="shared" si="35"/>
        <v>855394</v>
      </c>
      <c r="G1657" s="390" t="s">
        <v>9567</v>
      </c>
    </row>
    <row r="1658" spans="1:7" x14ac:dyDescent="0.3">
      <c r="A1658" s="54"/>
      <c r="C1658" s="5"/>
      <c r="D1658" s="65"/>
      <c r="E1658" s="65"/>
      <c r="F1658" s="46">
        <f t="shared" si="35"/>
        <v>855394</v>
      </c>
      <c r="G1658" s="390" t="s">
        <v>9567</v>
      </c>
    </row>
    <row r="1659" spans="1:7" x14ac:dyDescent="0.3">
      <c r="A1659" s="54"/>
      <c r="C1659" s="5"/>
      <c r="D1659" s="65"/>
      <c r="E1659" s="65"/>
      <c r="F1659" s="46">
        <f t="shared" si="35"/>
        <v>855394</v>
      </c>
      <c r="G1659" s="390" t="s">
        <v>9567</v>
      </c>
    </row>
    <row r="1660" spans="1:7" x14ac:dyDescent="0.3">
      <c r="A1660" s="54"/>
      <c r="C1660" s="5"/>
      <c r="D1660" s="65"/>
      <c r="E1660" s="65"/>
      <c r="F1660" s="46">
        <f t="shared" si="35"/>
        <v>855394</v>
      </c>
      <c r="G1660" s="390" t="s">
        <v>9567</v>
      </c>
    </row>
    <row r="1661" spans="1:7" x14ac:dyDescent="0.3">
      <c r="A1661" s="54"/>
      <c r="C1661" s="5"/>
      <c r="D1661" s="65"/>
      <c r="E1661" s="65"/>
      <c r="F1661" s="46">
        <f t="shared" si="35"/>
        <v>855394</v>
      </c>
      <c r="G1661" s="390" t="s">
        <v>9567</v>
      </c>
    </row>
    <row r="1662" spans="1:7" x14ac:dyDescent="0.3">
      <c r="A1662" s="54"/>
      <c r="C1662" s="5"/>
      <c r="D1662" s="65"/>
      <c r="E1662" s="65"/>
      <c r="F1662" s="46">
        <f t="shared" si="35"/>
        <v>855394</v>
      </c>
      <c r="G1662" s="390" t="s">
        <v>9567</v>
      </c>
    </row>
    <row r="1663" spans="1:7" x14ac:dyDescent="0.3">
      <c r="A1663" s="54"/>
      <c r="C1663" s="5"/>
      <c r="D1663" s="65"/>
      <c r="E1663" s="65"/>
      <c r="F1663" s="46">
        <f t="shared" si="35"/>
        <v>855394</v>
      </c>
      <c r="G1663" s="390" t="s">
        <v>9567</v>
      </c>
    </row>
    <row r="1664" spans="1:7" x14ac:dyDescent="0.3">
      <c r="D1664" s="65"/>
      <c r="E1664" s="65"/>
      <c r="F1664" s="46">
        <f t="shared" si="35"/>
        <v>855394</v>
      </c>
      <c r="G1664" s="390" t="s">
        <v>9567</v>
      </c>
    </row>
    <row r="1665" spans="4:7" x14ac:dyDescent="0.3">
      <c r="D1665" s="65"/>
      <c r="E1665" s="65"/>
      <c r="F1665" s="46">
        <f t="shared" si="35"/>
        <v>855394</v>
      </c>
      <c r="G1665" s="390" t="s">
        <v>9567</v>
      </c>
    </row>
    <row r="1666" spans="4:7" x14ac:dyDescent="0.3">
      <c r="D1666" s="65"/>
      <c r="E1666" s="65"/>
      <c r="F1666" s="46">
        <f t="shared" si="35"/>
        <v>855394</v>
      </c>
      <c r="G1666" s="390" t="s">
        <v>9567</v>
      </c>
    </row>
    <row r="1667" spans="4:7" x14ac:dyDescent="0.3">
      <c r="D1667" s="65"/>
      <c r="E1667" s="65"/>
      <c r="F1667" s="46">
        <f t="shared" si="35"/>
        <v>855394</v>
      </c>
      <c r="G1667" s="390" t="s">
        <v>9567</v>
      </c>
    </row>
    <row r="1668" spans="4:7" x14ac:dyDescent="0.3">
      <c r="D1668" s="65"/>
      <c r="E1668" s="65"/>
      <c r="F1668" s="46">
        <f t="shared" si="35"/>
        <v>855394</v>
      </c>
      <c r="G1668" s="390" t="s">
        <v>9567</v>
      </c>
    </row>
    <row r="1669" spans="4:7" x14ac:dyDescent="0.3">
      <c r="D1669" s="65"/>
      <c r="E1669" s="65"/>
      <c r="F1669" s="46">
        <f t="shared" si="35"/>
        <v>855394</v>
      </c>
      <c r="G1669" s="390" t="s">
        <v>9567</v>
      </c>
    </row>
    <row r="1670" spans="4:7" x14ac:dyDescent="0.3">
      <c r="D1670" s="65"/>
      <c r="E1670" s="65"/>
      <c r="F1670" s="46">
        <f t="shared" si="35"/>
        <v>855394</v>
      </c>
      <c r="G1670" s="390" t="s">
        <v>9567</v>
      </c>
    </row>
    <row r="1671" spans="4:7" x14ac:dyDescent="0.3">
      <c r="D1671" s="65"/>
      <c r="E1671" s="65"/>
      <c r="F1671" s="46">
        <f t="shared" si="35"/>
        <v>855394</v>
      </c>
      <c r="G1671" s="390" t="s">
        <v>9567</v>
      </c>
    </row>
    <row r="1672" spans="4:7" x14ac:dyDescent="0.3">
      <c r="D1672" s="65"/>
      <c r="E1672" s="65"/>
      <c r="F1672" s="46">
        <f t="shared" si="35"/>
        <v>855394</v>
      </c>
      <c r="G1672" s="390" t="s">
        <v>9567</v>
      </c>
    </row>
    <row r="1673" spans="4:7" x14ac:dyDescent="0.3">
      <c r="D1673" s="65"/>
      <c r="E1673" s="65"/>
      <c r="F1673" s="46">
        <f t="shared" si="35"/>
        <v>855394</v>
      </c>
      <c r="G1673" s="390" t="s">
        <v>9567</v>
      </c>
    </row>
    <row r="1674" spans="4:7" x14ac:dyDescent="0.3">
      <c r="D1674" s="65"/>
      <c r="E1674" s="65"/>
      <c r="F1674" s="46">
        <f t="shared" ref="F1674:F1737" si="36">F1673+E1674-D1674</f>
        <v>855394</v>
      </c>
      <c r="G1674" s="390" t="s">
        <v>9567</v>
      </c>
    </row>
    <row r="1675" spans="4:7" x14ac:dyDescent="0.3">
      <c r="D1675" s="65"/>
      <c r="E1675" s="65"/>
      <c r="F1675" s="46">
        <f t="shared" si="36"/>
        <v>855394</v>
      </c>
      <c r="G1675" s="390" t="s">
        <v>9567</v>
      </c>
    </row>
    <row r="1676" spans="4:7" x14ac:dyDescent="0.3">
      <c r="D1676" s="65"/>
      <c r="E1676" s="65"/>
      <c r="F1676" s="46">
        <f t="shared" si="36"/>
        <v>855394</v>
      </c>
      <c r="G1676" s="390" t="s">
        <v>9567</v>
      </c>
    </row>
    <row r="1677" spans="4:7" x14ac:dyDescent="0.3">
      <c r="D1677" s="65"/>
      <c r="E1677" s="65"/>
      <c r="F1677" s="46">
        <f t="shared" si="36"/>
        <v>855394</v>
      </c>
      <c r="G1677" s="390" t="s">
        <v>9567</v>
      </c>
    </row>
    <row r="1678" spans="4:7" x14ac:dyDescent="0.3">
      <c r="D1678" s="65"/>
      <c r="E1678" s="65"/>
      <c r="F1678" s="46">
        <f t="shared" si="36"/>
        <v>855394</v>
      </c>
      <c r="G1678" s="390" t="s">
        <v>9567</v>
      </c>
    </row>
    <row r="1679" spans="4:7" x14ac:dyDescent="0.3">
      <c r="D1679" s="65"/>
      <c r="E1679" s="65"/>
      <c r="F1679" s="46">
        <f t="shared" si="36"/>
        <v>855394</v>
      </c>
      <c r="G1679" s="390" t="s">
        <v>9567</v>
      </c>
    </row>
    <row r="1680" spans="4:7" x14ac:dyDescent="0.3">
      <c r="D1680" s="65"/>
      <c r="E1680" s="65"/>
      <c r="F1680" s="46">
        <f t="shared" si="36"/>
        <v>855394</v>
      </c>
      <c r="G1680" s="390" t="s">
        <v>9567</v>
      </c>
    </row>
    <row r="1681" spans="4:7" x14ac:dyDescent="0.3">
      <c r="D1681" s="65"/>
      <c r="E1681" s="65"/>
      <c r="F1681" s="46">
        <f t="shared" si="36"/>
        <v>855394</v>
      </c>
      <c r="G1681" s="390" t="s">
        <v>9567</v>
      </c>
    </row>
    <row r="1682" spans="4:7" x14ac:dyDescent="0.3">
      <c r="D1682" s="65"/>
      <c r="E1682" s="65"/>
      <c r="F1682" s="46">
        <f t="shared" si="36"/>
        <v>855394</v>
      </c>
      <c r="G1682" s="390" t="s">
        <v>9567</v>
      </c>
    </row>
    <row r="1683" spans="4:7" x14ac:dyDescent="0.3">
      <c r="D1683" s="65"/>
      <c r="E1683" s="65"/>
      <c r="F1683" s="46">
        <f t="shared" si="36"/>
        <v>855394</v>
      </c>
      <c r="G1683" s="390" t="s">
        <v>9567</v>
      </c>
    </row>
    <row r="1684" spans="4:7" x14ac:dyDescent="0.3">
      <c r="D1684" s="65"/>
      <c r="E1684" s="65"/>
      <c r="F1684" s="46">
        <f t="shared" si="36"/>
        <v>855394</v>
      </c>
      <c r="G1684" s="390" t="s">
        <v>9567</v>
      </c>
    </row>
    <row r="1685" spans="4:7" x14ac:dyDescent="0.3">
      <c r="D1685" s="65"/>
      <c r="E1685" s="65"/>
      <c r="F1685" s="46">
        <f t="shared" si="36"/>
        <v>855394</v>
      </c>
      <c r="G1685" s="390" t="s">
        <v>9567</v>
      </c>
    </row>
    <row r="1686" spans="4:7" x14ac:dyDescent="0.3">
      <c r="D1686" s="65"/>
      <c r="E1686" s="65"/>
      <c r="F1686" s="46">
        <f t="shared" si="36"/>
        <v>855394</v>
      </c>
      <c r="G1686" s="390" t="s">
        <v>9567</v>
      </c>
    </row>
    <row r="1687" spans="4:7" x14ac:dyDescent="0.3">
      <c r="D1687" s="65"/>
      <c r="E1687" s="65"/>
      <c r="F1687" s="46">
        <f t="shared" si="36"/>
        <v>855394</v>
      </c>
      <c r="G1687" s="390" t="s">
        <v>9567</v>
      </c>
    </row>
    <row r="1688" spans="4:7" x14ac:dyDescent="0.3">
      <c r="D1688" s="65"/>
      <c r="E1688" s="65"/>
      <c r="F1688" s="46">
        <f t="shared" si="36"/>
        <v>855394</v>
      </c>
      <c r="G1688" s="390" t="s">
        <v>9567</v>
      </c>
    </row>
    <row r="1689" spans="4:7" x14ac:dyDescent="0.3">
      <c r="D1689" s="65"/>
      <c r="E1689" s="65"/>
      <c r="F1689" s="46">
        <f t="shared" si="36"/>
        <v>855394</v>
      </c>
      <c r="G1689" s="390" t="s">
        <v>9567</v>
      </c>
    </row>
    <row r="1690" spans="4:7" x14ac:dyDescent="0.3">
      <c r="D1690" s="65"/>
      <c r="E1690" s="65"/>
      <c r="F1690" s="46">
        <f t="shared" si="36"/>
        <v>855394</v>
      </c>
      <c r="G1690" s="390" t="s">
        <v>9567</v>
      </c>
    </row>
    <row r="1691" spans="4:7" x14ac:dyDescent="0.3">
      <c r="D1691" s="65"/>
      <c r="E1691" s="65"/>
      <c r="F1691" s="46">
        <f t="shared" si="36"/>
        <v>855394</v>
      </c>
      <c r="G1691" s="390" t="s">
        <v>9567</v>
      </c>
    </row>
    <row r="1692" spans="4:7" x14ac:dyDescent="0.3">
      <c r="D1692" s="65"/>
      <c r="E1692" s="65"/>
      <c r="F1692" s="46">
        <f t="shared" si="36"/>
        <v>855394</v>
      </c>
      <c r="G1692" s="390" t="s">
        <v>9567</v>
      </c>
    </row>
    <row r="1693" spans="4:7" x14ac:dyDescent="0.3">
      <c r="D1693" s="65"/>
      <c r="E1693" s="65"/>
      <c r="F1693" s="46">
        <f t="shared" si="36"/>
        <v>855394</v>
      </c>
      <c r="G1693" s="390" t="s">
        <v>9567</v>
      </c>
    </row>
    <row r="1694" spans="4:7" x14ac:dyDescent="0.3">
      <c r="D1694" s="65"/>
      <c r="E1694" s="65"/>
      <c r="F1694" s="46">
        <f t="shared" si="36"/>
        <v>855394</v>
      </c>
      <c r="G1694" s="390" t="s">
        <v>9567</v>
      </c>
    </row>
    <row r="1695" spans="4:7" x14ac:dyDescent="0.3">
      <c r="D1695" s="65"/>
      <c r="E1695" s="65"/>
      <c r="F1695" s="46">
        <f t="shared" si="36"/>
        <v>855394</v>
      </c>
      <c r="G1695" s="390" t="s">
        <v>9567</v>
      </c>
    </row>
    <row r="1696" spans="4:7" x14ac:dyDescent="0.3">
      <c r="D1696" s="65"/>
      <c r="E1696" s="65"/>
      <c r="F1696" s="46">
        <f t="shared" si="36"/>
        <v>855394</v>
      </c>
      <c r="G1696" s="390" t="s">
        <v>9567</v>
      </c>
    </row>
    <row r="1697" spans="4:7" x14ac:dyDescent="0.3">
      <c r="D1697" s="65"/>
      <c r="E1697" s="65"/>
      <c r="F1697" s="46">
        <f t="shared" si="36"/>
        <v>855394</v>
      </c>
      <c r="G1697" s="390" t="s">
        <v>9567</v>
      </c>
    </row>
    <row r="1698" spans="4:7" x14ac:dyDescent="0.3">
      <c r="D1698" s="65"/>
      <c r="E1698" s="65"/>
      <c r="F1698" s="46">
        <f t="shared" si="36"/>
        <v>855394</v>
      </c>
      <c r="G1698" s="390" t="s">
        <v>9567</v>
      </c>
    </row>
    <row r="1699" spans="4:7" x14ac:dyDescent="0.3">
      <c r="D1699" s="65"/>
      <c r="E1699" s="65"/>
      <c r="F1699" s="46">
        <f t="shared" si="36"/>
        <v>855394</v>
      </c>
      <c r="G1699" s="390" t="s">
        <v>9567</v>
      </c>
    </row>
    <row r="1700" spans="4:7" x14ac:dyDescent="0.3">
      <c r="D1700" s="65"/>
      <c r="E1700" s="65"/>
      <c r="F1700" s="46">
        <f t="shared" si="36"/>
        <v>855394</v>
      </c>
      <c r="G1700" s="390" t="s">
        <v>9567</v>
      </c>
    </row>
    <row r="1701" spans="4:7" x14ac:dyDescent="0.3">
      <c r="D1701" s="65"/>
      <c r="E1701" s="65"/>
      <c r="F1701" s="46">
        <f t="shared" si="36"/>
        <v>855394</v>
      </c>
      <c r="G1701" s="390" t="s">
        <v>9567</v>
      </c>
    </row>
    <row r="1702" spans="4:7" x14ac:dyDescent="0.3">
      <c r="D1702" s="65"/>
      <c r="E1702" s="65"/>
      <c r="F1702" s="46">
        <f t="shared" si="36"/>
        <v>855394</v>
      </c>
      <c r="G1702" s="390" t="s">
        <v>9567</v>
      </c>
    </row>
    <row r="1703" spans="4:7" x14ac:dyDescent="0.3">
      <c r="D1703" s="65"/>
      <c r="E1703" s="65"/>
      <c r="F1703" s="46">
        <f t="shared" si="36"/>
        <v>855394</v>
      </c>
      <c r="G1703" s="390" t="s">
        <v>9567</v>
      </c>
    </row>
    <row r="1704" spans="4:7" x14ac:dyDescent="0.3">
      <c r="D1704" s="65"/>
      <c r="E1704" s="65"/>
      <c r="F1704" s="46">
        <f t="shared" si="36"/>
        <v>855394</v>
      </c>
      <c r="G1704" s="390" t="s">
        <v>9567</v>
      </c>
    </row>
    <row r="1705" spans="4:7" x14ac:dyDescent="0.3">
      <c r="D1705" s="65"/>
      <c r="E1705" s="65"/>
      <c r="F1705" s="46">
        <f t="shared" si="36"/>
        <v>855394</v>
      </c>
      <c r="G1705" s="390" t="s">
        <v>9567</v>
      </c>
    </row>
    <row r="1706" spans="4:7" x14ac:dyDescent="0.3">
      <c r="D1706" s="65"/>
      <c r="E1706" s="65"/>
      <c r="F1706" s="46">
        <f t="shared" si="36"/>
        <v>855394</v>
      </c>
      <c r="G1706" s="390" t="s">
        <v>9567</v>
      </c>
    </row>
    <row r="1707" spans="4:7" x14ac:dyDescent="0.3">
      <c r="D1707" s="65"/>
      <c r="E1707" s="65"/>
      <c r="F1707" s="46">
        <f t="shared" si="36"/>
        <v>855394</v>
      </c>
      <c r="G1707" s="390" t="s">
        <v>9567</v>
      </c>
    </row>
    <row r="1708" spans="4:7" x14ac:dyDescent="0.3">
      <c r="D1708" s="65"/>
      <c r="E1708" s="65"/>
      <c r="F1708" s="46">
        <f t="shared" si="36"/>
        <v>855394</v>
      </c>
      <c r="G1708" s="390" t="s">
        <v>9567</v>
      </c>
    </row>
    <row r="1709" spans="4:7" x14ac:dyDescent="0.3">
      <c r="D1709" s="65"/>
      <c r="E1709" s="65"/>
      <c r="F1709" s="46">
        <f t="shared" si="36"/>
        <v>855394</v>
      </c>
      <c r="G1709" s="390" t="s">
        <v>9567</v>
      </c>
    </row>
    <row r="1710" spans="4:7" x14ac:dyDescent="0.3">
      <c r="D1710" s="65"/>
      <c r="E1710" s="65"/>
      <c r="F1710" s="46">
        <f t="shared" si="36"/>
        <v>855394</v>
      </c>
      <c r="G1710" s="390" t="s">
        <v>9567</v>
      </c>
    </row>
    <row r="1711" spans="4:7" x14ac:dyDescent="0.3">
      <c r="D1711" s="65"/>
      <c r="E1711" s="65"/>
      <c r="F1711" s="46">
        <f t="shared" si="36"/>
        <v>855394</v>
      </c>
      <c r="G1711" s="390" t="s">
        <v>9567</v>
      </c>
    </row>
    <row r="1712" spans="4:7" x14ac:dyDescent="0.3">
      <c r="D1712" s="65"/>
      <c r="E1712" s="65"/>
      <c r="F1712" s="46">
        <f t="shared" si="36"/>
        <v>855394</v>
      </c>
      <c r="G1712" s="390" t="s">
        <v>9567</v>
      </c>
    </row>
    <row r="1713" spans="4:7" x14ac:dyDescent="0.3">
      <c r="D1713" s="65"/>
      <c r="E1713" s="65"/>
      <c r="F1713" s="46">
        <f t="shared" si="36"/>
        <v>855394</v>
      </c>
      <c r="G1713" s="390" t="s">
        <v>9567</v>
      </c>
    </row>
    <row r="1714" spans="4:7" x14ac:dyDescent="0.3">
      <c r="D1714" s="65"/>
      <c r="E1714" s="65"/>
      <c r="F1714" s="46">
        <f t="shared" si="36"/>
        <v>855394</v>
      </c>
      <c r="G1714" s="390" t="s">
        <v>9567</v>
      </c>
    </row>
    <row r="1715" spans="4:7" x14ac:dyDescent="0.3">
      <c r="D1715" s="65"/>
      <c r="E1715" s="65"/>
      <c r="F1715" s="46">
        <f t="shared" si="36"/>
        <v>855394</v>
      </c>
      <c r="G1715" s="390" t="s">
        <v>9567</v>
      </c>
    </row>
    <row r="1716" spans="4:7" x14ac:dyDescent="0.3">
      <c r="D1716" s="65"/>
      <c r="E1716" s="65"/>
      <c r="F1716" s="46">
        <f t="shared" si="36"/>
        <v>855394</v>
      </c>
      <c r="G1716" s="390" t="s">
        <v>9567</v>
      </c>
    </row>
    <row r="1717" spans="4:7" x14ac:dyDescent="0.3">
      <c r="D1717" s="65"/>
      <c r="E1717" s="65"/>
      <c r="F1717" s="46">
        <f t="shared" si="36"/>
        <v>855394</v>
      </c>
      <c r="G1717" s="390" t="s">
        <v>9567</v>
      </c>
    </row>
    <row r="1718" spans="4:7" x14ac:dyDescent="0.3">
      <c r="D1718" s="65"/>
      <c r="E1718" s="65"/>
      <c r="F1718" s="46">
        <f t="shared" si="36"/>
        <v>855394</v>
      </c>
      <c r="G1718" s="390" t="s">
        <v>9567</v>
      </c>
    </row>
    <row r="1719" spans="4:7" x14ac:dyDescent="0.3">
      <c r="D1719" s="65"/>
      <c r="E1719" s="65"/>
      <c r="F1719" s="46">
        <f t="shared" si="36"/>
        <v>855394</v>
      </c>
      <c r="G1719" s="390" t="s">
        <v>9567</v>
      </c>
    </row>
    <row r="1720" spans="4:7" x14ac:dyDescent="0.3">
      <c r="D1720" s="65"/>
      <c r="E1720" s="65"/>
      <c r="F1720" s="46">
        <f t="shared" si="36"/>
        <v>855394</v>
      </c>
      <c r="G1720" s="390" t="s">
        <v>9567</v>
      </c>
    </row>
    <row r="1721" spans="4:7" x14ac:dyDescent="0.3">
      <c r="D1721" s="65"/>
      <c r="E1721" s="65"/>
      <c r="F1721" s="46">
        <f t="shared" si="36"/>
        <v>855394</v>
      </c>
      <c r="G1721" s="390" t="s">
        <v>9567</v>
      </c>
    </row>
    <row r="1722" spans="4:7" x14ac:dyDescent="0.3">
      <c r="D1722" s="65"/>
      <c r="E1722" s="65"/>
      <c r="F1722" s="46">
        <f t="shared" si="36"/>
        <v>855394</v>
      </c>
      <c r="G1722" s="390" t="s">
        <v>9567</v>
      </c>
    </row>
    <row r="1723" spans="4:7" x14ac:dyDescent="0.3">
      <c r="D1723" s="65"/>
      <c r="E1723" s="65"/>
      <c r="F1723" s="46">
        <f t="shared" si="36"/>
        <v>855394</v>
      </c>
      <c r="G1723" s="390" t="s">
        <v>9567</v>
      </c>
    </row>
    <row r="1724" spans="4:7" x14ac:dyDescent="0.3">
      <c r="D1724" s="65"/>
      <c r="E1724" s="65"/>
      <c r="F1724" s="46">
        <f t="shared" si="36"/>
        <v>855394</v>
      </c>
      <c r="G1724" s="390" t="s">
        <v>9567</v>
      </c>
    </row>
    <row r="1725" spans="4:7" x14ac:dyDescent="0.3">
      <c r="D1725" s="65"/>
      <c r="E1725" s="65"/>
      <c r="F1725" s="46">
        <f t="shared" si="36"/>
        <v>855394</v>
      </c>
      <c r="G1725" s="390" t="s">
        <v>9567</v>
      </c>
    </row>
    <row r="1726" spans="4:7" x14ac:dyDescent="0.3">
      <c r="D1726" s="65"/>
      <c r="E1726" s="65"/>
      <c r="F1726" s="46">
        <f t="shared" si="36"/>
        <v>855394</v>
      </c>
      <c r="G1726" s="390" t="s">
        <v>9567</v>
      </c>
    </row>
    <row r="1727" spans="4:7" x14ac:dyDescent="0.3">
      <c r="D1727" s="65"/>
      <c r="E1727" s="65"/>
      <c r="F1727" s="46">
        <f t="shared" si="36"/>
        <v>855394</v>
      </c>
      <c r="G1727" s="390" t="s">
        <v>9567</v>
      </c>
    </row>
    <row r="1728" spans="4:7" x14ac:dyDescent="0.3">
      <c r="D1728" s="65"/>
      <c r="E1728" s="65"/>
      <c r="F1728" s="46">
        <f t="shared" si="36"/>
        <v>855394</v>
      </c>
      <c r="G1728" s="390" t="s">
        <v>9567</v>
      </c>
    </row>
    <row r="1729" spans="4:7" x14ac:dyDescent="0.3">
      <c r="D1729" s="65"/>
      <c r="E1729" s="65"/>
      <c r="F1729" s="46">
        <f t="shared" si="36"/>
        <v>855394</v>
      </c>
      <c r="G1729" s="390" t="s">
        <v>9567</v>
      </c>
    </row>
    <row r="1730" spans="4:7" x14ac:dyDescent="0.3">
      <c r="D1730" s="65"/>
      <c r="E1730" s="65"/>
      <c r="F1730" s="46">
        <f t="shared" si="36"/>
        <v>855394</v>
      </c>
      <c r="G1730" s="390" t="s">
        <v>9567</v>
      </c>
    </row>
    <row r="1731" spans="4:7" x14ac:dyDescent="0.3">
      <c r="D1731" s="65"/>
      <c r="E1731" s="65"/>
      <c r="F1731" s="46">
        <f t="shared" si="36"/>
        <v>855394</v>
      </c>
      <c r="G1731" s="390" t="s">
        <v>9567</v>
      </c>
    </row>
    <row r="1732" spans="4:7" x14ac:dyDescent="0.3">
      <c r="D1732" s="65"/>
      <c r="E1732" s="65"/>
      <c r="F1732" s="46">
        <f t="shared" si="36"/>
        <v>855394</v>
      </c>
      <c r="G1732" s="390" t="s">
        <v>9567</v>
      </c>
    </row>
    <row r="1733" spans="4:7" x14ac:dyDescent="0.3">
      <c r="D1733" s="65"/>
      <c r="E1733" s="65"/>
      <c r="F1733" s="46">
        <f t="shared" si="36"/>
        <v>855394</v>
      </c>
      <c r="G1733" s="390" t="s">
        <v>9567</v>
      </c>
    </row>
    <row r="1734" spans="4:7" x14ac:dyDescent="0.3">
      <c r="D1734" s="65"/>
      <c r="E1734" s="65"/>
      <c r="F1734" s="46">
        <f t="shared" si="36"/>
        <v>855394</v>
      </c>
      <c r="G1734" s="390" t="s">
        <v>9567</v>
      </c>
    </row>
    <row r="1735" spans="4:7" x14ac:dyDescent="0.3">
      <c r="D1735" s="65"/>
      <c r="E1735" s="65"/>
      <c r="F1735" s="46">
        <f t="shared" si="36"/>
        <v>855394</v>
      </c>
      <c r="G1735" s="390" t="s">
        <v>9567</v>
      </c>
    </row>
    <row r="1736" spans="4:7" x14ac:dyDescent="0.3">
      <c r="D1736" s="65"/>
      <c r="E1736" s="65"/>
      <c r="F1736" s="46">
        <f t="shared" si="36"/>
        <v>855394</v>
      </c>
      <c r="G1736" s="390" t="s">
        <v>9567</v>
      </c>
    </row>
    <row r="1737" spans="4:7" x14ac:dyDescent="0.3">
      <c r="D1737" s="65"/>
      <c r="E1737" s="65"/>
      <c r="F1737" s="46">
        <f t="shared" si="36"/>
        <v>855394</v>
      </c>
      <c r="G1737" s="390" t="s">
        <v>9567</v>
      </c>
    </row>
    <row r="1738" spans="4:7" x14ac:dyDescent="0.3">
      <c r="D1738" s="65"/>
      <c r="E1738" s="65"/>
      <c r="F1738" s="46">
        <f t="shared" ref="F1738:F1801" si="37">F1737+E1738-D1738</f>
        <v>855394</v>
      </c>
      <c r="G1738" s="390" t="s">
        <v>9567</v>
      </c>
    </row>
    <row r="1739" spans="4:7" x14ac:dyDescent="0.3">
      <c r="D1739" s="65"/>
      <c r="E1739" s="65"/>
      <c r="F1739" s="46">
        <f t="shared" si="37"/>
        <v>855394</v>
      </c>
      <c r="G1739" s="390" t="s">
        <v>9567</v>
      </c>
    </row>
    <row r="1740" spans="4:7" x14ac:dyDescent="0.3">
      <c r="D1740" s="65"/>
      <c r="E1740" s="65"/>
      <c r="F1740" s="46">
        <f t="shared" si="37"/>
        <v>855394</v>
      </c>
      <c r="G1740" s="390" t="s">
        <v>9567</v>
      </c>
    </row>
    <row r="1741" spans="4:7" x14ac:dyDescent="0.3">
      <c r="D1741" s="65"/>
      <c r="E1741" s="65"/>
      <c r="F1741" s="46">
        <f t="shared" si="37"/>
        <v>855394</v>
      </c>
      <c r="G1741" s="390" t="s">
        <v>9567</v>
      </c>
    </row>
    <row r="1742" spans="4:7" x14ac:dyDescent="0.3">
      <c r="D1742" s="65"/>
      <c r="E1742" s="65"/>
      <c r="F1742" s="46">
        <f t="shared" si="37"/>
        <v>855394</v>
      </c>
      <c r="G1742" s="390" t="s">
        <v>9567</v>
      </c>
    </row>
    <row r="1743" spans="4:7" x14ac:dyDescent="0.3">
      <c r="D1743" s="65"/>
      <c r="E1743" s="65"/>
      <c r="F1743" s="46">
        <f t="shared" si="37"/>
        <v>855394</v>
      </c>
      <c r="G1743" s="390" t="s">
        <v>9567</v>
      </c>
    </row>
    <row r="1744" spans="4:7" x14ac:dyDescent="0.3">
      <c r="D1744" s="65"/>
      <c r="E1744" s="65"/>
      <c r="F1744" s="46">
        <f t="shared" si="37"/>
        <v>855394</v>
      </c>
      <c r="G1744" s="390" t="s">
        <v>9567</v>
      </c>
    </row>
    <row r="1745" spans="4:7" x14ac:dyDescent="0.3">
      <c r="D1745" s="65"/>
      <c r="E1745" s="65"/>
      <c r="F1745" s="46">
        <f t="shared" si="37"/>
        <v>855394</v>
      </c>
      <c r="G1745" s="390" t="s">
        <v>9567</v>
      </c>
    </row>
    <row r="1746" spans="4:7" x14ac:dyDescent="0.3">
      <c r="D1746" s="65"/>
      <c r="E1746" s="65"/>
      <c r="F1746" s="46">
        <f t="shared" si="37"/>
        <v>855394</v>
      </c>
      <c r="G1746" s="390" t="s">
        <v>9567</v>
      </c>
    </row>
    <row r="1747" spans="4:7" x14ac:dyDescent="0.3">
      <c r="D1747" s="65"/>
      <c r="E1747" s="65"/>
      <c r="F1747" s="46">
        <f t="shared" si="37"/>
        <v>855394</v>
      </c>
      <c r="G1747" s="390" t="s">
        <v>9567</v>
      </c>
    </row>
    <row r="1748" spans="4:7" x14ac:dyDescent="0.3">
      <c r="D1748" s="65"/>
      <c r="E1748" s="65"/>
      <c r="F1748" s="46">
        <f t="shared" si="37"/>
        <v>855394</v>
      </c>
      <c r="G1748" s="390" t="s">
        <v>9567</v>
      </c>
    </row>
    <row r="1749" spans="4:7" x14ac:dyDescent="0.3">
      <c r="D1749" s="65"/>
      <c r="E1749" s="65"/>
      <c r="F1749" s="46">
        <f t="shared" si="37"/>
        <v>855394</v>
      </c>
      <c r="G1749" s="390" t="s">
        <v>9567</v>
      </c>
    </row>
    <row r="1750" spans="4:7" x14ac:dyDescent="0.3">
      <c r="D1750" s="65"/>
      <c r="E1750" s="65"/>
      <c r="F1750" s="46">
        <f t="shared" si="37"/>
        <v>855394</v>
      </c>
      <c r="G1750" s="390" t="s">
        <v>9567</v>
      </c>
    </row>
    <row r="1751" spans="4:7" x14ac:dyDescent="0.3">
      <c r="D1751" s="65"/>
      <c r="E1751" s="65"/>
      <c r="F1751" s="46">
        <f t="shared" si="37"/>
        <v>855394</v>
      </c>
      <c r="G1751" s="390" t="s">
        <v>9567</v>
      </c>
    </row>
    <row r="1752" spans="4:7" x14ac:dyDescent="0.3">
      <c r="D1752" s="65"/>
      <c r="E1752" s="65"/>
      <c r="F1752" s="46">
        <f t="shared" si="37"/>
        <v>855394</v>
      </c>
      <c r="G1752" s="390" t="s">
        <v>9567</v>
      </c>
    </row>
    <row r="1753" spans="4:7" x14ac:dyDescent="0.3">
      <c r="D1753" s="65"/>
      <c r="E1753" s="65"/>
      <c r="F1753" s="46">
        <f t="shared" si="37"/>
        <v>855394</v>
      </c>
      <c r="G1753" s="390" t="s">
        <v>9567</v>
      </c>
    </row>
    <row r="1754" spans="4:7" x14ac:dyDescent="0.3">
      <c r="D1754" s="65"/>
      <c r="E1754" s="65"/>
      <c r="F1754" s="46">
        <f t="shared" si="37"/>
        <v>855394</v>
      </c>
      <c r="G1754" s="390" t="s">
        <v>9567</v>
      </c>
    </row>
    <row r="1755" spans="4:7" x14ac:dyDescent="0.3">
      <c r="D1755" s="65"/>
      <c r="E1755" s="65"/>
      <c r="F1755" s="46">
        <f t="shared" si="37"/>
        <v>855394</v>
      </c>
      <c r="G1755" s="390" t="s">
        <v>9567</v>
      </c>
    </row>
    <row r="1756" spans="4:7" x14ac:dyDescent="0.3">
      <c r="D1756" s="65"/>
      <c r="E1756" s="65"/>
      <c r="F1756" s="46">
        <f t="shared" si="37"/>
        <v>855394</v>
      </c>
      <c r="G1756" s="390" t="s">
        <v>9567</v>
      </c>
    </row>
    <row r="1757" spans="4:7" x14ac:dyDescent="0.3">
      <c r="D1757" s="65"/>
      <c r="E1757" s="65"/>
      <c r="F1757" s="46">
        <f t="shared" si="37"/>
        <v>855394</v>
      </c>
      <c r="G1757" s="390" t="s">
        <v>9567</v>
      </c>
    </row>
    <row r="1758" spans="4:7" x14ac:dyDescent="0.3">
      <c r="D1758" s="65"/>
      <c r="E1758" s="65"/>
      <c r="F1758" s="46">
        <f t="shared" si="37"/>
        <v>855394</v>
      </c>
      <c r="G1758" s="390" t="s">
        <v>9567</v>
      </c>
    </row>
    <row r="1759" spans="4:7" x14ac:dyDescent="0.3">
      <c r="D1759" s="65"/>
      <c r="E1759" s="65"/>
      <c r="F1759" s="46">
        <f t="shared" si="37"/>
        <v>855394</v>
      </c>
      <c r="G1759" s="390" t="s">
        <v>9567</v>
      </c>
    </row>
    <row r="1760" spans="4:7" x14ac:dyDescent="0.3">
      <c r="D1760" s="65"/>
      <c r="E1760" s="65"/>
      <c r="F1760" s="46">
        <f t="shared" si="37"/>
        <v>855394</v>
      </c>
      <c r="G1760" s="390" t="s">
        <v>9567</v>
      </c>
    </row>
    <row r="1761" spans="4:7" x14ac:dyDescent="0.3">
      <c r="D1761" s="65"/>
      <c r="E1761" s="65"/>
      <c r="F1761" s="46">
        <f t="shared" si="37"/>
        <v>855394</v>
      </c>
      <c r="G1761" s="390" t="s">
        <v>9567</v>
      </c>
    </row>
    <row r="1762" spans="4:7" x14ac:dyDescent="0.3">
      <c r="D1762" s="65"/>
      <c r="E1762" s="65"/>
      <c r="F1762" s="46">
        <f t="shared" si="37"/>
        <v>855394</v>
      </c>
      <c r="G1762" s="390" t="s">
        <v>9567</v>
      </c>
    </row>
    <row r="1763" spans="4:7" x14ac:dyDescent="0.3">
      <c r="D1763" s="65"/>
      <c r="E1763" s="65"/>
      <c r="F1763" s="46">
        <f t="shared" si="37"/>
        <v>855394</v>
      </c>
      <c r="G1763" s="390" t="s">
        <v>9567</v>
      </c>
    </row>
    <row r="1764" spans="4:7" x14ac:dyDescent="0.3">
      <c r="D1764" s="65"/>
      <c r="E1764" s="65"/>
      <c r="F1764" s="46">
        <f t="shared" si="37"/>
        <v>855394</v>
      </c>
      <c r="G1764" s="390" t="s">
        <v>9567</v>
      </c>
    </row>
    <row r="1765" spans="4:7" x14ac:dyDescent="0.3">
      <c r="D1765" s="65"/>
      <c r="E1765" s="65"/>
      <c r="F1765" s="46">
        <f t="shared" si="37"/>
        <v>855394</v>
      </c>
      <c r="G1765" s="390" t="s">
        <v>9567</v>
      </c>
    </row>
    <row r="1766" spans="4:7" x14ac:dyDescent="0.3">
      <c r="D1766" s="65"/>
      <c r="E1766" s="65"/>
      <c r="F1766" s="46">
        <f t="shared" si="37"/>
        <v>855394</v>
      </c>
      <c r="G1766" s="390" t="s">
        <v>9567</v>
      </c>
    </row>
    <row r="1767" spans="4:7" x14ac:dyDescent="0.3">
      <c r="D1767" s="65"/>
      <c r="E1767" s="65"/>
      <c r="F1767" s="46">
        <f t="shared" si="37"/>
        <v>855394</v>
      </c>
      <c r="G1767" s="390" t="s">
        <v>9567</v>
      </c>
    </row>
    <row r="1768" spans="4:7" x14ac:dyDescent="0.3">
      <c r="D1768" s="65"/>
      <c r="E1768" s="65"/>
      <c r="F1768" s="46">
        <f t="shared" si="37"/>
        <v>855394</v>
      </c>
      <c r="G1768" s="390" t="s">
        <v>9567</v>
      </c>
    </row>
    <row r="1769" spans="4:7" x14ac:dyDescent="0.3">
      <c r="D1769" s="65"/>
      <c r="E1769" s="65"/>
      <c r="F1769" s="46">
        <f t="shared" si="37"/>
        <v>855394</v>
      </c>
      <c r="G1769" s="390" t="s">
        <v>9567</v>
      </c>
    </row>
    <row r="1770" spans="4:7" x14ac:dyDescent="0.3">
      <c r="D1770" s="65"/>
      <c r="E1770" s="65"/>
      <c r="F1770" s="46">
        <f t="shared" si="37"/>
        <v>855394</v>
      </c>
      <c r="G1770" s="390" t="s">
        <v>9567</v>
      </c>
    </row>
    <row r="1771" spans="4:7" x14ac:dyDescent="0.3">
      <c r="D1771" s="65"/>
      <c r="E1771" s="65"/>
      <c r="F1771" s="46">
        <f t="shared" si="37"/>
        <v>855394</v>
      </c>
      <c r="G1771" s="390" t="s">
        <v>9567</v>
      </c>
    </row>
    <row r="1772" spans="4:7" x14ac:dyDescent="0.3">
      <c r="D1772" s="65"/>
      <c r="E1772" s="65"/>
      <c r="F1772" s="46">
        <f t="shared" si="37"/>
        <v>855394</v>
      </c>
      <c r="G1772" s="390" t="s">
        <v>9567</v>
      </c>
    </row>
    <row r="1773" spans="4:7" x14ac:dyDescent="0.3">
      <c r="D1773" s="65"/>
      <c r="E1773" s="65"/>
      <c r="F1773" s="46">
        <f t="shared" si="37"/>
        <v>855394</v>
      </c>
      <c r="G1773" s="390" t="s">
        <v>9567</v>
      </c>
    </row>
    <row r="1774" spans="4:7" x14ac:dyDescent="0.3">
      <c r="D1774" s="65"/>
      <c r="E1774" s="65"/>
      <c r="F1774" s="46">
        <f t="shared" si="37"/>
        <v>855394</v>
      </c>
      <c r="G1774" s="390" t="s">
        <v>9567</v>
      </c>
    </row>
    <row r="1775" spans="4:7" x14ac:dyDescent="0.3">
      <c r="D1775" s="65"/>
      <c r="E1775" s="65"/>
      <c r="F1775" s="46">
        <f t="shared" si="37"/>
        <v>855394</v>
      </c>
      <c r="G1775" s="390" t="s">
        <v>9567</v>
      </c>
    </row>
    <row r="1776" spans="4:7" x14ac:dyDescent="0.3">
      <c r="D1776" s="65"/>
      <c r="E1776" s="65"/>
      <c r="F1776" s="46">
        <f t="shared" si="37"/>
        <v>855394</v>
      </c>
      <c r="G1776" s="390" t="s">
        <v>9567</v>
      </c>
    </row>
    <row r="1777" spans="4:7" x14ac:dyDescent="0.3">
      <c r="D1777" s="65"/>
      <c r="E1777" s="65"/>
      <c r="F1777" s="46">
        <f t="shared" si="37"/>
        <v>855394</v>
      </c>
      <c r="G1777" s="390" t="s">
        <v>9567</v>
      </c>
    </row>
    <row r="1778" spans="4:7" x14ac:dyDescent="0.3">
      <c r="D1778" s="65"/>
      <c r="E1778" s="65"/>
      <c r="F1778" s="46">
        <f t="shared" si="37"/>
        <v>855394</v>
      </c>
      <c r="G1778" s="390" t="s">
        <v>9567</v>
      </c>
    </row>
    <row r="1779" spans="4:7" x14ac:dyDescent="0.3">
      <c r="D1779" s="65"/>
      <c r="E1779" s="65"/>
      <c r="F1779" s="46">
        <f t="shared" si="37"/>
        <v>855394</v>
      </c>
      <c r="G1779" s="390" t="s">
        <v>9567</v>
      </c>
    </row>
    <row r="1780" spans="4:7" x14ac:dyDescent="0.3">
      <c r="D1780" s="65"/>
      <c r="E1780" s="65"/>
      <c r="F1780" s="46">
        <f t="shared" si="37"/>
        <v>855394</v>
      </c>
      <c r="G1780" s="390" t="s">
        <v>9567</v>
      </c>
    </row>
    <row r="1781" spans="4:7" x14ac:dyDescent="0.3">
      <c r="D1781" s="65"/>
      <c r="E1781" s="65"/>
      <c r="F1781" s="46">
        <f t="shared" si="37"/>
        <v>855394</v>
      </c>
      <c r="G1781" s="390" t="s">
        <v>9567</v>
      </c>
    </row>
    <row r="1782" spans="4:7" x14ac:dyDescent="0.3">
      <c r="D1782" s="65"/>
      <c r="E1782" s="65"/>
      <c r="F1782" s="46">
        <f t="shared" si="37"/>
        <v>855394</v>
      </c>
      <c r="G1782" s="390" t="s">
        <v>9567</v>
      </c>
    </row>
    <row r="1783" spans="4:7" x14ac:dyDescent="0.3">
      <c r="D1783" s="65"/>
      <c r="E1783" s="65"/>
      <c r="F1783" s="46">
        <f t="shared" si="37"/>
        <v>855394</v>
      </c>
      <c r="G1783" s="390" t="s">
        <v>9567</v>
      </c>
    </row>
    <row r="1784" spans="4:7" x14ac:dyDescent="0.3">
      <c r="D1784" s="65"/>
      <c r="E1784" s="65"/>
      <c r="F1784" s="46">
        <f t="shared" si="37"/>
        <v>855394</v>
      </c>
      <c r="G1784" s="390" t="s">
        <v>9567</v>
      </c>
    </row>
    <row r="1785" spans="4:7" x14ac:dyDescent="0.3">
      <c r="D1785" s="65"/>
      <c r="E1785" s="65"/>
      <c r="F1785" s="46">
        <f t="shared" si="37"/>
        <v>855394</v>
      </c>
      <c r="G1785" s="390" t="s">
        <v>9567</v>
      </c>
    </row>
    <row r="1786" spans="4:7" x14ac:dyDescent="0.3">
      <c r="D1786" s="65"/>
      <c r="E1786" s="65"/>
      <c r="F1786" s="46">
        <f t="shared" si="37"/>
        <v>855394</v>
      </c>
      <c r="G1786" s="390" t="s">
        <v>9567</v>
      </c>
    </row>
    <row r="1787" spans="4:7" x14ac:dyDescent="0.3">
      <c r="D1787" s="65"/>
      <c r="E1787" s="65"/>
      <c r="F1787" s="46">
        <f t="shared" si="37"/>
        <v>855394</v>
      </c>
      <c r="G1787" s="390" t="s">
        <v>9567</v>
      </c>
    </row>
    <row r="1788" spans="4:7" x14ac:dyDescent="0.3">
      <c r="D1788" s="65"/>
      <c r="E1788" s="65"/>
      <c r="F1788" s="46">
        <f t="shared" si="37"/>
        <v>855394</v>
      </c>
      <c r="G1788" s="390" t="s">
        <v>9567</v>
      </c>
    </row>
    <row r="1789" spans="4:7" x14ac:dyDescent="0.3">
      <c r="D1789" s="65"/>
      <c r="E1789" s="65"/>
      <c r="F1789" s="46">
        <f t="shared" si="37"/>
        <v>855394</v>
      </c>
      <c r="G1789" s="390" t="s">
        <v>9567</v>
      </c>
    </row>
    <row r="1790" spans="4:7" x14ac:dyDescent="0.3">
      <c r="D1790" s="65"/>
      <c r="E1790" s="65"/>
      <c r="F1790" s="46">
        <f t="shared" si="37"/>
        <v>855394</v>
      </c>
      <c r="G1790" s="390" t="s">
        <v>9567</v>
      </c>
    </row>
    <row r="1791" spans="4:7" x14ac:dyDescent="0.3">
      <c r="D1791" s="65"/>
      <c r="E1791" s="65"/>
      <c r="F1791" s="46">
        <f t="shared" si="37"/>
        <v>855394</v>
      </c>
      <c r="G1791" s="390" t="s">
        <v>9567</v>
      </c>
    </row>
    <row r="1792" spans="4:7" x14ac:dyDescent="0.3">
      <c r="D1792" s="65"/>
      <c r="E1792" s="65"/>
      <c r="F1792" s="46">
        <f t="shared" si="37"/>
        <v>855394</v>
      </c>
      <c r="G1792" s="390" t="s">
        <v>9567</v>
      </c>
    </row>
    <row r="1793" spans="4:7" x14ac:dyDescent="0.3">
      <c r="D1793" s="65"/>
      <c r="E1793" s="65"/>
      <c r="F1793" s="46">
        <f t="shared" si="37"/>
        <v>855394</v>
      </c>
      <c r="G1793" s="390" t="s">
        <v>9567</v>
      </c>
    </row>
    <row r="1794" spans="4:7" x14ac:dyDescent="0.3">
      <c r="D1794" s="65"/>
      <c r="E1794" s="65"/>
      <c r="F1794" s="46">
        <f t="shared" si="37"/>
        <v>855394</v>
      </c>
      <c r="G1794" s="390" t="s">
        <v>9567</v>
      </c>
    </row>
    <row r="1795" spans="4:7" x14ac:dyDescent="0.3">
      <c r="D1795" s="65"/>
      <c r="E1795" s="65"/>
      <c r="F1795" s="46">
        <f t="shared" si="37"/>
        <v>855394</v>
      </c>
      <c r="G1795" s="390" t="s">
        <v>9567</v>
      </c>
    </row>
    <row r="1796" spans="4:7" x14ac:dyDescent="0.3">
      <c r="D1796" s="65"/>
      <c r="E1796" s="65"/>
      <c r="F1796" s="46">
        <f t="shared" si="37"/>
        <v>855394</v>
      </c>
      <c r="G1796" s="390" t="s">
        <v>9567</v>
      </c>
    </row>
    <row r="1797" spans="4:7" x14ac:dyDescent="0.3">
      <c r="D1797" s="65"/>
      <c r="E1797" s="65"/>
      <c r="F1797" s="46">
        <f t="shared" si="37"/>
        <v>855394</v>
      </c>
      <c r="G1797" s="390" t="s">
        <v>9567</v>
      </c>
    </row>
    <row r="1798" spans="4:7" x14ac:dyDescent="0.3">
      <c r="D1798" s="65"/>
      <c r="E1798" s="65"/>
      <c r="F1798" s="46">
        <f t="shared" si="37"/>
        <v>855394</v>
      </c>
      <c r="G1798" s="390" t="s">
        <v>9567</v>
      </c>
    </row>
    <row r="1799" spans="4:7" x14ac:dyDescent="0.3">
      <c r="D1799" s="65"/>
      <c r="E1799" s="65"/>
      <c r="F1799" s="46">
        <f t="shared" si="37"/>
        <v>855394</v>
      </c>
      <c r="G1799" s="390" t="s">
        <v>9567</v>
      </c>
    </row>
    <row r="1800" spans="4:7" x14ac:dyDescent="0.3">
      <c r="D1800" s="65"/>
      <c r="E1800" s="65"/>
      <c r="F1800" s="46">
        <f t="shared" si="37"/>
        <v>855394</v>
      </c>
      <c r="G1800" s="390" t="s">
        <v>9567</v>
      </c>
    </row>
    <row r="1801" spans="4:7" x14ac:dyDescent="0.3">
      <c r="D1801" s="65"/>
      <c r="E1801" s="65"/>
      <c r="F1801" s="46">
        <f t="shared" si="37"/>
        <v>855394</v>
      </c>
      <c r="G1801" s="390" t="s">
        <v>9567</v>
      </c>
    </row>
    <row r="1802" spans="4:7" x14ac:dyDescent="0.3">
      <c r="D1802" s="65"/>
      <c r="E1802" s="65"/>
      <c r="F1802" s="46">
        <f t="shared" ref="F1802:F1865" si="38">F1801+E1802-D1802</f>
        <v>855394</v>
      </c>
      <c r="G1802" s="390" t="s">
        <v>9567</v>
      </c>
    </row>
    <row r="1803" spans="4:7" x14ac:dyDescent="0.3">
      <c r="D1803" s="65"/>
      <c r="E1803" s="65"/>
      <c r="F1803" s="46">
        <f t="shared" si="38"/>
        <v>855394</v>
      </c>
      <c r="G1803" s="390" t="s">
        <v>9567</v>
      </c>
    </row>
    <row r="1804" spans="4:7" x14ac:dyDescent="0.3">
      <c r="D1804" s="65"/>
      <c r="E1804" s="65"/>
      <c r="F1804" s="46">
        <f t="shared" si="38"/>
        <v>855394</v>
      </c>
      <c r="G1804" s="390" t="s">
        <v>9567</v>
      </c>
    </row>
    <row r="1805" spans="4:7" x14ac:dyDescent="0.3">
      <c r="D1805" s="65"/>
      <c r="E1805" s="65"/>
      <c r="F1805" s="46">
        <f t="shared" si="38"/>
        <v>855394</v>
      </c>
      <c r="G1805" s="390" t="s">
        <v>9567</v>
      </c>
    </row>
    <row r="1806" spans="4:7" x14ac:dyDescent="0.3">
      <c r="D1806" s="65"/>
      <c r="E1806" s="65"/>
      <c r="F1806" s="46">
        <f t="shared" si="38"/>
        <v>855394</v>
      </c>
      <c r="G1806" s="390" t="s">
        <v>9567</v>
      </c>
    </row>
    <row r="1807" spans="4:7" x14ac:dyDescent="0.3">
      <c r="D1807" s="65"/>
      <c r="E1807" s="65"/>
      <c r="F1807" s="46">
        <f t="shared" si="38"/>
        <v>855394</v>
      </c>
      <c r="G1807" s="390" t="s">
        <v>9567</v>
      </c>
    </row>
    <row r="1808" spans="4:7" x14ac:dyDescent="0.3">
      <c r="D1808" s="65"/>
      <c r="E1808" s="65"/>
      <c r="F1808" s="46">
        <f t="shared" si="38"/>
        <v>855394</v>
      </c>
      <c r="G1808" s="390" t="s">
        <v>9567</v>
      </c>
    </row>
    <row r="1809" spans="4:7" x14ac:dyDescent="0.3">
      <c r="D1809" s="65"/>
      <c r="E1809" s="65"/>
      <c r="F1809" s="46">
        <f t="shared" si="38"/>
        <v>855394</v>
      </c>
      <c r="G1809" s="390" t="s">
        <v>9567</v>
      </c>
    </row>
    <row r="1810" spans="4:7" x14ac:dyDescent="0.3">
      <c r="D1810" s="65"/>
      <c r="E1810" s="65"/>
      <c r="F1810" s="46">
        <f t="shared" si="38"/>
        <v>855394</v>
      </c>
      <c r="G1810" s="390" t="s">
        <v>9567</v>
      </c>
    </row>
    <row r="1811" spans="4:7" x14ac:dyDescent="0.3">
      <c r="D1811" s="65"/>
      <c r="E1811" s="65"/>
      <c r="F1811" s="46">
        <f t="shared" si="38"/>
        <v>855394</v>
      </c>
      <c r="G1811" s="390" t="s">
        <v>9567</v>
      </c>
    </row>
    <row r="1812" spans="4:7" x14ac:dyDescent="0.3">
      <c r="D1812" s="65"/>
      <c r="E1812" s="65"/>
      <c r="F1812" s="46">
        <f t="shared" si="38"/>
        <v>855394</v>
      </c>
      <c r="G1812" s="390" t="s">
        <v>9567</v>
      </c>
    </row>
    <row r="1813" spans="4:7" x14ac:dyDescent="0.3">
      <c r="D1813" s="65"/>
      <c r="E1813" s="65"/>
      <c r="F1813" s="46">
        <f t="shared" si="38"/>
        <v>855394</v>
      </c>
      <c r="G1813" s="390" t="s">
        <v>9567</v>
      </c>
    </row>
    <row r="1814" spans="4:7" x14ac:dyDescent="0.3">
      <c r="D1814" s="65"/>
      <c r="E1814" s="65"/>
      <c r="F1814" s="46">
        <f t="shared" si="38"/>
        <v>855394</v>
      </c>
      <c r="G1814" s="390" t="s">
        <v>9567</v>
      </c>
    </row>
    <row r="1815" spans="4:7" x14ac:dyDescent="0.3">
      <c r="D1815" s="65"/>
      <c r="E1815" s="65"/>
      <c r="F1815" s="46">
        <f t="shared" si="38"/>
        <v>855394</v>
      </c>
      <c r="G1815" s="390" t="s">
        <v>9567</v>
      </c>
    </row>
    <row r="1816" spans="4:7" x14ac:dyDescent="0.3">
      <c r="D1816" s="65"/>
      <c r="E1816" s="65"/>
      <c r="F1816" s="46">
        <f t="shared" si="38"/>
        <v>855394</v>
      </c>
      <c r="G1816" s="390" t="s">
        <v>9567</v>
      </c>
    </row>
    <row r="1817" spans="4:7" x14ac:dyDescent="0.3">
      <c r="D1817" s="65"/>
      <c r="E1817" s="65"/>
      <c r="F1817" s="46">
        <f t="shared" si="38"/>
        <v>855394</v>
      </c>
      <c r="G1817" s="390" t="s">
        <v>9567</v>
      </c>
    </row>
    <row r="1818" spans="4:7" x14ac:dyDescent="0.3">
      <c r="D1818" s="65"/>
      <c r="E1818" s="65"/>
      <c r="F1818" s="46">
        <f t="shared" si="38"/>
        <v>855394</v>
      </c>
      <c r="G1818" s="390" t="s">
        <v>9567</v>
      </c>
    </row>
    <row r="1819" spans="4:7" x14ac:dyDescent="0.3">
      <c r="D1819" s="65"/>
      <c r="E1819" s="65"/>
      <c r="F1819" s="46">
        <f t="shared" si="38"/>
        <v>855394</v>
      </c>
      <c r="G1819" s="390" t="s">
        <v>9567</v>
      </c>
    </row>
    <row r="1820" spans="4:7" x14ac:dyDescent="0.3">
      <c r="D1820" s="65"/>
      <c r="E1820" s="65"/>
      <c r="F1820" s="46">
        <f t="shared" si="38"/>
        <v>855394</v>
      </c>
      <c r="G1820" s="390" t="s">
        <v>9567</v>
      </c>
    </row>
    <row r="1821" spans="4:7" x14ac:dyDescent="0.3">
      <c r="D1821" s="65"/>
      <c r="E1821" s="65"/>
      <c r="F1821" s="46">
        <f t="shared" si="38"/>
        <v>855394</v>
      </c>
      <c r="G1821" s="390" t="s">
        <v>9567</v>
      </c>
    </row>
    <row r="1822" spans="4:7" x14ac:dyDescent="0.3">
      <c r="D1822" s="65"/>
      <c r="E1822" s="65"/>
      <c r="F1822" s="46">
        <f t="shared" si="38"/>
        <v>855394</v>
      </c>
      <c r="G1822" s="390" t="s">
        <v>9567</v>
      </c>
    </row>
    <row r="1823" spans="4:7" x14ac:dyDescent="0.3">
      <c r="D1823" s="65"/>
      <c r="E1823" s="65"/>
      <c r="F1823" s="46">
        <f t="shared" si="38"/>
        <v>855394</v>
      </c>
      <c r="G1823" s="390" t="s">
        <v>9567</v>
      </c>
    </row>
    <row r="1824" spans="4:7" x14ac:dyDescent="0.3">
      <c r="D1824" s="65"/>
      <c r="E1824" s="65"/>
      <c r="F1824" s="46">
        <f t="shared" si="38"/>
        <v>855394</v>
      </c>
      <c r="G1824" s="390" t="s">
        <v>9567</v>
      </c>
    </row>
    <row r="1825" spans="4:7" x14ac:dyDescent="0.3">
      <c r="D1825" s="65"/>
      <c r="E1825" s="65"/>
      <c r="F1825" s="46">
        <f t="shared" si="38"/>
        <v>855394</v>
      </c>
      <c r="G1825" s="390" t="s">
        <v>9567</v>
      </c>
    </row>
    <row r="1826" spans="4:7" x14ac:dyDescent="0.3">
      <c r="D1826" s="65"/>
      <c r="E1826" s="65"/>
      <c r="F1826" s="46">
        <f t="shared" si="38"/>
        <v>855394</v>
      </c>
      <c r="G1826" s="390" t="s">
        <v>9567</v>
      </c>
    </row>
    <row r="1827" spans="4:7" x14ac:dyDescent="0.3">
      <c r="D1827" s="65"/>
      <c r="E1827" s="65"/>
      <c r="F1827" s="46">
        <f t="shared" si="38"/>
        <v>855394</v>
      </c>
      <c r="G1827" s="390" t="s">
        <v>9567</v>
      </c>
    </row>
    <row r="1828" spans="4:7" x14ac:dyDescent="0.3">
      <c r="D1828" s="65"/>
      <c r="E1828" s="65"/>
      <c r="F1828" s="46">
        <f t="shared" si="38"/>
        <v>855394</v>
      </c>
      <c r="G1828" s="390" t="s">
        <v>9567</v>
      </c>
    </row>
    <row r="1829" spans="4:7" x14ac:dyDescent="0.3">
      <c r="D1829" s="65"/>
      <c r="E1829" s="65"/>
      <c r="F1829" s="46">
        <f t="shared" si="38"/>
        <v>855394</v>
      </c>
      <c r="G1829" s="390" t="s">
        <v>9567</v>
      </c>
    </row>
    <row r="1830" spans="4:7" x14ac:dyDescent="0.3">
      <c r="D1830" s="65"/>
      <c r="E1830" s="65"/>
      <c r="F1830" s="46">
        <f t="shared" si="38"/>
        <v>855394</v>
      </c>
      <c r="G1830" s="390" t="s">
        <v>9567</v>
      </c>
    </row>
    <row r="1831" spans="4:7" x14ac:dyDescent="0.3">
      <c r="D1831" s="65"/>
      <c r="E1831" s="65"/>
      <c r="F1831" s="46">
        <f t="shared" si="38"/>
        <v>855394</v>
      </c>
      <c r="G1831" s="390" t="s">
        <v>9567</v>
      </c>
    </row>
    <row r="1832" spans="4:7" x14ac:dyDescent="0.3">
      <c r="D1832" s="65"/>
      <c r="E1832" s="65"/>
      <c r="F1832" s="46">
        <f t="shared" si="38"/>
        <v>855394</v>
      </c>
      <c r="G1832" s="390" t="s">
        <v>9567</v>
      </c>
    </row>
    <row r="1833" spans="4:7" x14ac:dyDescent="0.3">
      <c r="D1833" s="65"/>
      <c r="E1833" s="65"/>
      <c r="F1833" s="46">
        <f t="shared" si="38"/>
        <v>855394</v>
      </c>
      <c r="G1833" s="390" t="s">
        <v>9567</v>
      </c>
    </row>
    <row r="1834" spans="4:7" x14ac:dyDescent="0.3">
      <c r="D1834" s="65"/>
      <c r="E1834" s="65"/>
      <c r="F1834" s="46">
        <f t="shared" si="38"/>
        <v>855394</v>
      </c>
      <c r="G1834" s="390" t="s">
        <v>9567</v>
      </c>
    </row>
    <row r="1835" spans="4:7" x14ac:dyDescent="0.3">
      <c r="D1835" s="65"/>
      <c r="E1835" s="65"/>
      <c r="F1835" s="46">
        <f t="shared" si="38"/>
        <v>855394</v>
      </c>
      <c r="G1835" s="390" t="s">
        <v>9567</v>
      </c>
    </row>
    <row r="1836" spans="4:7" x14ac:dyDescent="0.3">
      <c r="D1836" s="65"/>
      <c r="E1836" s="65"/>
      <c r="F1836" s="46">
        <f t="shared" si="38"/>
        <v>855394</v>
      </c>
      <c r="G1836" s="390" t="s">
        <v>9567</v>
      </c>
    </row>
    <row r="1837" spans="4:7" x14ac:dyDescent="0.3">
      <c r="D1837" s="65"/>
      <c r="E1837" s="65"/>
      <c r="F1837" s="46">
        <f t="shared" si="38"/>
        <v>855394</v>
      </c>
      <c r="G1837" s="390" t="s">
        <v>9567</v>
      </c>
    </row>
    <row r="1838" spans="4:7" x14ac:dyDescent="0.3">
      <c r="D1838" s="65"/>
      <c r="E1838" s="65"/>
      <c r="F1838" s="46">
        <f t="shared" si="38"/>
        <v>855394</v>
      </c>
      <c r="G1838" s="390" t="s">
        <v>9567</v>
      </c>
    </row>
    <row r="1839" spans="4:7" x14ac:dyDescent="0.3">
      <c r="D1839" s="65"/>
      <c r="E1839" s="65"/>
      <c r="F1839" s="46">
        <f t="shared" si="38"/>
        <v>855394</v>
      </c>
      <c r="G1839" s="390" t="s">
        <v>9567</v>
      </c>
    </row>
    <row r="1840" spans="4:7" x14ac:dyDescent="0.3">
      <c r="D1840" s="65"/>
      <c r="E1840" s="65"/>
      <c r="F1840" s="46">
        <f t="shared" si="38"/>
        <v>855394</v>
      </c>
      <c r="G1840" s="390" t="s">
        <v>9567</v>
      </c>
    </row>
    <row r="1841" spans="4:7" x14ac:dyDescent="0.3">
      <c r="D1841" s="65"/>
      <c r="E1841" s="65"/>
      <c r="F1841" s="46">
        <f t="shared" si="38"/>
        <v>855394</v>
      </c>
      <c r="G1841" s="390" t="s">
        <v>9567</v>
      </c>
    </row>
    <row r="1842" spans="4:7" x14ac:dyDescent="0.3">
      <c r="D1842" s="65"/>
      <c r="E1842" s="65"/>
      <c r="F1842" s="46">
        <f t="shared" si="38"/>
        <v>855394</v>
      </c>
      <c r="G1842" s="390" t="s">
        <v>9567</v>
      </c>
    </row>
    <row r="1843" spans="4:7" x14ac:dyDescent="0.3">
      <c r="D1843" s="65"/>
      <c r="E1843" s="65"/>
      <c r="F1843" s="46">
        <f t="shared" si="38"/>
        <v>855394</v>
      </c>
      <c r="G1843" s="390" t="s">
        <v>9567</v>
      </c>
    </row>
    <row r="1844" spans="4:7" x14ac:dyDescent="0.3">
      <c r="D1844" s="65"/>
      <c r="E1844" s="65"/>
      <c r="F1844" s="46">
        <f t="shared" si="38"/>
        <v>855394</v>
      </c>
      <c r="G1844" s="390" t="s">
        <v>9567</v>
      </c>
    </row>
    <row r="1845" spans="4:7" x14ac:dyDescent="0.3">
      <c r="D1845" s="65"/>
      <c r="E1845" s="65"/>
      <c r="F1845" s="46">
        <f t="shared" si="38"/>
        <v>855394</v>
      </c>
      <c r="G1845" s="390" t="s">
        <v>9567</v>
      </c>
    </row>
    <row r="1846" spans="4:7" x14ac:dyDescent="0.3">
      <c r="D1846" s="65"/>
      <c r="E1846" s="65"/>
      <c r="F1846" s="46">
        <f t="shared" si="38"/>
        <v>855394</v>
      </c>
      <c r="G1846" s="390" t="s">
        <v>9567</v>
      </c>
    </row>
    <row r="1847" spans="4:7" x14ac:dyDescent="0.3">
      <c r="D1847" s="65"/>
      <c r="E1847" s="65"/>
      <c r="F1847" s="46">
        <f t="shared" si="38"/>
        <v>855394</v>
      </c>
      <c r="G1847" s="390" t="s">
        <v>9567</v>
      </c>
    </row>
    <row r="1848" spans="4:7" x14ac:dyDescent="0.3">
      <c r="D1848" s="65"/>
      <c r="E1848" s="65"/>
      <c r="F1848" s="46">
        <f t="shared" si="38"/>
        <v>855394</v>
      </c>
      <c r="G1848" s="390" t="s">
        <v>9567</v>
      </c>
    </row>
    <row r="1849" spans="4:7" x14ac:dyDescent="0.3">
      <c r="D1849" s="65"/>
      <c r="E1849" s="65"/>
      <c r="F1849" s="46">
        <f t="shared" si="38"/>
        <v>855394</v>
      </c>
      <c r="G1849" s="390" t="s">
        <v>9567</v>
      </c>
    </row>
    <row r="1850" spans="4:7" x14ac:dyDescent="0.3">
      <c r="F1850" s="46">
        <f t="shared" si="38"/>
        <v>855394</v>
      </c>
      <c r="G1850" s="390" t="s">
        <v>9567</v>
      </c>
    </row>
    <row r="1851" spans="4:7" x14ac:dyDescent="0.3">
      <c r="F1851" s="46">
        <f t="shared" si="38"/>
        <v>855394</v>
      </c>
      <c r="G1851" s="390" t="s">
        <v>9567</v>
      </c>
    </row>
    <row r="1852" spans="4:7" x14ac:dyDescent="0.3">
      <c r="F1852" s="46">
        <f t="shared" si="38"/>
        <v>855394</v>
      </c>
      <c r="G1852" s="390" t="s">
        <v>9567</v>
      </c>
    </row>
    <row r="1853" spans="4:7" x14ac:dyDescent="0.3">
      <c r="F1853" s="46">
        <f t="shared" si="38"/>
        <v>855394</v>
      </c>
      <c r="G1853" s="390" t="s">
        <v>9567</v>
      </c>
    </row>
    <row r="1854" spans="4:7" x14ac:dyDescent="0.3">
      <c r="F1854" s="46">
        <f t="shared" si="38"/>
        <v>855394</v>
      </c>
      <c r="G1854" s="390" t="s">
        <v>9567</v>
      </c>
    </row>
    <row r="1855" spans="4:7" x14ac:dyDescent="0.3">
      <c r="F1855" s="46">
        <f t="shared" si="38"/>
        <v>855394</v>
      </c>
      <c r="G1855" s="390" t="s">
        <v>9567</v>
      </c>
    </row>
    <row r="1856" spans="4:7" x14ac:dyDescent="0.3">
      <c r="F1856" s="46">
        <f t="shared" si="38"/>
        <v>855394</v>
      </c>
      <c r="G1856" s="390" t="s">
        <v>9567</v>
      </c>
    </row>
    <row r="1857" spans="6:7" x14ac:dyDescent="0.3">
      <c r="F1857" s="46">
        <f t="shared" si="38"/>
        <v>855394</v>
      </c>
      <c r="G1857" s="390" t="s">
        <v>9567</v>
      </c>
    </row>
    <row r="1858" spans="6:7" x14ac:dyDescent="0.3">
      <c r="F1858" s="46">
        <f t="shared" si="38"/>
        <v>855394</v>
      </c>
      <c r="G1858" s="390" t="s">
        <v>9567</v>
      </c>
    </row>
    <row r="1859" spans="6:7" x14ac:dyDescent="0.3">
      <c r="F1859" s="46">
        <f t="shared" si="38"/>
        <v>855394</v>
      </c>
      <c r="G1859" s="390" t="s">
        <v>9567</v>
      </c>
    </row>
    <row r="1860" spans="6:7" x14ac:dyDescent="0.3">
      <c r="F1860" s="46">
        <f t="shared" si="38"/>
        <v>855394</v>
      </c>
      <c r="G1860" s="390" t="s">
        <v>9567</v>
      </c>
    </row>
    <row r="1861" spans="6:7" x14ac:dyDescent="0.3">
      <c r="F1861" s="46">
        <f t="shared" si="38"/>
        <v>855394</v>
      </c>
      <c r="G1861" s="390" t="s">
        <v>9567</v>
      </c>
    </row>
    <row r="1862" spans="6:7" x14ac:dyDescent="0.3">
      <c r="F1862" s="46">
        <f t="shared" si="38"/>
        <v>855394</v>
      </c>
      <c r="G1862" s="390" t="s">
        <v>9567</v>
      </c>
    </row>
    <row r="1863" spans="6:7" x14ac:dyDescent="0.3">
      <c r="F1863" s="46">
        <f t="shared" si="38"/>
        <v>855394</v>
      </c>
      <c r="G1863" s="390" t="s">
        <v>9567</v>
      </c>
    </row>
    <row r="1864" spans="6:7" x14ac:dyDescent="0.3">
      <c r="F1864" s="46">
        <f t="shared" si="38"/>
        <v>855394</v>
      </c>
      <c r="G1864" s="390" t="s">
        <v>9567</v>
      </c>
    </row>
    <row r="1865" spans="6:7" x14ac:dyDescent="0.3">
      <c r="F1865" s="46">
        <f t="shared" si="38"/>
        <v>855394</v>
      </c>
      <c r="G1865" s="390" t="s">
        <v>9567</v>
      </c>
    </row>
    <row r="1866" spans="6:7" x14ac:dyDescent="0.3">
      <c r="F1866" s="46">
        <f t="shared" ref="F1866:F1929" si="39">F1865+E1866-D1866</f>
        <v>855394</v>
      </c>
      <c r="G1866" s="390" t="s">
        <v>9567</v>
      </c>
    </row>
    <row r="1867" spans="6:7" x14ac:dyDescent="0.3">
      <c r="F1867" s="46">
        <f t="shared" si="39"/>
        <v>855394</v>
      </c>
      <c r="G1867" s="390" t="s">
        <v>9567</v>
      </c>
    </row>
    <row r="1868" spans="6:7" x14ac:dyDescent="0.3">
      <c r="F1868" s="46">
        <f t="shared" si="39"/>
        <v>855394</v>
      </c>
      <c r="G1868" s="390" t="s">
        <v>9567</v>
      </c>
    </row>
    <row r="1869" spans="6:7" x14ac:dyDescent="0.3">
      <c r="F1869" s="46">
        <f t="shared" si="39"/>
        <v>855394</v>
      </c>
      <c r="G1869" s="390" t="s">
        <v>9567</v>
      </c>
    </row>
    <row r="1870" spans="6:7" x14ac:dyDescent="0.3">
      <c r="F1870" s="46">
        <f t="shared" si="39"/>
        <v>855394</v>
      </c>
      <c r="G1870" s="390" t="s">
        <v>9567</v>
      </c>
    </row>
    <row r="1871" spans="6:7" x14ac:dyDescent="0.3">
      <c r="F1871" s="46">
        <f t="shared" si="39"/>
        <v>855394</v>
      </c>
      <c r="G1871" s="390" t="s">
        <v>9567</v>
      </c>
    </row>
    <row r="1872" spans="6:7" x14ac:dyDescent="0.3">
      <c r="F1872" s="46">
        <f t="shared" si="39"/>
        <v>855394</v>
      </c>
      <c r="G1872" s="390" t="s">
        <v>9567</v>
      </c>
    </row>
    <row r="1873" spans="6:7" x14ac:dyDescent="0.3">
      <c r="F1873" s="46">
        <f t="shared" si="39"/>
        <v>855394</v>
      </c>
      <c r="G1873" s="390" t="s">
        <v>9567</v>
      </c>
    </row>
    <row r="1874" spans="6:7" x14ac:dyDescent="0.3">
      <c r="F1874" s="46">
        <f t="shared" si="39"/>
        <v>855394</v>
      </c>
      <c r="G1874" s="390" t="s">
        <v>9567</v>
      </c>
    </row>
    <row r="1875" spans="6:7" x14ac:dyDescent="0.3">
      <c r="F1875" s="46">
        <f t="shared" si="39"/>
        <v>855394</v>
      </c>
      <c r="G1875" s="390" t="s">
        <v>9567</v>
      </c>
    </row>
    <row r="1876" spans="6:7" x14ac:dyDescent="0.3">
      <c r="F1876" s="46">
        <f t="shared" si="39"/>
        <v>855394</v>
      </c>
      <c r="G1876" s="390" t="s">
        <v>9567</v>
      </c>
    </row>
    <row r="1877" spans="6:7" x14ac:dyDescent="0.3">
      <c r="F1877" s="46">
        <f t="shared" si="39"/>
        <v>855394</v>
      </c>
      <c r="G1877" s="390" t="s">
        <v>9567</v>
      </c>
    </row>
    <row r="1878" spans="6:7" x14ac:dyDescent="0.3">
      <c r="F1878" s="46">
        <f t="shared" si="39"/>
        <v>855394</v>
      </c>
      <c r="G1878" s="390" t="s">
        <v>9567</v>
      </c>
    </row>
    <row r="1879" spans="6:7" x14ac:dyDescent="0.3">
      <c r="F1879" s="46">
        <f t="shared" si="39"/>
        <v>855394</v>
      </c>
      <c r="G1879" s="390" t="s">
        <v>9567</v>
      </c>
    </row>
    <row r="1880" spans="6:7" x14ac:dyDescent="0.3">
      <c r="F1880" s="46">
        <f t="shared" si="39"/>
        <v>855394</v>
      </c>
      <c r="G1880" s="390" t="s">
        <v>9567</v>
      </c>
    </row>
    <row r="1881" spans="6:7" x14ac:dyDescent="0.3">
      <c r="F1881" s="46">
        <f t="shared" si="39"/>
        <v>855394</v>
      </c>
      <c r="G1881" s="390" t="s">
        <v>9567</v>
      </c>
    </row>
    <row r="1882" spans="6:7" x14ac:dyDescent="0.3">
      <c r="F1882" s="46">
        <f t="shared" si="39"/>
        <v>855394</v>
      </c>
      <c r="G1882" s="390" t="s">
        <v>9567</v>
      </c>
    </row>
    <row r="1883" spans="6:7" x14ac:dyDescent="0.3">
      <c r="F1883" s="46">
        <f t="shared" si="39"/>
        <v>855394</v>
      </c>
      <c r="G1883" s="390" t="s">
        <v>9567</v>
      </c>
    </row>
    <row r="1884" spans="6:7" x14ac:dyDescent="0.3">
      <c r="F1884" s="46">
        <f t="shared" si="39"/>
        <v>855394</v>
      </c>
      <c r="G1884" s="390" t="s">
        <v>9567</v>
      </c>
    </row>
    <row r="1885" spans="6:7" x14ac:dyDescent="0.3">
      <c r="F1885" s="46">
        <f t="shared" si="39"/>
        <v>855394</v>
      </c>
      <c r="G1885" s="390" t="s">
        <v>9567</v>
      </c>
    </row>
    <row r="1886" spans="6:7" x14ac:dyDescent="0.3">
      <c r="F1886" s="46">
        <f t="shared" si="39"/>
        <v>855394</v>
      </c>
      <c r="G1886" s="390" t="s">
        <v>9567</v>
      </c>
    </row>
    <row r="1887" spans="6:7" x14ac:dyDescent="0.3">
      <c r="F1887" s="46">
        <f t="shared" si="39"/>
        <v>855394</v>
      </c>
      <c r="G1887" s="390" t="s">
        <v>9567</v>
      </c>
    </row>
    <row r="1888" spans="6:7" x14ac:dyDescent="0.3">
      <c r="F1888" s="46">
        <f t="shared" si="39"/>
        <v>855394</v>
      </c>
      <c r="G1888" s="390" t="s">
        <v>9567</v>
      </c>
    </row>
    <row r="1889" spans="6:7" x14ac:dyDescent="0.3">
      <c r="F1889" s="46">
        <f t="shared" si="39"/>
        <v>855394</v>
      </c>
      <c r="G1889" s="390" t="s">
        <v>9567</v>
      </c>
    </row>
    <row r="1890" spans="6:7" x14ac:dyDescent="0.3">
      <c r="F1890" s="46">
        <f t="shared" si="39"/>
        <v>855394</v>
      </c>
      <c r="G1890" s="390" t="s">
        <v>9567</v>
      </c>
    </row>
    <row r="1891" spans="6:7" x14ac:dyDescent="0.3">
      <c r="F1891" s="46">
        <f t="shared" si="39"/>
        <v>855394</v>
      </c>
      <c r="G1891" s="390" t="s">
        <v>9567</v>
      </c>
    </row>
    <row r="1892" spans="6:7" x14ac:dyDescent="0.3">
      <c r="F1892" s="46">
        <f t="shared" si="39"/>
        <v>855394</v>
      </c>
      <c r="G1892" s="390" t="s">
        <v>9567</v>
      </c>
    </row>
    <row r="1893" spans="6:7" x14ac:dyDescent="0.3">
      <c r="F1893" s="46">
        <f t="shared" si="39"/>
        <v>855394</v>
      </c>
      <c r="G1893" s="390" t="s">
        <v>9567</v>
      </c>
    </row>
    <row r="1894" spans="6:7" x14ac:dyDescent="0.3">
      <c r="F1894" s="46">
        <f t="shared" si="39"/>
        <v>855394</v>
      </c>
      <c r="G1894" s="390" t="s">
        <v>9567</v>
      </c>
    </row>
    <row r="1895" spans="6:7" x14ac:dyDescent="0.3">
      <c r="F1895" s="46">
        <f t="shared" si="39"/>
        <v>855394</v>
      </c>
      <c r="G1895" s="390" t="s">
        <v>9567</v>
      </c>
    </row>
    <row r="1896" spans="6:7" x14ac:dyDescent="0.3">
      <c r="F1896" s="46">
        <f t="shared" si="39"/>
        <v>855394</v>
      </c>
      <c r="G1896" s="390" t="s">
        <v>9567</v>
      </c>
    </row>
    <row r="1897" spans="6:7" x14ac:dyDescent="0.3">
      <c r="F1897" s="46">
        <f t="shared" si="39"/>
        <v>855394</v>
      </c>
      <c r="G1897" s="390" t="s">
        <v>9567</v>
      </c>
    </row>
    <row r="1898" spans="6:7" x14ac:dyDescent="0.3">
      <c r="F1898" s="46">
        <f t="shared" si="39"/>
        <v>855394</v>
      </c>
      <c r="G1898" s="390" t="s">
        <v>9567</v>
      </c>
    </row>
    <row r="1899" spans="6:7" x14ac:dyDescent="0.3">
      <c r="F1899" s="46">
        <f t="shared" si="39"/>
        <v>855394</v>
      </c>
      <c r="G1899" s="390" t="s">
        <v>9567</v>
      </c>
    </row>
    <row r="1900" spans="6:7" x14ac:dyDescent="0.3">
      <c r="F1900" s="46">
        <f t="shared" si="39"/>
        <v>855394</v>
      </c>
      <c r="G1900" s="390" t="s">
        <v>9567</v>
      </c>
    </row>
    <row r="1901" spans="6:7" x14ac:dyDescent="0.3">
      <c r="F1901" s="46">
        <f t="shared" si="39"/>
        <v>855394</v>
      </c>
      <c r="G1901" s="390" t="s">
        <v>9567</v>
      </c>
    </row>
    <row r="1902" spans="6:7" x14ac:dyDescent="0.3">
      <c r="F1902" s="46">
        <f t="shared" si="39"/>
        <v>855394</v>
      </c>
      <c r="G1902" s="390" t="s">
        <v>9567</v>
      </c>
    </row>
    <row r="1903" spans="6:7" x14ac:dyDescent="0.3">
      <c r="F1903" s="46">
        <f t="shared" si="39"/>
        <v>855394</v>
      </c>
      <c r="G1903" s="390" t="s">
        <v>9567</v>
      </c>
    </row>
    <row r="1904" spans="6:7" x14ac:dyDescent="0.3">
      <c r="F1904" s="46">
        <f t="shared" si="39"/>
        <v>855394</v>
      </c>
      <c r="G1904" s="390" t="s">
        <v>9567</v>
      </c>
    </row>
    <row r="1905" spans="6:7" x14ac:dyDescent="0.3">
      <c r="F1905" s="46">
        <f t="shared" si="39"/>
        <v>855394</v>
      </c>
      <c r="G1905" s="390" t="s">
        <v>9567</v>
      </c>
    </row>
    <row r="1906" spans="6:7" x14ac:dyDescent="0.3">
      <c r="F1906" s="46">
        <f t="shared" si="39"/>
        <v>855394</v>
      </c>
      <c r="G1906" s="390" t="s">
        <v>9567</v>
      </c>
    </row>
    <row r="1907" spans="6:7" x14ac:dyDescent="0.3">
      <c r="F1907" s="46">
        <f t="shared" si="39"/>
        <v>855394</v>
      </c>
      <c r="G1907" s="390" t="s">
        <v>9567</v>
      </c>
    </row>
    <row r="1908" spans="6:7" x14ac:dyDescent="0.3">
      <c r="F1908" s="46">
        <f t="shared" si="39"/>
        <v>855394</v>
      </c>
      <c r="G1908" s="390" t="s">
        <v>9567</v>
      </c>
    </row>
    <row r="1909" spans="6:7" x14ac:dyDescent="0.3">
      <c r="F1909" s="46">
        <f t="shared" si="39"/>
        <v>855394</v>
      </c>
      <c r="G1909" s="390" t="s">
        <v>9567</v>
      </c>
    </row>
    <row r="1910" spans="6:7" x14ac:dyDescent="0.3">
      <c r="F1910" s="46">
        <f t="shared" si="39"/>
        <v>855394</v>
      </c>
      <c r="G1910" s="390" t="s">
        <v>9567</v>
      </c>
    </row>
    <row r="1911" spans="6:7" x14ac:dyDescent="0.3">
      <c r="F1911" s="46">
        <f t="shared" si="39"/>
        <v>855394</v>
      </c>
      <c r="G1911" s="390" t="s">
        <v>9567</v>
      </c>
    </row>
    <row r="1912" spans="6:7" x14ac:dyDescent="0.3">
      <c r="F1912" s="46">
        <f t="shared" si="39"/>
        <v>855394</v>
      </c>
      <c r="G1912" s="390" t="s">
        <v>9567</v>
      </c>
    </row>
    <row r="1913" spans="6:7" x14ac:dyDescent="0.3">
      <c r="F1913" s="46">
        <f t="shared" si="39"/>
        <v>855394</v>
      </c>
      <c r="G1913" s="390" t="s">
        <v>9567</v>
      </c>
    </row>
    <row r="1914" spans="6:7" x14ac:dyDescent="0.3">
      <c r="F1914" s="46">
        <f t="shared" si="39"/>
        <v>855394</v>
      </c>
      <c r="G1914" s="390" t="s">
        <v>9567</v>
      </c>
    </row>
    <row r="1915" spans="6:7" x14ac:dyDescent="0.3">
      <c r="F1915" s="46">
        <f t="shared" si="39"/>
        <v>855394</v>
      </c>
      <c r="G1915" s="390" t="s">
        <v>9567</v>
      </c>
    </row>
    <row r="1916" spans="6:7" x14ac:dyDescent="0.3">
      <c r="F1916" s="46">
        <f t="shared" si="39"/>
        <v>855394</v>
      </c>
      <c r="G1916" s="390" t="s">
        <v>9567</v>
      </c>
    </row>
    <row r="1917" spans="6:7" x14ac:dyDescent="0.3">
      <c r="F1917" s="46">
        <f t="shared" si="39"/>
        <v>855394</v>
      </c>
      <c r="G1917" s="390" t="s">
        <v>9567</v>
      </c>
    </row>
    <row r="1918" spans="6:7" x14ac:dyDescent="0.3">
      <c r="F1918" s="46">
        <f t="shared" si="39"/>
        <v>855394</v>
      </c>
      <c r="G1918" s="390" t="s">
        <v>9567</v>
      </c>
    </row>
    <row r="1919" spans="6:7" x14ac:dyDescent="0.3">
      <c r="F1919" s="46">
        <f t="shared" si="39"/>
        <v>855394</v>
      </c>
      <c r="G1919" s="390" t="s">
        <v>9567</v>
      </c>
    </row>
    <row r="1920" spans="6:7" x14ac:dyDescent="0.3">
      <c r="F1920" s="46">
        <f t="shared" si="39"/>
        <v>855394</v>
      </c>
      <c r="G1920" s="390" t="s">
        <v>9567</v>
      </c>
    </row>
    <row r="1921" spans="6:7" x14ac:dyDescent="0.3">
      <c r="F1921" s="46">
        <f t="shared" si="39"/>
        <v>855394</v>
      </c>
      <c r="G1921" s="390" t="s">
        <v>9567</v>
      </c>
    </row>
    <row r="1922" spans="6:7" x14ac:dyDescent="0.3">
      <c r="F1922" s="46">
        <f t="shared" si="39"/>
        <v>855394</v>
      </c>
      <c r="G1922" s="390" t="s">
        <v>9567</v>
      </c>
    </row>
    <row r="1923" spans="6:7" x14ac:dyDescent="0.3">
      <c r="F1923" s="46">
        <f t="shared" si="39"/>
        <v>855394</v>
      </c>
      <c r="G1923" s="390" t="s">
        <v>9567</v>
      </c>
    </row>
    <row r="1924" spans="6:7" x14ac:dyDescent="0.3">
      <c r="F1924" s="46">
        <f t="shared" si="39"/>
        <v>855394</v>
      </c>
      <c r="G1924" s="390" t="s">
        <v>9567</v>
      </c>
    </row>
    <row r="1925" spans="6:7" x14ac:dyDescent="0.3">
      <c r="F1925" s="46">
        <f t="shared" si="39"/>
        <v>855394</v>
      </c>
      <c r="G1925" s="390" t="s">
        <v>9567</v>
      </c>
    </row>
    <row r="1926" spans="6:7" x14ac:dyDescent="0.3">
      <c r="F1926" s="46">
        <f t="shared" si="39"/>
        <v>855394</v>
      </c>
      <c r="G1926" s="390" t="s">
        <v>9567</v>
      </c>
    </row>
    <row r="1927" spans="6:7" x14ac:dyDescent="0.3">
      <c r="F1927" s="46">
        <f t="shared" si="39"/>
        <v>855394</v>
      </c>
      <c r="G1927" s="390" t="s">
        <v>9567</v>
      </c>
    </row>
    <row r="1928" spans="6:7" x14ac:dyDescent="0.3">
      <c r="F1928" s="46">
        <f t="shared" si="39"/>
        <v>855394</v>
      </c>
      <c r="G1928" s="390" t="s">
        <v>9567</v>
      </c>
    </row>
    <row r="1929" spans="6:7" x14ac:dyDescent="0.3">
      <c r="F1929" s="46">
        <f t="shared" si="39"/>
        <v>855394</v>
      </c>
      <c r="G1929" s="390" t="s">
        <v>9567</v>
      </c>
    </row>
    <row r="1930" spans="6:7" x14ac:dyDescent="0.3">
      <c r="F1930" s="46">
        <f t="shared" ref="F1930:F1993" si="40">F1929+E1930-D1930</f>
        <v>855394</v>
      </c>
      <c r="G1930" s="390" t="s">
        <v>9567</v>
      </c>
    </row>
    <row r="1931" spans="6:7" x14ac:dyDescent="0.3">
      <c r="F1931" s="46">
        <f t="shared" si="40"/>
        <v>855394</v>
      </c>
      <c r="G1931" s="390" t="s">
        <v>9567</v>
      </c>
    </row>
    <row r="1932" spans="6:7" x14ac:dyDescent="0.3">
      <c r="F1932" s="46">
        <f t="shared" si="40"/>
        <v>855394</v>
      </c>
      <c r="G1932" s="390" t="s">
        <v>9567</v>
      </c>
    </row>
    <row r="1933" spans="6:7" x14ac:dyDescent="0.3">
      <c r="F1933" s="46">
        <f t="shared" si="40"/>
        <v>855394</v>
      </c>
      <c r="G1933" s="390" t="s">
        <v>9567</v>
      </c>
    </row>
    <row r="1934" spans="6:7" x14ac:dyDescent="0.3">
      <c r="F1934" s="46">
        <f t="shared" si="40"/>
        <v>855394</v>
      </c>
      <c r="G1934" s="390" t="s">
        <v>9567</v>
      </c>
    </row>
    <row r="1935" spans="6:7" x14ac:dyDescent="0.3">
      <c r="F1935" s="46">
        <f t="shared" si="40"/>
        <v>855394</v>
      </c>
      <c r="G1935" s="390" t="s">
        <v>9567</v>
      </c>
    </row>
    <row r="1936" spans="6:7" x14ac:dyDescent="0.3">
      <c r="F1936" s="46">
        <f t="shared" si="40"/>
        <v>855394</v>
      </c>
      <c r="G1936" s="390" t="s">
        <v>9567</v>
      </c>
    </row>
    <row r="1937" spans="6:7" x14ac:dyDescent="0.3">
      <c r="F1937" s="46">
        <f t="shared" si="40"/>
        <v>855394</v>
      </c>
      <c r="G1937" s="390" t="s">
        <v>9567</v>
      </c>
    </row>
    <row r="1938" spans="6:7" x14ac:dyDescent="0.3">
      <c r="F1938" s="46">
        <f t="shared" si="40"/>
        <v>855394</v>
      </c>
      <c r="G1938" s="390" t="s">
        <v>9567</v>
      </c>
    </row>
    <row r="1939" spans="6:7" x14ac:dyDescent="0.3">
      <c r="F1939" s="46">
        <f t="shared" si="40"/>
        <v>855394</v>
      </c>
      <c r="G1939" s="390" t="s">
        <v>9567</v>
      </c>
    </row>
    <row r="1940" spans="6:7" x14ac:dyDescent="0.3">
      <c r="F1940" s="46">
        <f t="shared" si="40"/>
        <v>855394</v>
      </c>
      <c r="G1940" s="390" t="s">
        <v>9567</v>
      </c>
    </row>
    <row r="1941" spans="6:7" x14ac:dyDescent="0.3">
      <c r="F1941" s="46">
        <f t="shared" si="40"/>
        <v>855394</v>
      </c>
      <c r="G1941" s="390" t="s">
        <v>9567</v>
      </c>
    </row>
    <row r="1942" spans="6:7" x14ac:dyDescent="0.3">
      <c r="F1942" s="46">
        <f t="shared" si="40"/>
        <v>855394</v>
      </c>
      <c r="G1942" s="390" t="s">
        <v>9567</v>
      </c>
    </row>
    <row r="1943" spans="6:7" x14ac:dyDescent="0.3">
      <c r="F1943" s="46">
        <f t="shared" si="40"/>
        <v>855394</v>
      </c>
      <c r="G1943" s="390" t="s">
        <v>9567</v>
      </c>
    </row>
    <row r="1944" spans="6:7" x14ac:dyDescent="0.3">
      <c r="F1944" s="46">
        <f t="shared" si="40"/>
        <v>855394</v>
      </c>
      <c r="G1944" s="390" t="s">
        <v>9567</v>
      </c>
    </row>
    <row r="1945" spans="6:7" x14ac:dyDescent="0.3">
      <c r="F1945" s="46">
        <f t="shared" si="40"/>
        <v>855394</v>
      </c>
      <c r="G1945" s="390" t="s">
        <v>9567</v>
      </c>
    </row>
    <row r="1946" spans="6:7" x14ac:dyDescent="0.3">
      <c r="F1946" s="46">
        <f t="shared" si="40"/>
        <v>855394</v>
      </c>
      <c r="G1946" s="390" t="s">
        <v>9567</v>
      </c>
    </row>
    <row r="1947" spans="6:7" x14ac:dyDescent="0.3">
      <c r="F1947" s="46">
        <f t="shared" si="40"/>
        <v>855394</v>
      </c>
      <c r="G1947" s="390" t="s">
        <v>9567</v>
      </c>
    </row>
    <row r="1948" spans="6:7" x14ac:dyDescent="0.3">
      <c r="F1948" s="46">
        <f t="shared" si="40"/>
        <v>855394</v>
      </c>
      <c r="G1948" s="390" t="s">
        <v>9567</v>
      </c>
    </row>
    <row r="1949" spans="6:7" x14ac:dyDescent="0.3">
      <c r="F1949" s="46">
        <f t="shared" si="40"/>
        <v>855394</v>
      </c>
      <c r="G1949" s="390" t="s">
        <v>9567</v>
      </c>
    </row>
    <row r="1950" spans="6:7" x14ac:dyDescent="0.3">
      <c r="F1950" s="46">
        <f t="shared" si="40"/>
        <v>855394</v>
      </c>
      <c r="G1950" s="390" t="s">
        <v>9567</v>
      </c>
    </row>
    <row r="1951" spans="6:7" x14ac:dyDescent="0.3">
      <c r="F1951" s="46">
        <f t="shared" si="40"/>
        <v>855394</v>
      </c>
      <c r="G1951" s="390" t="s">
        <v>9567</v>
      </c>
    </row>
    <row r="1952" spans="6:7" x14ac:dyDescent="0.3">
      <c r="F1952" s="46">
        <f t="shared" si="40"/>
        <v>855394</v>
      </c>
      <c r="G1952" s="390" t="s">
        <v>9567</v>
      </c>
    </row>
    <row r="1953" spans="6:7" x14ac:dyDescent="0.3">
      <c r="F1953" s="46">
        <f t="shared" si="40"/>
        <v>855394</v>
      </c>
      <c r="G1953" s="390" t="s">
        <v>9567</v>
      </c>
    </row>
    <row r="1954" spans="6:7" x14ac:dyDescent="0.3">
      <c r="F1954" s="46">
        <f t="shared" si="40"/>
        <v>855394</v>
      </c>
      <c r="G1954" s="390" t="s">
        <v>9567</v>
      </c>
    </row>
    <row r="1955" spans="6:7" x14ac:dyDescent="0.3">
      <c r="F1955" s="46">
        <f t="shared" si="40"/>
        <v>855394</v>
      </c>
      <c r="G1955" s="390" t="s">
        <v>9567</v>
      </c>
    </row>
    <row r="1956" spans="6:7" x14ac:dyDescent="0.3">
      <c r="F1956" s="46">
        <f t="shared" si="40"/>
        <v>855394</v>
      </c>
      <c r="G1956" s="390" t="s">
        <v>9567</v>
      </c>
    </row>
    <row r="1957" spans="6:7" x14ac:dyDescent="0.3">
      <c r="F1957" s="46">
        <f t="shared" si="40"/>
        <v>855394</v>
      </c>
      <c r="G1957" s="390" t="s">
        <v>9567</v>
      </c>
    </row>
    <row r="1958" spans="6:7" x14ac:dyDescent="0.3">
      <c r="F1958" s="46">
        <f t="shared" si="40"/>
        <v>855394</v>
      </c>
      <c r="G1958" s="390" t="s">
        <v>9567</v>
      </c>
    </row>
    <row r="1959" spans="6:7" x14ac:dyDescent="0.3">
      <c r="F1959" s="46">
        <f t="shared" si="40"/>
        <v>855394</v>
      </c>
      <c r="G1959" s="390" t="s">
        <v>9567</v>
      </c>
    </row>
    <row r="1960" spans="6:7" x14ac:dyDescent="0.3">
      <c r="F1960" s="46">
        <f t="shared" si="40"/>
        <v>855394</v>
      </c>
      <c r="G1960" s="390" t="s">
        <v>9567</v>
      </c>
    </row>
    <row r="1961" spans="6:7" x14ac:dyDescent="0.3">
      <c r="F1961" s="46">
        <f t="shared" si="40"/>
        <v>855394</v>
      </c>
      <c r="G1961" s="390" t="s">
        <v>9567</v>
      </c>
    </row>
    <row r="1962" spans="6:7" x14ac:dyDescent="0.3">
      <c r="F1962" s="46">
        <f t="shared" si="40"/>
        <v>855394</v>
      </c>
      <c r="G1962" s="390" t="s">
        <v>9567</v>
      </c>
    </row>
    <row r="1963" spans="6:7" x14ac:dyDescent="0.3">
      <c r="F1963" s="46">
        <f t="shared" si="40"/>
        <v>855394</v>
      </c>
      <c r="G1963" s="390" t="s">
        <v>9567</v>
      </c>
    </row>
    <row r="1964" spans="6:7" x14ac:dyDescent="0.3">
      <c r="F1964" s="46">
        <f t="shared" si="40"/>
        <v>855394</v>
      </c>
      <c r="G1964" s="390" t="s">
        <v>9567</v>
      </c>
    </row>
    <row r="1965" spans="6:7" x14ac:dyDescent="0.3">
      <c r="F1965" s="46">
        <f t="shared" si="40"/>
        <v>855394</v>
      </c>
      <c r="G1965" s="390" t="s">
        <v>9567</v>
      </c>
    </row>
    <row r="1966" spans="6:7" x14ac:dyDescent="0.3">
      <c r="F1966" s="46">
        <f t="shared" si="40"/>
        <v>855394</v>
      </c>
      <c r="G1966" s="390" t="s">
        <v>9567</v>
      </c>
    </row>
    <row r="1967" spans="6:7" x14ac:dyDescent="0.3">
      <c r="F1967" s="46">
        <f t="shared" si="40"/>
        <v>855394</v>
      </c>
      <c r="G1967" s="390" t="s">
        <v>9567</v>
      </c>
    </row>
    <row r="1968" spans="6:7" x14ac:dyDescent="0.3">
      <c r="F1968" s="46">
        <f t="shared" si="40"/>
        <v>855394</v>
      </c>
      <c r="G1968" s="390" t="s">
        <v>9567</v>
      </c>
    </row>
    <row r="1969" spans="6:7" x14ac:dyDescent="0.3">
      <c r="F1969" s="46">
        <f t="shared" si="40"/>
        <v>855394</v>
      </c>
      <c r="G1969" s="390" t="s">
        <v>9567</v>
      </c>
    </row>
    <row r="1970" spans="6:7" x14ac:dyDescent="0.3">
      <c r="F1970" s="46">
        <f t="shared" si="40"/>
        <v>855394</v>
      </c>
      <c r="G1970" s="390" t="s">
        <v>9567</v>
      </c>
    </row>
    <row r="1971" spans="6:7" x14ac:dyDescent="0.3">
      <c r="F1971" s="46">
        <f t="shared" si="40"/>
        <v>855394</v>
      </c>
      <c r="G1971" s="390" t="s">
        <v>9567</v>
      </c>
    </row>
    <row r="1972" spans="6:7" x14ac:dyDescent="0.3">
      <c r="F1972" s="46">
        <f t="shared" si="40"/>
        <v>855394</v>
      </c>
      <c r="G1972" s="390" t="s">
        <v>9567</v>
      </c>
    </row>
    <row r="1973" spans="6:7" x14ac:dyDescent="0.3">
      <c r="F1973" s="46">
        <f t="shared" si="40"/>
        <v>855394</v>
      </c>
      <c r="G1973" s="390" t="s">
        <v>9567</v>
      </c>
    </row>
    <row r="1974" spans="6:7" x14ac:dyDescent="0.3">
      <c r="F1974" s="46">
        <f t="shared" si="40"/>
        <v>855394</v>
      </c>
      <c r="G1974" s="390" t="s">
        <v>9567</v>
      </c>
    </row>
    <row r="1975" spans="6:7" x14ac:dyDescent="0.3">
      <c r="F1975" s="46">
        <f t="shared" si="40"/>
        <v>855394</v>
      </c>
      <c r="G1975" s="390" t="s">
        <v>9567</v>
      </c>
    </row>
    <row r="1976" spans="6:7" x14ac:dyDescent="0.3">
      <c r="F1976" s="46">
        <f t="shared" si="40"/>
        <v>855394</v>
      </c>
      <c r="G1976" s="390" t="s">
        <v>9567</v>
      </c>
    </row>
    <row r="1977" spans="6:7" x14ac:dyDescent="0.3">
      <c r="F1977" s="46">
        <f t="shared" si="40"/>
        <v>855394</v>
      </c>
      <c r="G1977" s="390" t="s">
        <v>9567</v>
      </c>
    </row>
    <row r="1978" spans="6:7" x14ac:dyDescent="0.3">
      <c r="F1978" s="46">
        <f t="shared" si="40"/>
        <v>855394</v>
      </c>
      <c r="G1978" s="390" t="s">
        <v>9567</v>
      </c>
    </row>
    <row r="1979" spans="6:7" x14ac:dyDescent="0.3">
      <c r="F1979" s="46">
        <f t="shared" si="40"/>
        <v>855394</v>
      </c>
      <c r="G1979" s="390" t="s">
        <v>9567</v>
      </c>
    </row>
    <row r="1980" spans="6:7" x14ac:dyDescent="0.3">
      <c r="F1980" s="46">
        <f t="shared" si="40"/>
        <v>855394</v>
      </c>
      <c r="G1980" s="390" t="s">
        <v>9567</v>
      </c>
    </row>
    <row r="1981" spans="6:7" x14ac:dyDescent="0.3">
      <c r="F1981" s="46">
        <f t="shared" si="40"/>
        <v>855394</v>
      </c>
      <c r="G1981" s="390" t="s">
        <v>9567</v>
      </c>
    </row>
    <row r="1982" spans="6:7" x14ac:dyDescent="0.3">
      <c r="F1982" s="46">
        <f t="shared" si="40"/>
        <v>855394</v>
      </c>
      <c r="G1982" s="390" t="s">
        <v>9567</v>
      </c>
    </row>
    <row r="1983" spans="6:7" x14ac:dyDescent="0.3">
      <c r="F1983" s="46">
        <f t="shared" si="40"/>
        <v>855394</v>
      </c>
      <c r="G1983" s="390" t="s">
        <v>9567</v>
      </c>
    </row>
    <row r="1984" spans="6:7" x14ac:dyDescent="0.3">
      <c r="F1984" s="46">
        <f t="shared" si="40"/>
        <v>855394</v>
      </c>
      <c r="G1984" s="390" t="s">
        <v>9567</v>
      </c>
    </row>
    <row r="1985" spans="6:7" x14ac:dyDescent="0.3">
      <c r="F1985" s="46">
        <f t="shared" si="40"/>
        <v>855394</v>
      </c>
      <c r="G1985" s="390" t="s">
        <v>9567</v>
      </c>
    </row>
    <row r="1986" spans="6:7" x14ac:dyDescent="0.3">
      <c r="F1986" s="46">
        <f t="shared" si="40"/>
        <v>855394</v>
      </c>
      <c r="G1986" s="390" t="s">
        <v>9567</v>
      </c>
    </row>
    <row r="1987" spans="6:7" x14ac:dyDescent="0.3">
      <c r="F1987" s="46">
        <f t="shared" si="40"/>
        <v>855394</v>
      </c>
      <c r="G1987" s="390" t="s">
        <v>9567</v>
      </c>
    </row>
    <row r="1988" spans="6:7" x14ac:dyDescent="0.3">
      <c r="F1988" s="46">
        <f t="shared" si="40"/>
        <v>855394</v>
      </c>
      <c r="G1988" s="390" t="s">
        <v>9567</v>
      </c>
    </row>
    <row r="1989" spans="6:7" x14ac:dyDescent="0.3">
      <c r="F1989" s="46">
        <f t="shared" si="40"/>
        <v>855394</v>
      </c>
      <c r="G1989" s="390" t="s">
        <v>9567</v>
      </c>
    </row>
    <row r="1990" spans="6:7" x14ac:dyDescent="0.3">
      <c r="F1990" s="46">
        <f t="shared" si="40"/>
        <v>855394</v>
      </c>
      <c r="G1990" s="390" t="s">
        <v>9567</v>
      </c>
    </row>
    <row r="1991" spans="6:7" x14ac:dyDescent="0.3">
      <c r="F1991" s="46">
        <f t="shared" si="40"/>
        <v>855394</v>
      </c>
      <c r="G1991" s="390" t="s">
        <v>9567</v>
      </c>
    </row>
    <row r="1992" spans="6:7" x14ac:dyDescent="0.3">
      <c r="F1992" s="46">
        <f t="shared" si="40"/>
        <v>855394</v>
      </c>
      <c r="G1992" s="390" t="s">
        <v>9567</v>
      </c>
    </row>
    <row r="1993" spans="6:7" x14ac:dyDescent="0.3">
      <c r="F1993" s="46">
        <f t="shared" si="40"/>
        <v>855394</v>
      </c>
      <c r="G1993" s="390" t="s">
        <v>9567</v>
      </c>
    </row>
    <row r="1994" spans="6:7" x14ac:dyDescent="0.3">
      <c r="F1994" s="46">
        <f t="shared" ref="F1994:F2006" si="41">F1993+E1994-D1994</f>
        <v>855394</v>
      </c>
      <c r="G1994" s="390" t="s">
        <v>9567</v>
      </c>
    </row>
    <row r="1995" spans="6:7" x14ac:dyDescent="0.3">
      <c r="F1995" s="46">
        <f t="shared" si="41"/>
        <v>855394</v>
      </c>
      <c r="G1995" s="390" t="s">
        <v>9567</v>
      </c>
    </row>
    <row r="1996" spans="6:7" x14ac:dyDescent="0.3">
      <c r="F1996" s="46">
        <f t="shared" si="41"/>
        <v>855394</v>
      </c>
      <c r="G1996" s="390" t="s">
        <v>9567</v>
      </c>
    </row>
    <row r="1997" spans="6:7" x14ac:dyDescent="0.3">
      <c r="F1997" s="46">
        <f t="shared" si="41"/>
        <v>855394</v>
      </c>
      <c r="G1997" s="390" t="s">
        <v>9567</v>
      </c>
    </row>
    <row r="1998" spans="6:7" x14ac:dyDescent="0.3">
      <c r="F1998" s="46">
        <f t="shared" si="41"/>
        <v>855394</v>
      </c>
      <c r="G1998" s="390" t="s">
        <v>9567</v>
      </c>
    </row>
    <row r="1999" spans="6:7" x14ac:dyDescent="0.3">
      <c r="F1999" s="46">
        <f t="shared" si="41"/>
        <v>855394</v>
      </c>
      <c r="G1999" s="390" t="s">
        <v>9567</v>
      </c>
    </row>
    <row r="2000" spans="6:7" x14ac:dyDescent="0.3">
      <c r="F2000" s="46">
        <f t="shared" si="41"/>
        <v>855394</v>
      </c>
      <c r="G2000" s="390" t="s">
        <v>9567</v>
      </c>
    </row>
    <row r="2001" spans="6:7" x14ac:dyDescent="0.3">
      <c r="F2001" s="46">
        <f t="shared" si="41"/>
        <v>855394</v>
      </c>
      <c r="G2001" s="390" t="s">
        <v>9567</v>
      </c>
    </row>
    <row r="2002" spans="6:7" x14ac:dyDescent="0.3">
      <c r="F2002" s="46">
        <f t="shared" si="41"/>
        <v>855394</v>
      </c>
      <c r="G2002" s="390" t="s">
        <v>9567</v>
      </c>
    </row>
    <row r="2003" spans="6:7" x14ac:dyDescent="0.3">
      <c r="F2003" s="46">
        <f t="shared" si="41"/>
        <v>855394</v>
      </c>
      <c r="G2003" s="390" t="s">
        <v>9567</v>
      </c>
    </row>
    <row r="2004" spans="6:7" x14ac:dyDescent="0.3">
      <c r="F2004" s="46">
        <f t="shared" si="41"/>
        <v>855394</v>
      </c>
      <c r="G2004" s="390" t="s">
        <v>9567</v>
      </c>
    </row>
    <row r="2005" spans="6:7" x14ac:dyDescent="0.3">
      <c r="F2005" s="46">
        <f t="shared" si="41"/>
        <v>855394</v>
      </c>
      <c r="G2005" s="390" t="s">
        <v>9567</v>
      </c>
    </row>
    <row r="2006" spans="6:7" x14ac:dyDescent="0.3">
      <c r="F2006" s="46">
        <f t="shared" si="41"/>
        <v>855394</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64" activePane="bottomLeft" state="frozen"/>
      <selection activeCell="D6707" sqref="D6707"/>
      <selection pane="bottomLeft" activeCell="C1080" sqref="C1080"/>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12302</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12324</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12325</v>
      </c>
      <c r="D820" s="304">
        <v>5000</v>
      </c>
      <c r="E820" s="304"/>
      <c r="F820" s="48">
        <f t="shared" si="24"/>
        <v>5914753</v>
      </c>
      <c r="G820" s="399" t="s">
        <v>9568</v>
      </c>
    </row>
    <row r="821" spans="1:11" x14ac:dyDescent="0.25">
      <c r="A821" s="445">
        <v>45203</v>
      </c>
      <c r="B821" s="393"/>
      <c r="C821" s="294" t="s">
        <v>12326</v>
      </c>
      <c r="D821" s="304">
        <v>10000</v>
      </c>
      <c r="E821" s="304"/>
      <c r="F821" s="48">
        <f t="shared" si="24"/>
        <v>5904753</v>
      </c>
      <c r="G821" s="399" t="s">
        <v>9568</v>
      </c>
    </row>
    <row r="822" spans="1:11" x14ac:dyDescent="0.25">
      <c r="A822" s="445">
        <v>45208</v>
      </c>
      <c r="B822" s="393"/>
      <c r="C822" s="294" t="s">
        <v>12348</v>
      </c>
      <c r="D822" s="304">
        <v>72000</v>
      </c>
      <c r="E822" s="304"/>
      <c r="F822" s="48">
        <f t="shared" si="24"/>
        <v>5832753</v>
      </c>
      <c r="G822" s="399" t="s">
        <v>9568</v>
      </c>
    </row>
    <row r="823" spans="1:11" x14ac:dyDescent="0.25">
      <c r="A823" s="445">
        <v>45208</v>
      </c>
      <c r="B823" s="393"/>
      <c r="C823" s="308" t="s">
        <v>12362</v>
      </c>
      <c r="D823" s="442">
        <v>105000</v>
      </c>
      <c r="E823" s="442"/>
      <c r="F823" s="48">
        <f t="shared" si="24"/>
        <v>5727753</v>
      </c>
      <c r="G823" s="399" t="s">
        <v>9568</v>
      </c>
    </row>
    <row r="824" spans="1:11" x14ac:dyDescent="0.25">
      <c r="A824" s="445">
        <v>45208</v>
      </c>
      <c r="B824" s="393"/>
      <c r="C824" s="294" t="s">
        <v>12366</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12385</v>
      </c>
      <c r="D826" s="304">
        <v>100000</v>
      </c>
      <c r="E826" s="304"/>
      <c r="F826" s="48">
        <f t="shared" si="24"/>
        <v>5277753</v>
      </c>
      <c r="G826" s="399" t="s">
        <v>9568</v>
      </c>
    </row>
    <row r="827" spans="1:11" x14ac:dyDescent="0.25">
      <c r="A827" s="445">
        <v>45212</v>
      </c>
      <c r="B827" s="459"/>
      <c r="C827" s="308" t="s">
        <v>12386</v>
      </c>
      <c r="D827" s="306">
        <v>100000</v>
      </c>
      <c r="E827" s="306"/>
      <c r="F827" s="48">
        <f t="shared" si="24"/>
        <v>5177753</v>
      </c>
      <c r="G827" s="399" t="s">
        <v>9568</v>
      </c>
    </row>
    <row r="828" spans="1:11" x14ac:dyDescent="0.25">
      <c r="A828" s="445">
        <v>45213</v>
      </c>
      <c r="B828" s="459"/>
      <c r="C828" s="308" t="s">
        <v>12386</v>
      </c>
      <c r="D828" s="306">
        <v>100000</v>
      </c>
      <c r="E828" s="306"/>
      <c r="F828" s="48">
        <f t="shared" si="24"/>
        <v>5077753</v>
      </c>
      <c r="G828" s="399" t="s">
        <v>9568</v>
      </c>
    </row>
    <row r="829" spans="1:11" x14ac:dyDescent="0.25">
      <c r="A829" s="445">
        <v>45213</v>
      </c>
      <c r="B829" s="459"/>
      <c r="C829" s="308" t="s">
        <v>12406</v>
      </c>
      <c r="D829" s="306">
        <v>15000</v>
      </c>
      <c r="E829" s="306"/>
      <c r="F829" s="48">
        <f t="shared" si="24"/>
        <v>5062753</v>
      </c>
      <c r="G829" s="399" t="s">
        <v>9568</v>
      </c>
    </row>
    <row r="830" spans="1:11" x14ac:dyDescent="0.25">
      <c r="A830" s="445">
        <v>45217</v>
      </c>
      <c r="B830" s="459"/>
      <c r="C830" s="308" t="s">
        <v>12416</v>
      </c>
      <c r="D830" s="306">
        <v>150000</v>
      </c>
      <c r="E830" s="306"/>
      <c r="F830" s="48">
        <f t="shared" si="24"/>
        <v>4912753</v>
      </c>
      <c r="G830" s="399" t="s">
        <v>9568</v>
      </c>
    </row>
    <row r="831" spans="1:11" x14ac:dyDescent="0.25">
      <c r="A831" s="445">
        <v>45217</v>
      </c>
      <c r="B831" s="459"/>
      <c r="C831" s="308" t="s">
        <v>12429</v>
      </c>
      <c r="D831" s="306">
        <v>69120</v>
      </c>
      <c r="E831" s="306"/>
      <c r="F831" s="48">
        <f t="shared" si="24"/>
        <v>4843633</v>
      </c>
      <c r="G831" s="399" t="s">
        <v>9568</v>
      </c>
    </row>
    <row r="832" spans="1:11" ht="18" customHeight="1" x14ac:dyDescent="0.25">
      <c r="A832" s="445">
        <v>45218</v>
      </c>
      <c r="B832" s="459"/>
      <c r="C832" s="309" t="s">
        <v>12446</v>
      </c>
      <c r="D832" s="306">
        <v>25000</v>
      </c>
      <c r="E832" s="306"/>
      <c r="F832" s="48">
        <f t="shared" si="24"/>
        <v>4818633</v>
      </c>
      <c r="G832" s="399" t="s">
        <v>9568</v>
      </c>
    </row>
    <row r="833" spans="1:11" ht="18" customHeight="1" x14ac:dyDescent="0.25">
      <c r="A833" s="445">
        <v>45218</v>
      </c>
      <c r="B833" s="459"/>
      <c r="C833" s="309" t="s">
        <v>12501</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12474</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12498</v>
      </c>
      <c r="D838" s="306">
        <v>120000</v>
      </c>
      <c r="E838" s="306"/>
      <c r="F838" s="48">
        <f t="shared" si="24"/>
        <v>4464633</v>
      </c>
      <c r="G838" s="399" t="s">
        <v>9568</v>
      </c>
    </row>
    <row r="839" spans="1:11" x14ac:dyDescent="0.25">
      <c r="A839" s="445">
        <v>45226</v>
      </c>
      <c r="B839" s="459"/>
      <c r="C839" s="308" t="s">
        <v>12513</v>
      </c>
      <c r="D839" s="306">
        <v>100000</v>
      </c>
      <c r="E839" s="306"/>
      <c r="F839" s="48">
        <f t="shared" si="24"/>
        <v>4364633</v>
      </c>
      <c r="G839" s="399" t="s">
        <v>9568</v>
      </c>
    </row>
    <row r="840" spans="1:11" x14ac:dyDescent="0.25">
      <c r="A840" s="445">
        <v>45227</v>
      </c>
      <c r="B840" s="459"/>
      <c r="C840" s="309" t="s">
        <v>12514</v>
      </c>
      <c r="D840" s="306">
        <v>200000</v>
      </c>
      <c r="E840" s="306"/>
      <c r="F840" s="48">
        <f t="shared" si="24"/>
        <v>4164633</v>
      </c>
      <c r="G840" s="399" t="s">
        <v>9568</v>
      </c>
    </row>
    <row r="841" spans="1:11" x14ac:dyDescent="0.25">
      <c r="A841" s="445">
        <v>45231</v>
      </c>
      <c r="B841" s="459"/>
      <c r="C841" s="308" t="s">
        <v>12540</v>
      </c>
      <c r="D841" s="306"/>
      <c r="E841" s="306">
        <v>2000000</v>
      </c>
      <c r="F841" s="48">
        <f t="shared" si="24"/>
        <v>6164633</v>
      </c>
      <c r="G841" s="399" t="s">
        <v>9568</v>
      </c>
    </row>
    <row r="842" spans="1:11" x14ac:dyDescent="0.25">
      <c r="A842" s="445">
        <v>45232</v>
      </c>
      <c r="B842" s="459"/>
      <c r="C842" s="309" t="s">
        <v>12544</v>
      </c>
      <c r="D842" s="306">
        <v>199000</v>
      </c>
      <c r="E842" s="306"/>
      <c r="F842" s="48">
        <f t="shared" si="24"/>
        <v>5965633</v>
      </c>
      <c r="G842" s="399" t="s">
        <v>9568</v>
      </c>
    </row>
    <row r="843" spans="1:11" ht="30" x14ac:dyDescent="0.25">
      <c r="A843" s="445">
        <v>45232</v>
      </c>
      <c r="B843" s="459"/>
      <c r="C843" s="309" t="s">
        <v>12545</v>
      </c>
      <c r="D843" s="306">
        <v>147310</v>
      </c>
      <c r="E843" s="306"/>
      <c r="F843" s="48">
        <f t="shared" si="24"/>
        <v>5818323</v>
      </c>
      <c r="G843" s="399" t="s">
        <v>9568</v>
      </c>
    </row>
    <row r="844" spans="1:11" ht="30" x14ac:dyDescent="0.25">
      <c r="A844" s="445">
        <v>45232</v>
      </c>
      <c r="B844" s="459"/>
      <c r="C844" s="309" t="s">
        <v>12546</v>
      </c>
      <c r="D844" s="306">
        <v>100000</v>
      </c>
      <c r="E844" s="306"/>
      <c r="F844" s="48">
        <f t="shared" si="24"/>
        <v>5718323</v>
      </c>
      <c r="G844" s="399" t="s">
        <v>9568</v>
      </c>
    </row>
    <row r="845" spans="1:11" x14ac:dyDescent="0.25">
      <c r="A845" s="445">
        <v>45236</v>
      </c>
      <c r="B845" s="393"/>
      <c r="C845" s="308" t="s">
        <v>12587</v>
      </c>
      <c r="D845" s="442">
        <v>105000</v>
      </c>
      <c r="E845" s="442"/>
      <c r="F845" s="48">
        <f t="shared" si="24"/>
        <v>5613323</v>
      </c>
      <c r="G845" s="399" t="s">
        <v>9568</v>
      </c>
    </row>
    <row r="846" spans="1:11" x14ac:dyDescent="0.25">
      <c r="A846" s="445">
        <v>45237</v>
      </c>
      <c r="B846" s="393"/>
      <c r="C846" s="294" t="s">
        <v>12596</v>
      </c>
      <c r="D846" s="304"/>
      <c r="E846" s="304">
        <v>5000</v>
      </c>
      <c r="F846" s="48">
        <f t="shared" ref="F846:F864" si="25">F845+E846-D846</f>
        <v>5618323</v>
      </c>
      <c r="G846" s="399" t="s">
        <v>9568</v>
      </c>
    </row>
    <row r="847" spans="1:11" x14ac:dyDescent="0.25">
      <c r="A847" s="445">
        <v>45239</v>
      </c>
      <c r="B847" s="393"/>
      <c r="C847" s="294" t="s">
        <v>12607</v>
      </c>
      <c r="D847" s="304">
        <v>170000</v>
      </c>
      <c r="E847" s="304"/>
      <c r="F847" s="48">
        <f t="shared" si="25"/>
        <v>5448323</v>
      </c>
      <c r="G847" s="399" t="s">
        <v>9568</v>
      </c>
    </row>
    <row r="848" spans="1:11" x14ac:dyDescent="0.25">
      <c r="A848" s="445">
        <v>45240</v>
      </c>
      <c r="B848" s="393"/>
      <c r="C848" s="294" t="s">
        <v>12608</v>
      </c>
      <c r="D848" s="304">
        <v>100000</v>
      </c>
      <c r="E848" s="304"/>
      <c r="F848" s="48">
        <f t="shared" si="25"/>
        <v>5348323</v>
      </c>
      <c r="G848" s="399" t="s">
        <v>9568</v>
      </c>
    </row>
    <row r="849" spans="1:11" x14ac:dyDescent="0.25">
      <c r="A849" s="445">
        <v>45241</v>
      </c>
      <c r="B849" s="393"/>
      <c r="C849" s="294" t="s">
        <v>12658</v>
      </c>
      <c r="D849" s="304">
        <v>100000</v>
      </c>
      <c r="E849" s="304"/>
      <c r="F849" s="48">
        <f t="shared" si="25"/>
        <v>5248323</v>
      </c>
      <c r="G849" s="399" t="s">
        <v>9568</v>
      </c>
    </row>
    <row r="850" spans="1:11" x14ac:dyDescent="0.25">
      <c r="A850" s="445">
        <v>45243</v>
      </c>
      <c r="B850" s="393"/>
      <c r="C850" s="294" t="s">
        <v>12650</v>
      </c>
      <c r="D850" s="304">
        <v>25000</v>
      </c>
      <c r="E850" s="304"/>
      <c r="F850" s="48">
        <f t="shared" si="25"/>
        <v>5223323</v>
      </c>
      <c r="G850" s="399" t="s">
        <v>9568</v>
      </c>
    </row>
    <row r="851" spans="1:11" x14ac:dyDescent="0.25">
      <c r="A851" s="445">
        <v>45243</v>
      </c>
      <c r="B851" s="393"/>
      <c r="C851" s="294" t="s">
        <v>12644</v>
      </c>
      <c r="D851" s="304">
        <v>80000</v>
      </c>
      <c r="E851" s="304"/>
      <c r="F851" s="48">
        <f t="shared" si="25"/>
        <v>5143323</v>
      </c>
      <c r="G851" s="399" t="s">
        <v>9568</v>
      </c>
    </row>
    <row r="852" spans="1:11" ht="30" x14ac:dyDescent="0.25">
      <c r="A852" s="445">
        <v>45244</v>
      </c>
      <c r="B852" s="393"/>
      <c r="C852" s="305" t="s">
        <v>12648</v>
      </c>
      <c r="D852" s="306">
        <v>100000</v>
      </c>
      <c r="E852" s="306"/>
      <c r="F852" s="48">
        <f t="shared" si="25"/>
        <v>5043323</v>
      </c>
      <c r="G852" s="399" t="s">
        <v>9568</v>
      </c>
    </row>
    <row r="853" spans="1:11" x14ac:dyDescent="0.25">
      <c r="A853" s="445">
        <v>45244</v>
      </c>
      <c r="B853" s="393"/>
      <c r="C853" s="294" t="s">
        <v>12658</v>
      </c>
      <c r="D853" s="304">
        <v>100000</v>
      </c>
      <c r="E853" s="304"/>
      <c r="F853" s="48">
        <f t="shared" si="25"/>
        <v>4943323</v>
      </c>
      <c r="G853" s="399" t="s">
        <v>9568</v>
      </c>
    </row>
    <row r="854" spans="1:11" x14ac:dyDescent="0.25">
      <c r="A854" s="445">
        <v>45245</v>
      </c>
      <c r="B854" s="393"/>
      <c r="C854" s="294" t="s">
        <v>12664</v>
      </c>
      <c r="D854" s="304">
        <v>150000</v>
      </c>
      <c r="E854" s="304"/>
      <c r="F854" s="48">
        <f t="shared" si="25"/>
        <v>4793323</v>
      </c>
      <c r="G854" s="399" t="s">
        <v>9568</v>
      </c>
    </row>
    <row r="855" spans="1:11" ht="45" x14ac:dyDescent="0.25">
      <c r="A855" s="445">
        <v>45245</v>
      </c>
      <c r="B855" s="393"/>
      <c r="C855" s="305" t="s">
        <v>12673</v>
      </c>
      <c r="D855" s="306">
        <v>288788</v>
      </c>
      <c r="E855" s="306"/>
      <c r="F855" s="48">
        <f t="shared" si="25"/>
        <v>4504535</v>
      </c>
      <c r="G855" s="399" t="s">
        <v>9568</v>
      </c>
    </row>
    <row r="856" spans="1:11" ht="45" x14ac:dyDescent="0.25">
      <c r="A856" s="445">
        <v>45245</v>
      </c>
      <c r="B856" s="393"/>
      <c r="C856" s="305" t="s">
        <v>12673</v>
      </c>
      <c r="D856" s="306">
        <v>203128</v>
      </c>
      <c r="E856" s="306"/>
      <c r="F856" s="48">
        <f t="shared" si="25"/>
        <v>4301407</v>
      </c>
      <c r="G856" s="399" t="s">
        <v>9568</v>
      </c>
    </row>
    <row r="857" spans="1:11" x14ac:dyDescent="0.25">
      <c r="A857" s="445">
        <v>45245</v>
      </c>
      <c r="B857" s="393"/>
      <c r="C857" s="294" t="s">
        <v>12658</v>
      </c>
      <c r="D857" s="304">
        <v>100000</v>
      </c>
      <c r="E857" s="304"/>
      <c r="F857" s="48">
        <f t="shared" si="25"/>
        <v>4201407</v>
      </c>
      <c r="G857" s="399" t="s">
        <v>9568</v>
      </c>
      <c r="I857" s="277"/>
    </row>
    <row r="858" spans="1:11" x14ac:dyDescent="0.25">
      <c r="A858" s="445">
        <v>45246</v>
      </c>
      <c r="B858" s="393"/>
      <c r="C858" s="294" t="s">
        <v>12658</v>
      </c>
      <c r="D858" s="304">
        <v>100000</v>
      </c>
      <c r="E858" s="304"/>
      <c r="F858" s="48">
        <f t="shared" si="25"/>
        <v>4101407</v>
      </c>
      <c r="G858" s="399" t="s">
        <v>9568</v>
      </c>
    </row>
    <row r="859" spans="1:11" x14ac:dyDescent="0.25">
      <c r="A859" s="445">
        <v>45247</v>
      </c>
      <c r="B859" s="393"/>
      <c r="C859" s="294" t="s">
        <v>12658</v>
      </c>
      <c r="D859" s="304">
        <v>200000</v>
      </c>
      <c r="E859" s="304"/>
      <c r="F859" s="48">
        <f t="shared" si="25"/>
        <v>3901407</v>
      </c>
      <c r="G859" s="399" t="s">
        <v>9568</v>
      </c>
    </row>
    <row r="860" spans="1:11" s="356" customFormat="1" ht="30" x14ac:dyDescent="0.25">
      <c r="A860" s="445">
        <v>45247</v>
      </c>
      <c r="B860" s="459"/>
      <c r="C860" s="309" t="s">
        <v>12674</v>
      </c>
      <c r="D860" s="306">
        <v>200000</v>
      </c>
      <c r="E860" s="306"/>
      <c r="F860" s="48">
        <f t="shared" si="25"/>
        <v>3701407</v>
      </c>
      <c r="G860" s="399" t="s">
        <v>9568</v>
      </c>
      <c r="K860" s="378"/>
    </row>
    <row r="861" spans="1:11" x14ac:dyDescent="0.25">
      <c r="A861" s="445">
        <v>45248</v>
      </c>
      <c r="B861" s="393"/>
      <c r="C861" s="294" t="s">
        <v>12699</v>
      </c>
      <c r="D861" s="304"/>
      <c r="E861" s="304">
        <v>3800000</v>
      </c>
      <c r="F861" s="48">
        <f t="shared" si="25"/>
        <v>7501407</v>
      </c>
      <c r="G861" s="399" t="s">
        <v>9568</v>
      </c>
    </row>
    <row r="862" spans="1:11" x14ac:dyDescent="0.25">
      <c r="A862" s="445">
        <v>45248</v>
      </c>
      <c r="B862" s="393"/>
      <c r="C862" s="294" t="s">
        <v>12700</v>
      </c>
      <c r="D862" s="304">
        <v>735690</v>
      </c>
      <c r="E862" s="304"/>
      <c r="F862" s="48">
        <f t="shared" si="25"/>
        <v>6765717</v>
      </c>
      <c r="G862" s="399" t="s">
        <v>9568</v>
      </c>
    </row>
    <row r="863" spans="1:11" x14ac:dyDescent="0.25">
      <c r="A863" s="445">
        <v>45248</v>
      </c>
      <c r="B863" s="393"/>
      <c r="C863" s="294" t="s">
        <v>12701</v>
      </c>
      <c r="D863" s="304">
        <v>249000</v>
      </c>
      <c r="E863" s="304"/>
      <c r="F863" s="48">
        <f t="shared" si="25"/>
        <v>6516717</v>
      </c>
      <c r="G863" s="399" t="s">
        <v>9568</v>
      </c>
    </row>
    <row r="864" spans="1:11" x14ac:dyDescent="0.25">
      <c r="A864" s="445">
        <v>45248</v>
      </c>
      <c r="B864" s="393"/>
      <c r="C864" s="294" t="s">
        <v>12702</v>
      </c>
      <c r="D864" s="304">
        <v>16000</v>
      </c>
      <c r="E864" s="304"/>
      <c r="F864" s="48">
        <f t="shared" si="25"/>
        <v>6500717</v>
      </c>
      <c r="G864" s="399" t="s">
        <v>9568</v>
      </c>
    </row>
    <row r="865" spans="1:12" x14ac:dyDescent="0.25">
      <c r="A865" s="445">
        <v>45248</v>
      </c>
      <c r="B865" s="393"/>
      <c r="C865" s="294" t="s">
        <v>12703</v>
      </c>
      <c r="D865" s="304">
        <v>184000</v>
      </c>
      <c r="E865" s="304"/>
      <c r="F865" s="48">
        <f t="shared" ref="F865:F928" si="26">F864+E865-D865</f>
        <v>6316717</v>
      </c>
      <c r="G865" s="399" t="s">
        <v>9568</v>
      </c>
    </row>
    <row r="866" spans="1:12" x14ac:dyDescent="0.25">
      <c r="A866" s="445">
        <v>45248</v>
      </c>
      <c r="B866" s="393"/>
      <c r="C866" s="294" t="s">
        <v>12704</v>
      </c>
      <c r="D866" s="304">
        <v>6000</v>
      </c>
      <c r="E866" s="304"/>
      <c r="F866" s="48">
        <f t="shared" si="26"/>
        <v>6310717</v>
      </c>
      <c r="G866" s="399" t="s">
        <v>9568</v>
      </c>
    </row>
    <row r="867" spans="1:12" x14ac:dyDescent="0.25">
      <c r="A867" s="445">
        <v>45248</v>
      </c>
      <c r="B867" s="393"/>
      <c r="C867" s="294" t="s">
        <v>12705</v>
      </c>
      <c r="D867" s="304">
        <v>59000</v>
      </c>
      <c r="E867" s="304"/>
      <c r="F867" s="48">
        <f t="shared" si="26"/>
        <v>6251717</v>
      </c>
      <c r="G867" s="399" t="s">
        <v>9568</v>
      </c>
    </row>
    <row r="868" spans="1:12" x14ac:dyDescent="0.25">
      <c r="A868" s="445">
        <v>45248</v>
      </c>
      <c r="B868" s="393"/>
      <c r="C868" s="294" t="s">
        <v>12706</v>
      </c>
      <c r="D868" s="304">
        <v>1000000</v>
      </c>
      <c r="E868" s="304"/>
      <c r="F868" s="48">
        <f t="shared" si="26"/>
        <v>5251717</v>
      </c>
      <c r="G868" s="399" t="s">
        <v>9568</v>
      </c>
      <c r="I868">
        <v>237616</v>
      </c>
      <c r="J868">
        <v>941759</v>
      </c>
      <c r="L868" s="2"/>
    </row>
    <row r="869" spans="1:12" s="356" customFormat="1" x14ac:dyDescent="0.25">
      <c r="A869" s="445">
        <v>45250</v>
      </c>
      <c r="B869" s="459"/>
      <c r="C869" s="308" t="s">
        <v>12716</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12717</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12720</v>
      </c>
      <c r="D871" s="306">
        <v>50000</v>
      </c>
      <c r="E871" s="306"/>
      <c r="F871" s="48">
        <f t="shared" si="26"/>
        <v>4051717</v>
      </c>
      <c r="G871" s="399" t="s">
        <v>9568</v>
      </c>
      <c r="K871" s="378"/>
      <c r="L871" s="378"/>
    </row>
    <row r="872" spans="1:12" s="356" customFormat="1" x14ac:dyDescent="0.25">
      <c r="A872" s="445">
        <v>45250</v>
      </c>
      <c r="B872" s="459"/>
      <c r="C872" s="308" t="s">
        <v>12722</v>
      </c>
      <c r="D872" s="306">
        <v>50000</v>
      </c>
      <c r="E872" s="306"/>
      <c r="F872" s="48">
        <f t="shared" si="26"/>
        <v>4001717</v>
      </c>
      <c r="G872" s="399" t="s">
        <v>9568</v>
      </c>
      <c r="K872" s="378"/>
      <c r="L872" s="378"/>
    </row>
    <row r="873" spans="1:12" s="356" customFormat="1" x14ac:dyDescent="0.25">
      <c r="A873" s="445">
        <v>45250</v>
      </c>
      <c r="B873" s="459"/>
      <c r="C873" s="308" t="s">
        <v>12723</v>
      </c>
      <c r="D873" s="306">
        <v>50000</v>
      </c>
      <c r="E873" s="306"/>
      <c r="F873" s="48">
        <f t="shared" si="26"/>
        <v>3951717</v>
      </c>
      <c r="G873" s="399" t="s">
        <v>9568</v>
      </c>
      <c r="K873" s="378"/>
    </row>
    <row r="874" spans="1:12" s="356" customFormat="1" x14ac:dyDescent="0.25">
      <c r="A874" s="445">
        <v>45251</v>
      </c>
      <c r="B874" s="459"/>
      <c r="C874" s="308" t="s">
        <v>12724</v>
      </c>
      <c r="D874" s="306">
        <v>50000</v>
      </c>
      <c r="E874" s="306"/>
      <c r="F874" s="48">
        <f t="shared" si="26"/>
        <v>3901717</v>
      </c>
      <c r="G874" s="399" t="s">
        <v>9568</v>
      </c>
      <c r="K874" s="378"/>
    </row>
    <row r="875" spans="1:12" s="356" customFormat="1" x14ac:dyDescent="0.25">
      <c r="A875" s="445">
        <v>45251</v>
      </c>
      <c r="B875" s="459"/>
      <c r="C875" s="308" t="s">
        <v>12725</v>
      </c>
      <c r="D875" s="306">
        <v>45000</v>
      </c>
      <c r="E875" s="306"/>
      <c r="F875" s="48">
        <f t="shared" si="26"/>
        <v>3856717</v>
      </c>
      <c r="G875" s="399" t="s">
        <v>9568</v>
      </c>
      <c r="K875" s="378"/>
    </row>
    <row r="876" spans="1:12" s="356" customFormat="1" x14ac:dyDescent="0.25">
      <c r="A876" s="445">
        <v>45251</v>
      </c>
      <c r="B876" s="459"/>
      <c r="C876" s="308" t="s">
        <v>12726</v>
      </c>
      <c r="D876" s="306">
        <v>15000</v>
      </c>
      <c r="E876" s="306"/>
      <c r="F876" s="48">
        <f t="shared" si="26"/>
        <v>3841717</v>
      </c>
      <c r="G876" s="399" t="s">
        <v>9568</v>
      </c>
      <c r="K876" s="378"/>
    </row>
    <row r="877" spans="1:12" s="356" customFormat="1" x14ac:dyDescent="0.25">
      <c r="A877" s="445">
        <v>45251</v>
      </c>
      <c r="B877" s="459"/>
      <c r="C877" s="308" t="s">
        <v>12699</v>
      </c>
      <c r="D877" s="306"/>
      <c r="E877" s="306">
        <v>800000</v>
      </c>
      <c r="F877" s="48">
        <f t="shared" si="26"/>
        <v>4641717</v>
      </c>
      <c r="G877" s="399" t="s">
        <v>9568</v>
      </c>
      <c r="J877" s="356" t="s">
        <v>12781</v>
      </c>
      <c r="K877" s="378"/>
    </row>
    <row r="878" spans="1:12" s="356" customFormat="1" x14ac:dyDescent="0.25">
      <c r="A878" s="445">
        <v>45251</v>
      </c>
      <c r="B878" s="459"/>
      <c r="C878" s="308" t="s">
        <v>12699</v>
      </c>
      <c r="D878" s="306"/>
      <c r="E878" s="306">
        <v>260000</v>
      </c>
      <c r="F878" s="48">
        <f t="shared" si="26"/>
        <v>4901717</v>
      </c>
      <c r="G878" s="399" t="s">
        <v>9568</v>
      </c>
      <c r="K878" s="378"/>
    </row>
    <row r="879" spans="1:12" s="356" customFormat="1" x14ac:dyDescent="0.25">
      <c r="A879" s="445">
        <v>45252</v>
      </c>
      <c r="B879" s="459"/>
      <c r="C879" s="308" t="s">
        <v>12743</v>
      </c>
      <c r="D879" s="306">
        <v>20000</v>
      </c>
      <c r="E879" s="306"/>
      <c r="F879" s="48">
        <f t="shared" si="26"/>
        <v>4881717</v>
      </c>
      <c r="G879" s="399" t="s">
        <v>9568</v>
      </c>
      <c r="J879" s="378">
        <v>800000</v>
      </c>
      <c r="K879" s="378">
        <v>267000</v>
      </c>
    </row>
    <row r="880" spans="1:12" s="356" customFormat="1" x14ac:dyDescent="0.25">
      <c r="A880" s="445">
        <v>45252</v>
      </c>
      <c r="B880" s="459"/>
      <c r="C880" s="308" t="s">
        <v>12744</v>
      </c>
      <c r="D880" s="306">
        <v>21000</v>
      </c>
      <c r="E880" s="306"/>
      <c r="F880" s="48">
        <f t="shared" si="26"/>
        <v>4860717</v>
      </c>
      <c r="G880" s="399" t="s">
        <v>9568</v>
      </c>
      <c r="J880" s="378">
        <v>260000</v>
      </c>
      <c r="K880" s="378">
        <v>50000</v>
      </c>
    </row>
    <row r="881" spans="1:18" s="356" customFormat="1" x14ac:dyDescent="0.25">
      <c r="A881" s="445">
        <v>45253</v>
      </c>
      <c r="B881" s="459"/>
      <c r="C881" s="308" t="s">
        <v>12658</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12754</v>
      </c>
      <c r="D882" s="306">
        <v>267000</v>
      </c>
      <c r="E882" s="306"/>
      <c r="F882" s="48">
        <f t="shared" si="26"/>
        <v>4573717</v>
      </c>
      <c r="G882" s="399" t="s">
        <v>9568</v>
      </c>
      <c r="J882" s="378"/>
      <c r="K882" s="378">
        <v>397000</v>
      </c>
    </row>
    <row r="883" spans="1:18" s="356" customFormat="1" x14ac:dyDescent="0.25">
      <c r="A883" s="445">
        <v>45254</v>
      </c>
      <c r="B883" s="459"/>
      <c r="C883" s="308" t="s">
        <v>12658</v>
      </c>
      <c r="D883" s="306">
        <v>80000</v>
      </c>
      <c r="E883" s="306"/>
      <c r="F883" s="48">
        <f t="shared" si="26"/>
        <v>4493717</v>
      </c>
      <c r="G883" s="399" t="s">
        <v>9568</v>
      </c>
      <c r="J883" s="378"/>
      <c r="K883" s="378">
        <v>68000</v>
      </c>
    </row>
    <row r="884" spans="1:18" s="356" customFormat="1" x14ac:dyDescent="0.25">
      <c r="A884" s="445">
        <v>45254</v>
      </c>
      <c r="B884" s="459"/>
      <c r="C884" s="308" t="s">
        <v>12755</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12546</v>
      </c>
      <c r="D887" s="304">
        <v>50000</v>
      </c>
      <c r="E887" s="304"/>
      <c r="F887" s="48">
        <f t="shared" si="26"/>
        <v>323717</v>
      </c>
      <c r="G887" s="399" t="s">
        <v>9568</v>
      </c>
    </row>
    <row r="888" spans="1:18" x14ac:dyDescent="0.25">
      <c r="A888" s="445">
        <v>45261</v>
      </c>
      <c r="B888" s="393"/>
      <c r="C888" s="294" t="s">
        <v>12788</v>
      </c>
      <c r="D888" s="304">
        <v>50000</v>
      </c>
      <c r="E888" s="304"/>
      <c r="F888" s="48">
        <f t="shared" si="26"/>
        <v>273717</v>
      </c>
      <c r="G888" s="399" t="s">
        <v>9568</v>
      </c>
    </row>
    <row r="889" spans="1:18" x14ac:dyDescent="0.25">
      <c r="A889" s="445">
        <v>45261</v>
      </c>
      <c r="B889" s="393"/>
      <c r="C889" s="294" t="s">
        <v>12789</v>
      </c>
      <c r="D889" s="304">
        <v>50000</v>
      </c>
      <c r="E889" s="304"/>
      <c r="F889" s="48">
        <f t="shared" si="26"/>
        <v>223717</v>
      </c>
      <c r="G889" s="399" t="s">
        <v>9568</v>
      </c>
    </row>
    <row r="890" spans="1:18" x14ac:dyDescent="0.25">
      <c r="A890" s="445">
        <v>45263</v>
      </c>
      <c r="B890" s="393"/>
      <c r="C890" s="294" t="s">
        <v>12790</v>
      </c>
      <c r="D890" s="304">
        <v>100000</v>
      </c>
      <c r="E890" s="304"/>
      <c r="F890" s="48">
        <f t="shared" si="26"/>
        <v>123717</v>
      </c>
      <c r="G890" s="399" t="s">
        <v>9568</v>
      </c>
    </row>
    <row r="891" spans="1:18" x14ac:dyDescent="0.25">
      <c r="A891" s="445">
        <v>45264</v>
      </c>
      <c r="B891" s="393"/>
      <c r="C891" s="294" t="s">
        <v>12790</v>
      </c>
      <c r="D891" s="304">
        <v>30000</v>
      </c>
      <c r="E891" s="304"/>
      <c r="F891" s="48">
        <f t="shared" si="26"/>
        <v>93717</v>
      </c>
      <c r="G891" s="399" t="s">
        <v>9568</v>
      </c>
    </row>
    <row r="892" spans="1:18" s="356" customFormat="1" x14ac:dyDescent="0.25">
      <c r="A892" s="445">
        <v>45266</v>
      </c>
      <c r="B892" s="459"/>
      <c r="C892" s="308" t="s">
        <v>12796</v>
      </c>
      <c r="D892" s="442">
        <v>105000</v>
      </c>
      <c r="E892" s="442"/>
      <c r="F892" s="48">
        <f t="shared" si="26"/>
        <v>-11283</v>
      </c>
      <c r="G892" s="399" t="s">
        <v>9568</v>
      </c>
      <c r="K892" s="378"/>
    </row>
    <row r="893" spans="1:18" s="356" customFormat="1" ht="30" x14ac:dyDescent="0.25">
      <c r="A893" s="445">
        <v>45266</v>
      </c>
      <c r="B893" s="459"/>
      <c r="C893" s="309" t="s">
        <v>12799</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12806</v>
      </c>
      <c r="D894" s="306"/>
      <c r="E894" s="306">
        <v>1000000</v>
      </c>
      <c r="F894" s="48">
        <f t="shared" si="26"/>
        <v>888717</v>
      </c>
      <c r="G894" s="399" t="s">
        <v>9568</v>
      </c>
      <c r="K894" s="378" t="s">
        <v>12745</v>
      </c>
      <c r="L894" s="378">
        <v>18039638</v>
      </c>
      <c r="M894" s="378">
        <f>L894*13%</f>
        <v>2345152.94</v>
      </c>
      <c r="N894" s="378">
        <f>M894+L894</f>
        <v>20384790.940000001</v>
      </c>
    </row>
    <row r="895" spans="1:18" s="356" customFormat="1" x14ac:dyDescent="0.25">
      <c r="A895" s="445">
        <v>45267</v>
      </c>
      <c r="B895" s="459"/>
      <c r="C895" s="308" t="s">
        <v>12800</v>
      </c>
      <c r="D895" s="306">
        <v>850000</v>
      </c>
      <c r="E895" s="306"/>
      <c r="F895" s="48">
        <f t="shared" si="26"/>
        <v>38717</v>
      </c>
      <c r="G895" s="399" t="s">
        <v>9568</v>
      </c>
      <c r="K895" s="378" t="s">
        <v>12746</v>
      </c>
      <c r="L895" s="378">
        <v>1459032</v>
      </c>
      <c r="M895" s="378">
        <f>L895*13%</f>
        <v>189674.16</v>
      </c>
      <c r="N895" s="378">
        <f>M895+L895</f>
        <v>1648706.16</v>
      </c>
    </row>
    <row r="896" spans="1:18" s="356" customFormat="1" ht="45" x14ac:dyDescent="0.25">
      <c r="A896" s="445">
        <v>45267</v>
      </c>
      <c r="B896" s="459"/>
      <c r="C896" s="309" t="s">
        <v>12805</v>
      </c>
      <c r="D896" s="306"/>
      <c r="E896" s="306">
        <v>520000</v>
      </c>
      <c r="F896" s="48">
        <f t="shared" si="26"/>
        <v>558717</v>
      </c>
      <c r="G896" s="399" t="s">
        <v>9568</v>
      </c>
      <c r="K896" s="378" t="s">
        <v>12748</v>
      </c>
      <c r="L896" s="378">
        <v>6295230</v>
      </c>
      <c r="M896" s="378">
        <f>L896*13%</f>
        <v>818379.9</v>
      </c>
      <c r="N896" s="378">
        <f>M896+L896</f>
        <v>7113609.9000000004</v>
      </c>
    </row>
    <row r="897" spans="1:14" s="356" customFormat="1" x14ac:dyDescent="0.25">
      <c r="A897" s="445">
        <v>45267</v>
      </c>
      <c r="B897" s="459"/>
      <c r="C897" s="308" t="s">
        <v>12829</v>
      </c>
      <c r="D897" s="306">
        <v>500000</v>
      </c>
      <c r="E897" s="306"/>
      <c r="F897" s="48">
        <f t="shared" si="26"/>
        <v>58717</v>
      </c>
      <c r="G897" s="399" t="s">
        <v>9568</v>
      </c>
      <c r="K897" s="378" t="s">
        <v>12747</v>
      </c>
      <c r="L897" s="378">
        <v>2728770</v>
      </c>
      <c r="M897" s="378">
        <f>L897*13%</f>
        <v>354740.10000000003</v>
      </c>
      <c r="N897" s="378">
        <f>M897+L897</f>
        <v>3083510.1</v>
      </c>
    </row>
    <row r="898" spans="1:14" s="356" customFormat="1" x14ac:dyDescent="0.25">
      <c r="A898" s="445">
        <v>45279</v>
      </c>
      <c r="B898" s="459"/>
      <c r="C898" s="308" t="s">
        <v>12878</v>
      </c>
      <c r="D898" s="306">
        <v>150000</v>
      </c>
      <c r="E898" s="306"/>
      <c r="F898" s="48">
        <f t="shared" si="26"/>
        <v>-91283</v>
      </c>
      <c r="G898" s="399" t="s">
        <v>9568</v>
      </c>
      <c r="K898" s="378" t="s">
        <v>12749</v>
      </c>
      <c r="L898" s="378">
        <v>445900</v>
      </c>
      <c r="M898" s="378">
        <f>L898*13%</f>
        <v>57967</v>
      </c>
      <c r="N898" s="378">
        <f>M898+L898</f>
        <v>503867</v>
      </c>
    </row>
    <row r="899" spans="1:14" s="356" customFormat="1" x14ac:dyDescent="0.25">
      <c r="A899" s="445">
        <v>45280</v>
      </c>
      <c r="B899" s="459"/>
      <c r="C899" s="308" t="s">
        <v>12882</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12883</v>
      </c>
      <c r="D900" s="306">
        <v>16000</v>
      </c>
      <c r="E900" s="306"/>
      <c r="F900" s="48">
        <f t="shared" si="26"/>
        <v>-7283</v>
      </c>
      <c r="G900" s="399" t="s">
        <v>9568</v>
      </c>
      <c r="K900" s="378"/>
    </row>
    <row r="901" spans="1:14" s="356" customFormat="1" x14ac:dyDescent="0.25">
      <c r="A901" s="445">
        <v>45280</v>
      </c>
      <c r="B901" s="459"/>
      <c r="C901" s="308" t="s">
        <v>12884</v>
      </c>
      <c r="D901" s="306">
        <v>1000</v>
      </c>
      <c r="E901" s="306"/>
      <c r="F901" s="48">
        <f t="shared" si="26"/>
        <v>-8283</v>
      </c>
      <c r="G901" s="399" t="s">
        <v>9568</v>
      </c>
      <c r="K901" s="617" t="s">
        <v>8193</v>
      </c>
      <c r="L901" s="378">
        <v>25868184.940000001</v>
      </c>
      <c r="N901" s="378">
        <v>25868184.940000001</v>
      </c>
    </row>
    <row r="902" spans="1:14" s="356" customFormat="1" x14ac:dyDescent="0.25">
      <c r="A902" s="445">
        <v>45281</v>
      </c>
      <c r="B902" s="459"/>
      <c r="C902" s="308" t="s">
        <v>12908</v>
      </c>
      <c r="D902" s="306">
        <v>50000</v>
      </c>
      <c r="E902" s="306"/>
      <c r="F902" s="48">
        <f t="shared" si="26"/>
        <v>-58283</v>
      </c>
      <c r="G902" s="399" t="s">
        <v>9568</v>
      </c>
      <c r="K902" s="617" t="s">
        <v>12279</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7" t="s">
        <v>12750</v>
      </c>
      <c r="L903" s="378">
        <f>L902*7%</f>
        <v>217026.95419999992</v>
      </c>
      <c r="M903" s="378"/>
      <c r="N903" s="378">
        <f>N902*7%</f>
        <v>480640.94120000006</v>
      </c>
    </row>
    <row r="904" spans="1:14" s="356" customFormat="1" x14ac:dyDescent="0.25">
      <c r="A904" s="445">
        <v>45289</v>
      </c>
      <c r="B904" s="459"/>
      <c r="C904" s="308" t="s">
        <v>12924</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12925</v>
      </c>
      <c r="D905" s="306">
        <v>14780</v>
      </c>
      <c r="E905" s="306"/>
      <c r="F905" s="48">
        <f t="shared" si="26"/>
        <v>-473063</v>
      </c>
      <c r="G905" s="399" t="s">
        <v>9568</v>
      </c>
      <c r="K905" s="378"/>
    </row>
    <row r="906" spans="1:14" ht="45" x14ac:dyDescent="0.25">
      <c r="A906" s="445">
        <v>45289</v>
      </c>
      <c r="B906" s="393"/>
      <c r="C906" s="305" t="s">
        <v>12937</v>
      </c>
      <c r="D906" s="306">
        <v>132000</v>
      </c>
      <c r="E906" s="306"/>
      <c r="F906" s="48">
        <f t="shared" si="26"/>
        <v>-605063</v>
      </c>
      <c r="G906" s="399" t="s">
        <v>9568</v>
      </c>
      <c r="L906" s="610"/>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12941</v>
      </c>
      <c r="D908" s="304">
        <v>80000</v>
      </c>
      <c r="E908" s="304"/>
      <c r="F908" s="48">
        <f t="shared" si="26"/>
        <v>-882063</v>
      </c>
      <c r="G908" s="399" t="s">
        <v>9568</v>
      </c>
      <c r="K908" s="378"/>
      <c r="L908" s="378"/>
      <c r="M908" s="378"/>
    </row>
    <row r="909" spans="1:14" x14ac:dyDescent="0.25">
      <c r="A909" s="445">
        <v>44929</v>
      </c>
      <c r="B909" s="393"/>
      <c r="C909" s="294" t="s">
        <v>12958</v>
      </c>
      <c r="D909" s="304">
        <v>50000</v>
      </c>
      <c r="E909" s="304"/>
      <c r="F909" s="48">
        <f t="shared" si="26"/>
        <v>-932063</v>
      </c>
      <c r="G909" s="399" t="s">
        <v>9568</v>
      </c>
      <c r="K909" s="378"/>
      <c r="L909" s="378"/>
      <c r="M909" s="378"/>
    </row>
    <row r="910" spans="1:14" x14ac:dyDescent="0.25">
      <c r="A910" s="445">
        <v>44929</v>
      </c>
      <c r="B910" s="393"/>
      <c r="C910" s="294" t="s">
        <v>12959</v>
      </c>
      <c r="D910" s="304">
        <v>30000</v>
      </c>
      <c r="E910" s="304"/>
      <c r="F910" s="48">
        <f t="shared" si="26"/>
        <v>-962063</v>
      </c>
      <c r="G910" s="399" t="s">
        <v>9568</v>
      </c>
    </row>
    <row r="911" spans="1:14" x14ac:dyDescent="0.25">
      <c r="A911" s="445">
        <v>44930</v>
      </c>
      <c r="B911" s="393"/>
      <c r="C911" s="308" t="s">
        <v>12973</v>
      </c>
      <c r="D911" s="304">
        <v>1400000</v>
      </c>
      <c r="E911" s="304"/>
      <c r="F911" s="48">
        <f t="shared" si="26"/>
        <v>-2362063</v>
      </c>
      <c r="G911" s="399" t="s">
        <v>9568</v>
      </c>
      <c r="M911" s="277"/>
    </row>
    <row r="912" spans="1:14" x14ac:dyDescent="0.25">
      <c r="A912" s="445">
        <v>44930</v>
      </c>
      <c r="B912" s="393"/>
      <c r="C912" s="294" t="s">
        <v>12961</v>
      </c>
      <c r="D912" s="304"/>
      <c r="E912" s="304">
        <v>2920000</v>
      </c>
      <c r="F912" s="48">
        <f t="shared" si="26"/>
        <v>557937</v>
      </c>
      <c r="G912" s="399" t="s">
        <v>9568</v>
      </c>
    </row>
    <row r="913" spans="1:7" x14ac:dyDescent="0.25">
      <c r="A913" s="445">
        <v>44930</v>
      </c>
      <c r="B913" s="393"/>
      <c r="C913" s="308" t="s">
        <v>12972</v>
      </c>
      <c r="D913" s="442">
        <v>105000</v>
      </c>
      <c r="E913" s="442"/>
      <c r="F913" s="48">
        <f t="shared" si="26"/>
        <v>452937</v>
      </c>
      <c r="G913" s="399" t="s">
        <v>9568</v>
      </c>
    </row>
    <row r="914" spans="1:7" x14ac:dyDescent="0.25">
      <c r="A914" s="445">
        <v>44931</v>
      </c>
      <c r="B914" s="393"/>
      <c r="C914" s="294" t="s">
        <v>12976</v>
      </c>
      <c r="D914" s="304">
        <v>1282120</v>
      </c>
      <c r="E914" s="304"/>
      <c r="F914" s="48">
        <f t="shared" si="26"/>
        <v>-829183</v>
      </c>
      <c r="G914" s="399" t="s">
        <v>9568</v>
      </c>
    </row>
    <row r="915" spans="1:7" x14ac:dyDescent="0.25">
      <c r="A915" s="445">
        <v>44931</v>
      </c>
      <c r="B915" s="393"/>
      <c r="C915" s="294" t="s">
        <v>12977</v>
      </c>
      <c r="D915" s="304">
        <v>5000</v>
      </c>
      <c r="E915" s="304"/>
      <c r="F915" s="48">
        <f t="shared" si="26"/>
        <v>-834183</v>
      </c>
      <c r="G915" s="399" t="s">
        <v>9568</v>
      </c>
    </row>
    <row r="916" spans="1:7" x14ac:dyDescent="0.25">
      <c r="A916" s="445">
        <v>45301</v>
      </c>
      <c r="B916" s="393"/>
      <c r="C916" s="294" t="s">
        <v>13020</v>
      </c>
      <c r="D916" s="304">
        <v>750000</v>
      </c>
      <c r="E916" s="304"/>
      <c r="F916" s="48">
        <f t="shared" si="26"/>
        <v>-1584183</v>
      </c>
      <c r="G916" s="399" t="s">
        <v>9568</v>
      </c>
    </row>
    <row r="917" spans="1:7" x14ac:dyDescent="0.25">
      <c r="A917" s="445">
        <v>45303</v>
      </c>
      <c r="B917" s="393"/>
      <c r="C917" s="294" t="s">
        <v>13021</v>
      </c>
      <c r="D917" s="304">
        <v>700000</v>
      </c>
      <c r="E917" s="304"/>
      <c r="F917" s="48">
        <f t="shared" si="26"/>
        <v>-2284183</v>
      </c>
      <c r="G917" s="399" t="s">
        <v>9568</v>
      </c>
    </row>
    <row r="918" spans="1:7" x14ac:dyDescent="0.25">
      <c r="A918" s="445">
        <v>45303</v>
      </c>
      <c r="B918" s="393"/>
      <c r="C918" s="294" t="s">
        <v>12446</v>
      </c>
      <c r="D918" s="304">
        <v>25000</v>
      </c>
      <c r="E918" s="304"/>
      <c r="F918" s="48">
        <f t="shared" si="26"/>
        <v>-2309183</v>
      </c>
      <c r="G918" s="399" t="s">
        <v>9568</v>
      </c>
    </row>
    <row r="919" spans="1:7" x14ac:dyDescent="0.25">
      <c r="A919" s="445">
        <v>45303</v>
      </c>
      <c r="B919" s="393"/>
      <c r="C919" s="294" t="s">
        <v>13022</v>
      </c>
      <c r="D919" s="304"/>
      <c r="E919" s="304">
        <v>100000</v>
      </c>
      <c r="F919" s="48">
        <f t="shared" si="26"/>
        <v>-2209183</v>
      </c>
      <c r="G919" s="399" t="s">
        <v>9568</v>
      </c>
    </row>
    <row r="920" spans="1:7" x14ac:dyDescent="0.25">
      <c r="A920" s="445">
        <v>45303</v>
      </c>
      <c r="B920" s="393"/>
      <c r="C920" s="315" t="s">
        <v>13023</v>
      </c>
      <c r="D920" s="304">
        <v>7000</v>
      </c>
      <c r="E920" s="304"/>
      <c r="F920" s="48">
        <f t="shared" si="26"/>
        <v>-2216183</v>
      </c>
      <c r="G920" s="399" t="s">
        <v>9568</v>
      </c>
    </row>
    <row r="921" spans="1:7" x14ac:dyDescent="0.25">
      <c r="A921" s="445">
        <v>45303</v>
      </c>
      <c r="B921" s="393"/>
      <c r="C921" s="294" t="s">
        <v>13024</v>
      </c>
      <c r="D921" s="304">
        <v>11000</v>
      </c>
      <c r="E921" s="304"/>
      <c r="F921" s="48">
        <f t="shared" si="26"/>
        <v>-2227183</v>
      </c>
      <c r="G921" s="399" t="s">
        <v>9568</v>
      </c>
    </row>
    <row r="922" spans="1:7" x14ac:dyDescent="0.25">
      <c r="A922" s="445">
        <v>45303</v>
      </c>
      <c r="B922" s="393"/>
      <c r="C922" s="294" t="s">
        <v>13025</v>
      </c>
      <c r="D922" s="304">
        <v>600000</v>
      </c>
      <c r="E922" s="304"/>
      <c r="F922" s="48">
        <f t="shared" si="26"/>
        <v>-2827183</v>
      </c>
      <c r="G922" s="399" t="s">
        <v>9568</v>
      </c>
    </row>
    <row r="923" spans="1:7" x14ac:dyDescent="0.25">
      <c r="A923" s="445">
        <v>45303</v>
      </c>
      <c r="B923" s="393"/>
      <c r="C923" s="294" t="s">
        <v>13027</v>
      </c>
      <c r="D923" s="304">
        <v>500000</v>
      </c>
      <c r="E923" s="304"/>
      <c r="F923" s="48">
        <f t="shared" si="26"/>
        <v>-3327183</v>
      </c>
      <c r="G923" s="399" t="s">
        <v>9568</v>
      </c>
    </row>
    <row r="924" spans="1:7" x14ac:dyDescent="0.25">
      <c r="A924" s="445">
        <v>45303</v>
      </c>
      <c r="B924" s="393"/>
      <c r="C924" s="294" t="s">
        <v>13026</v>
      </c>
      <c r="D924" s="304">
        <v>250000</v>
      </c>
      <c r="E924" s="304"/>
      <c r="F924" s="48">
        <f t="shared" si="26"/>
        <v>-3577183</v>
      </c>
      <c r="G924" s="399" t="s">
        <v>9568</v>
      </c>
    </row>
    <row r="925" spans="1:7" x14ac:dyDescent="0.25">
      <c r="A925" s="445">
        <v>45310</v>
      </c>
      <c r="B925" s="393"/>
      <c r="C925" s="294" t="s">
        <v>13028</v>
      </c>
      <c r="D925" s="304">
        <v>80000</v>
      </c>
      <c r="E925" s="304"/>
      <c r="F925" s="48">
        <f t="shared" si="26"/>
        <v>-3657183</v>
      </c>
      <c r="G925" s="399" t="s">
        <v>9568</v>
      </c>
    </row>
    <row r="926" spans="1:7" x14ac:dyDescent="0.25">
      <c r="A926" s="445">
        <v>45310</v>
      </c>
      <c r="B926" s="393"/>
      <c r="C926" s="294" t="s">
        <v>13029</v>
      </c>
      <c r="D926" s="304"/>
      <c r="E926" s="304">
        <v>700000</v>
      </c>
      <c r="F926" s="48">
        <f t="shared" si="26"/>
        <v>-2957183</v>
      </c>
      <c r="G926" s="399" t="s">
        <v>9568</v>
      </c>
    </row>
    <row r="927" spans="1:7" x14ac:dyDescent="0.25">
      <c r="A927" s="445">
        <v>45310</v>
      </c>
      <c r="B927" s="393"/>
      <c r="C927" s="294" t="s">
        <v>13029</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13088</v>
      </c>
      <c r="D929" s="304">
        <v>400000</v>
      </c>
      <c r="E929" s="304"/>
      <c r="F929" s="48">
        <f t="shared" ref="F929:F991" si="28">F928+E929-D929</f>
        <v>-2667183</v>
      </c>
      <c r="G929" s="399" t="s">
        <v>9568</v>
      </c>
    </row>
    <row r="930" spans="1:11" x14ac:dyDescent="0.25">
      <c r="A930" s="445">
        <v>45311</v>
      </c>
      <c r="B930" s="393"/>
      <c r="C930" s="629" t="s">
        <v>13092</v>
      </c>
      <c r="D930" s="630"/>
      <c r="E930" s="630">
        <v>9316872</v>
      </c>
      <c r="F930" s="48">
        <f t="shared" si="28"/>
        <v>6649689</v>
      </c>
      <c r="G930" s="399" t="s">
        <v>9568</v>
      </c>
    </row>
    <row r="931" spans="1:11" x14ac:dyDescent="0.25">
      <c r="A931" s="445">
        <v>45311</v>
      </c>
      <c r="B931" s="393"/>
      <c r="C931" s="294" t="s">
        <v>13095</v>
      </c>
      <c r="D931" s="304">
        <v>32000</v>
      </c>
      <c r="E931" s="304"/>
      <c r="F931" s="48">
        <f t="shared" si="28"/>
        <v>6617689</v>
      </c>
      <c r="G931" s="399" t="s">
        <v>9568</v>
      </c>
    </row>
    <row r="932" spans="1:11" x14ac:dyDescent="0.25">
      <c r="A932" s="445">
        <v>45311</v>
      </c>
      <c r="B932" s="393"/>
      <c r="C932" s="294" t="s">
        <v>13102</v>
      </c>
      <c r="D932" s="304">
        <v>100000</v>
      </c>
      <c r="E932" s="304"/>
      <c r="F932" s="48">
        <f t="shared" si="28"/>
        <v>6517689</v>
      </c>
      <c r="G932" s="399" t="s">
        <v>9568</v>
      </c>
    </row>
    <row r="933" spans="1:11" x14ac:dyDescent="0.25">
      <c r="A933" s="445">
        <v>45316</v>
      </c>
      <c r="B933" s="393"/>
      <c r="C933" s="315" t="s">
        <v>13023</v>
      </c>
      <c r="D933" s="304">
        <v>7000</v>
      </c>
      <c r="E933" s="304"/>
      <c r="F933" s="48">
        <f t="shared" si="28"/>
        <v>6510689</v>
      </c>
      <c r="G933" s="399" t="s">
        <v>9568</v>
      </c>
    </row>
    <row r="934" spans="1:11" s="356" customFormat="1" x14ac:dyDescent="0.25">
      <c r="A934" s="445">
        <v>45317</v>
      </c>
      <c r="B934" s="459"/>
      <c r="C934" s="308" t="s">
        <v>13155</v>
      </c>
      <c r="D934" s="306">
        <v>10000</v>
      </c>
      <c r="E934" s="306"/>
      <c r="F934" s="48">
        <f t="shared" si="28"/>
        <v>6500689</v>
      </c>
      <c r="G934" s="399" t="s">
        <v>9568</v>
      </c>
      <c r="K934" s="378"/>
    </row>
    <row r="935" spans="1:11" s="356" customFormat="1" x14ac:dyDescent="0.25">
      <c r="A935" s="445">
        <v>45317</v>
      </c>
      <c r="B935" s="459"/>
      <c r="C935" s="308" t="s">
        <v>13088</v>
      </c>
      <c r="D935" s="306">
        <v>100000</v>
      </c>
      <c r="E935" s="306"/>
      <c r="F935" s="48">
        <f t="shared" si="28"/>
        <v>6400689</v>
      </c>
      <c r="G935" s="399" t="s">
        <v>9568</v>
      </c>
      <c r="K935" s="378"/>
    </row>
    <row r="936" spans="1:11" s="356" customFormat="1" x14ac:dyDescent="0.25">
      <c r="A936" s="445">
        <v>45318</v>
      </c>
      <c r="B936" s="459"/>
      <c r="C936" s="308" t="s">
        <v>13088</v>
      </c>
      <c r="D936" s="306">
        <v>500000</v>
      </c>
      <c r="E936" s="306"/>
      <c r="F936" s="48">
        <f t="shared" si="28"/>
        <v>5900689</v>
      </c>
      <c r="G936" s="399" t="s">
        <v>9568</v>
      </c>
      <c r="K936" s="378"/>
    </row>
    <row r="937" spans="1:11" s="356" customFormat="1" x14ac:dyDescent="0.25">
      <c r="A937" s="445">
        <v>45320</v>
      </c>
      <c r="B937" s="459"/>
      <c r="C937" s="308" t="s">
        <v>13088</v>
      </c>
      <c r="D937" s="306">
        <v>200000</v>
      </c>
      <c r="E937" s="306"/>
      <c r="F937" s="48">
        <f t="shared" si="28"/>
        <v>5700689</v>
      </c>
      <c r="G937" s="399" t="s">
        <v>9568</v>
      </c>
      <c r="K937" s="378"/>
    </row>
    <row r="938" spans="1:11" s="356" customFormat="1" x14ac:dyDescent="0.25">
      <c r="A938" s="445">
        <v>45320</v>
      </c>
      <c r="B938" s="459"/>
      <c r="C938" s="308" t="s">
        <v>13169</v>
      </c>
      <c r="D938" s="306">
        <v>5000</v>
      </c>
      <c r="E938" s="306"/>
      <c r="F938" s="48">
        <f t="shared" si="28"/>
        <v>5695689</v>
      </c>
      <c r="G938" s="399" t="s">
        <v>9568</v>
      </c>
      <c r="K938" s="378"/>
    </row>
    <row r="939" spans="1:11" s="356" customFormat="1" x14ac:dyDescent="0.25">
      <c r="A939" s="445">
        <v>45320</v>
      </c>
      <c r="B939" s="459"/>
      <c r="C939" s="308" t="s">
        <v>13170</v>
      </c>
      <c r="D939" s="306">
        <v>20000</v>
      </c>
      <c r="E939" s="306"/>
      <c r="F939" s="48">
        <f t="shared" si="28"/>
        <v>5675689</v>
      </c>
      <c r="G939" s="399" t="s">
        <v>9568</v>
      </c>
      <c r="K939" s="378"/>
    </row>
    <row r="940" spans="1:11" s="356" customFormat="1" x14ac:dyDescent="0.25">
      <c r="A940" s="445">
        <v>45320</v>
      </c>
      <c r="B940" s="459"/>
      <c r="C940" s="308" t="s">
        <v>13171</v>
      </c>
      <c r="D940" s="306">
        <v>20000</v>
      </c>
      <c r="E940" s="306"/>
      <c r="F940" s="48">
        <f t="shared" si="28"/>
        <v>5655689</v>
      </c>
      <c r="G940" s="399" t="s">
        <v>9568</v>
      </c>
      <c r="K940" s="378"/>
    </row>
    <row r="941" spans="1:11" s="356" customFormat="1" ht="30" x14ac:dyDescent="0.25">
      <c r="A941" s="445">
        <v>45320</v>
      </c>
      <c r="B941" s="459"/>
      <c r="C941" s="309" t="s">
        <v>13173</v>
      </c>
      <c r="D941" s="306">
        <v>950000</v>
      </c>
      <c r="E941" s="306"/>
      <c r="F941" s="48">
        <f t="shared" si="28"/>
        <v>4705689</v>
      </c>
      <c r="G941" s="399" t="s">
        <v>9568</v>
      </c>
      <c r="K941" s="378"/>
    </row>
    <row r="942" spans="1:11" s="356" customFormat="1" ht="21" customHeight="1" x14ac:dyDescent="0.25">
      <c r="A942" s="445">
        <v>45320</v>
      </c>
      <c r="B942" s="459"/>
      <c r="C942" s="308" t="s">
        <v>13174</v>
      </c>
      <c r="D942" s="306">
        <v>47000</v>
      </c>
      <c r="E942" s="306"/>
      <c r="F942" s="48">
        <f t="shared" si="28"/>
        <v>4658689</v>
      </c>
      <c r="G942" s="399" t="s">
        <v>9568</v>
      </c>
      <c r="K942" s="378"/>
    </row>
    <row r="943" spans="1:11" s="356" customFormat="1" x14ac:dyDescent="0.25">
      <c r="A943" s="445">
        <v>45325</v>
      </c>
      <c r="B943" s="459"/>
      <c r="C943" s="308" t="s">
        <v>13218</v>
      </c>
      <c r="D943" s="306">
        <v>100000</v>
      </c>
      <c r="E943" s="306"/>
      <c r="F943" s="48">
        <f t="shared" si="28"/>
        <v>4558689</v>
      </c>
      <c r="G943" s="399" t="s">
        <v>9568</v>
      </c>
      <c r="K943" s="378"/>
    </row>
    <row r="944" spans="1:11" s="356" customFormat="1" x14ac:dyDescent="0.25">
      <c r="A944" s="445">
        <v>45329</v>
      </c>
      <c r="B944" s="459"/>
      <c r="C944" s="308" t="s">
        <v>13235</v>
      </c>
      <c r="D944" s="442">
        <v>105000</v>
      </c>
      <c r="E944" s="442"/>
      <c r="F944" s="48">
        <f t="shared" si="28"/>
        <v>4453689</v>
      </c>
      <c r="G944" s="399" t="s">
        <v>9568</v>
      </c>
      <c r="K944" s="378"/>
    </row>
    <row r="945" spans="1:11" x14ac:dyDescent="0.25">
      <c r="A945" s="445">
        <v>45331</v>
      </c>
      <c r="B945" s="393"/>
      <c r="C945" s="294" t="s">
        <v>13241</v>
      </c>
      <c r="D945" s="304">
        <v>25000</v>
      </c>
      <c r="E945" s="304"/>
      <c r="F945" s="48">
        <f t="shared" si="28"/>
        <v>4428689</v>
      </c>
      <c r="G945" s="399" t="s">
        <v>9568</v>
      </c>
    </row>
    <row r="946" spans="1:11" x14ac:dyDescent="0.25">
      <c r="A946" s="445">
        <v>45332</v>
      </c>
      <c r="B946" s="393"/>
      <c r="C946" s="294" t="s">
        <v>13270</v>
      </c>
      <c r="D946" s="304"/>
      <c r="E946" s="304">
        <v>85000</v>
      </c>
      <c r="F946" s="48">
        <f t="shared" si="28"/>
        <v>4513689</v>
      </c>
      <c r="G946" s="399" t="s">
        <v>9568</v>
      </c>
    </row>
    <row r="947" spans="1:11" x14ac:dyDescent="0.25">
      <c r="A947" s="445">
        <v>45335</v>
      </c>
      <c r="B947" s="393"/>
      <c r="C947" s="294" t="s">
        <v>13296</v>
      </c>
      <c r="D947" s="304">
        <v>25000</v>
      </c>
      <c r="E947" s="304"/>
      <c r="F947" s="48">
        <f t="shared" si="28"/>
        <v>4488689</v>
      </c>
      <c r="G947" s="399" t="s">
        <v>9568</v>
      </c>
    </row>
    <row r="948" spans="1:11" x14ac:dyDescent="0.25">
      <c r="A948" s="445">
        <v>45337</v>
      </c>
      <c r="B948" s="393"/>
      <c r="C948" s="294" t="s">
        <v>13308</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13324</v>
      </c>
      <c r="D950" s="304"/>
      <c r="E950" s="304">
        <v>250000</v>
      </c>
      <c r="F950" s="48">
        <f>F949+E950-D950</f>
        <v>4673689</v>
      </c>
      <c r="G950" s="399" t="s">
        <v>9568</v>
      </c>
    </row>
    <row r="951" spans="1:11" x14ac:dyDescent="0.25">
      <c r="A951" s="445">
        <v>45341</v>
      </c>
      <c r="B951" s="393"/>
      <c r="C951" s="294" t="s">
        <v>13325</v>
      </c>
      <c r="D951" s="304">
        <v>300000</v>
      </c>
      <c r="E951" s="304"/>
      <c r="F951" s="48">
        <f t="shared" si="28"/>
        <v>4373689</v>
      </c>
      <c r="G951" s="399" t="s">
        <v>9568</v>
      </c>
    </row>
    <row r="952" spans="1:11" ht="30" x14ac:dyDescent="0.25">
      <c r="A952" s="445">
        <v>45344</v>
      </c>
      <c r="B952" s="393"/>
      <c r="C952" s="305" t="s">
        <v>13339</v>
      </c>
      <c r="D952" s="304"/>
      <c r="E952" s="304">
        <v>1800000</v>
      </c>
      <c r="F952" s="48">
        <f t="shared" si="28"/>
        <v>6173689</v>
      </c>
      <c r="G952" s="399" t="s">
        <v>9568</v>
      </c>
    </row>
    <row r="953" spans="1:11" x14ac:dyDescent="0.25">
      <c r="A953" s="445">
        <v>45344</v>
      </c>
      <c r="B953" s="393"/>
      <c r="C953" s="308" t="s">
        <v>13088</v>
      </c>
      <c r="D953" s="306">
        <v>100000</v>
      </c>
      <c r="E953" s="306"/>
      <c r="F953" s="48">
        <f t="shared" si="28"/>
        <v>6073689</v>
      </c>
      <c r="G953" s="399" t="s">
        <v>9568</v>
      </c>
    </row>
    <row r="954" spans="1:11" ht="30" x14ac:dyDescent="0.25">
      <c r="A954" s="445">
        <v>45345</v>
      </c>
      <c r="B954" s="393"/>
      <c r="C954" s="305" t="s">
        <v>13339</v>
      </c>
      <c r="D954" s="304"/>
      <c r="E954" s="304">
        <v>900000</v>
      </c>
      <c r="F954" s="48">
        <f t="shared" si="28"/>
        <v>6973689</v>
      </c>
      <c r="G954" s="399" t="s">
        <v>9568</v>
      </c>
    </row>
    <row r="955" spans="1:11" ht="30" x14ac:dyDescent="0.25">
      <c r="A955" s="445">
        <v>45345</v>
      </c>
      <c r="B955" s="393"/>
      <c r="C955" s="305" t="s">
        <v>13339</v>
      </c>
      <c r="D955" s="304"/>
      <c r="E955" s="304">
        <v>900000</v>
      </c>
      <c r="F955" s="48">
        <f t="shared" si="28"/>
        <v>7873689</v>
      </c>
      <c r="G955" s="399" t="s">
        <v>9568</v>
      </c>
    </row>
    <row r="956" spans="1:11" x14ac:dyDescent="0.25">
      <c r="A956" s="445">
        <v>45345</v>
      </c>
      <c r="B956" s="393"/>
      <c r="C956" s="294" t="s">
        <v>13342</v>
      </c>
      <c r="D956" s="304"/>
      <c r="E956" s="304">
        <v>1460000</v>
      </c>
      <c r="F956" s="48">
        <f t="shared" si="28"/>
        <v>9333689</v>
      </c>
      <c r="G956" s="399" t="s">
        <v>9568</v>
      </c>
    </row>
    <row r="957" spans="1:11" s="356" customFormat="1" x14ac:dyDescent="0.25">
      <c r="A957" s="445">
        <v>45345</v>
      </c>
      <c r="B957" s="459"/>
      <c r="C957" s="308" t="s">
        <v>13343</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13361</v>
      </c>
      <c r="D959" s="304">
        <v>50000</v>
      </c>
      <c r="E959" s="304"/>
      <c r="F959" s="48">
        <f t="shared" si="28"/>
        <v>9213689</v>
      </c>
      <c r="G959" s="399" t="s">
        <v>9568</v>
      </c>
    </row>
    <row r="960" spans="1:11" x14ac:dyDescent="0.25">
      <c r="A960" s="445">
        <v>45350</v>
      </c>
      <c r="B960" s="393"/>
      <c r="C960" s="294" t="s">
        <v>13362</v>
      </c>
      <c r="D960" s="304">
        <v>70000</v>
      </c>
      <c r="E960" s="304"/>
      <c r="F960" s="48">
        <f t="shared" si="28"/>
        <v>9143689</v>
      </c>
      <c r="G960" s="399" t="s">
        <v>9568</v>
      </c>
    </row>
    <row r="961" spans="1:11" x14ac:dyDescent="0.25">
      <c r="A961" s="445">
        <v>45350</v>
      </c>
      <c r="B961" s="393"/>
      <c r="C961" s="294" t="s">
        <v>13362</v>
      </c>
      <c r="D961" s="304">
        <v>130000</v>
      </c>
      <c r="E961" s="304"/>
      <c r="F961" s="48">
        <f t="shared" si="28"/>
        <v>9013689</v>
      </c>
      <c r="G961" s="399" t="s">
        <v>9568</v>
      </c>
    </row>
    <row r="962" spans="1:11" x14ac:dyDescent="0.25">
      <c r="A962" s="445">
        <v>45351</v>
      </c>
      <c r="B962" s="393"/>
      <c r="C962" s="294" t="s">
        <v>13380</v>
      </c>
      <c r="D962" s="304">
        <v>100000</v>
      </c>
      <c r="E962" s="304"/>
      <c r="F962" s="48">
        <f t="shared" si="28"/>
        <v>8913689</v>
      </c>
      <c r="G962" s="399" t="s">
        <v>9568</v>
      </c>
    </row>
    <row r="963" spans="1:11" x14ac:dyDescent="0.25">
      <c r="A963" s="445">
        <v>45356</v>
      </c>
      <c r="B963" s="393"/>
      <c r="C963" s="294" t="s">
        <v>13395</v>
      </c>
      <c r="D963" s="304">
        <v>100000</v>
      </c>
      <c r="E963" s="304"/>
      <c r="F963" s="48">
        <f t="shared" si="28"/>
        <v>8813689</v>
      </c>
      <c r="G963" s="399" t="s">
        <v>9568</v>
      </c>
    </row>
    <row r="964" spans="1:11" x14ac:dyDescent="0.25">
      <c r="A964" s="445">
        <v>45357</v>
      </c>
      <c r="B964" s="393"/>
      <c r="C964" s="294" t="s">
        <v>13405</v>
      </c>
      <c r="D964" s="304">
        <v>40000</v>
      </c>
      <c r="E964" s="304"/>
      <c r="F964" s="48">
        <f t="shared" si="28"/>
        <v>8773689</v>
      </c>
      <c r="G964" s="399" t="s">
        <v>9568</v>
      </c>
    </row>
    <row r="965" spans="1:11" x14ac:dyDescent="0.25">
      <c r="A965" s="445">
        <v>45360</v>
      </c>
      <c r="B965" s="393"/>
      <c r="C965" s="294" t="s">
        <v>13417</v>
      </c>
      <c r="D965" s="304">
        <v>200000</v>
      </c>
      <c r="E965" s="304"/>
      <c r="F965" s="48">
        <f t="shared" si="28"/>
        <v>8573689</v>
      </c>
      <c r="G965" s="399" t="s">
        <v>9568</v>
      </c>
    </row>
    <row r="966" spans="1:11" x14ac:dyDescent="0.25">
      <c r="A966" s="445">
        <v>45360</v>
      </c>
      <c r="B966" s="393"/>
      <c r="C966" s="308" t="s">
        <v>13421</v>
      </c>
      <c r="D966" s="442">
        <v>105000</v>
      </c>
      <c r="E966" s="442"/>
      <c r="F966" s="48">
        <f t="shared" si="28"/>
        <v>8468689</v>
      </c>
      <c r="G966" s="399" t="s">
        <v>9568</v>
      </c>
    </row>
    <row r="967" spans="1:11" x14ac:dyDescent="0.25">
      <c r="A967" s="445">
        <v>45361</v>
      </c>
      <c r="B967" s="393"/>
      <c r="C967" s="294" t="s">
        <v>13422</v>
      </c>
      <c r="D967" s="304">
        <v>100000</v>
      </c>
      <c r="E967" s="304"/>
      <c r="F967" s="48">
        <f t="shared" si="28"/>
        <v>8368689</v>
      </c>
      <c r="G967" s="399" t="s">
        <v>9568</v>
      </c>
    </row>
    <row r="968" spans="1:11" x14ac:dyDescent="0.25">
      <c r="A968" s="445">
        <v>45362</v>
      </c>
      <c r="B968" s="393"/>
      <c r="C968" s="629" t="s">
        <v>13092</v>
      </c>
      <c r="D968" s="630"/>
      <c r="E968" s="630">
        <v>4658436</v>
      </c>
      <c r="F968" s="48">
        <f t="shared" si="28"/>
        <v>13027125</v>
      </c>
      <c r="G968" s="399" t="s">
        <v>9568</v>
      </c>
    </row>
    <row r="969" spans="1:11" s="356" customFormat="1" x14ac:dyDescent="0.25">
      <c r="A969" s="445">
        <v>45362</v>
      </c>
      <c r="B969" s="459"/>
      <c r="C969" s="308" t="s">
        <v>12018</v>
      </c>
      <c r="D969" s="306">
        <v>150000</v>
      </c>
      <c r="E969" s="306"/>
      <c r="F969" s="48">
        <f t="shared" si="28"/>
        <v>12877125</v>
      </c>
      <c r="G969" s="399" t="s">
        <v>9568</v>
      </c>
      <c r="K969" s="378"/>
    </row>
    <row r="970" spans="1:11" s="356" customFormat="1" x14ac:dyDescent="0.25">
      <c r="A970" s="445">
        <v>45364</v>
      </c>
      <c r="B970" s="459"/>
      <c r="C970" s="654" t="s">
        <v>13448</v>
      </c>
      <c r="D970" s="306"/>
      <c r="E970" s="306">
        <v>5060000</v>
      </c>
      <c r="F970" s="48">
        <f t="shared" si="28"/>
        <v>17937125</v>
      </c>
      <c r="G970" s="399" t="s">
        <v>9568</v>
      </c>
      <c r="K970" s="378"/>
    </row>
    <row r="971" spans="1:11" s="356" customFormat="1" x14ac:dyDescent="0.25">
      <c r="A971" s="445">
        <v>45365</v>
      </c>
      <c r="B971" s="459"/>
      <c r="C971" s="308" t="s">
        <v>12018</v>
      </c>
      <c r="D971" s="306">
        <v>160000</v>
      </c>
      <c r="E971" s="306"/>
      <c r="F971" s="48">
        <f t="shared" si="28"/>
        <v>17777125</v>
      </c>
      <c r="G971" s="399" t="s">
        <v>9568</v>
      </c>
      <c r="K971" s="378"/>
    </row>
    <row r="972" spans="1:11" s="356" customFormat="1" x14ac:dyDescent="0.25">
      <c r="A972" s="445">
        <v>45365</v>
      </c>
      <c r="B972" s="459"/>
      <c r="C972" s="308" t="s">
        <v>13459</v>
      </c>
      <c r="D972" s="306">
        <v>75000</v>
      </c>
      <c r="E972" s="306"/>
      <c r="F972" s="48">
        <f t="shared" si="28"/>
        <v>17702125</v>
      </c>
      <c r="G972" s="399" t="s">
        <v>9568</v>
      </c>
      <c r="K972" s="378"/>
    </row>
    <row r="973" spans="1:11" s="356" customFormat="1" x14ac:dyDescent="0.25">
      <c r="A973" s="445">
        <v>45365</v>
      </c>
      <c r="B973" s="459"/>
      <c r="C973" s="308" t="s">
        <v>13460</v>
      </c>
      <c r="D973" s="306">
        <v>85000</v>
      </c>
      <c r="E973" s="306"/>
      <c r="F973" s="48">
        <f t="shared" si="28"/>
        <v>17617125</v>
      </c>
      <c r="G973" s="399" t="s">
        <v>9568</v>
      </c>
      <c r="K973" s="378"/>
    </row>
    <row r="974" spans="1:11" s="356" customFormat="1" x14ac:dyDescent="0.25">
      <c r="A974" s="445">
        <v>45373</v>
      </c>
      <c r="B974" s="459"/>
      <c r="C974" s="308" t="s">
        <v>12018</v>
      </c>
      <c r="D974" s="306">
        <v>45000</v>
      </c>
      <c r="E974" s="306"/>
      <c r="F974" s="48">
        <f t="shared" si="28"/>
        <v>17572125</v>
      </c>
      <c r="G974" s="399" t="s">
        <v>9568</v>
      </c>
      <c r="K974" s="378"/>
    </row>
    <row r="975" spans="1:11" s="356" customFormat="1" x14ac:dyDescent="0.25">
      <c r="A975" s="445">
        <v>45373</v>
      </c>
      <c r="B975" s="459"/>
      <c r="C975" s="308" t="s">
        <v>13488</v>
      </c>
      <c r="D975" s="306"/>
      <c r="E975" s="306">
        <v>500000</v>
      </c>
      <c r="F975" s="48">
        <f t="shared" si="28"/>
        <v>18072125</v>
      </c>
      <c r="G975" s="399" t="s">
        <v>9568</v>
      </c>
      <c r="K975" s="378"/>
    </row>
    <row r="976" spans="1:11" s="356" customFormat="1" x14ac:dyDescent="0.25">
      <c r="A976" s="445">
        <v>45379</v>
      </c>
      <c r="B976" s="459"/>
      <c r="C976" s="308" t="s">
        <v>13498</v>
      </c>
      <c r="D976" s="306">
        <v>34000</v>
      </c>
      <c r="E976" s="306"/>
      <c r="F976" s="48">
        <f t="shared" si="28"/>
        <v>18038125</v>
      </c>
      <c r="G976" s="399" t="s">
        <v>9568</v>
      </c>
      <c r="K976" s="378"/>
    </row>
    <row r="977" spans="1:11" s="356" customFormat="1" x14ac:dyDescent="0.25">
      <c r="A977" s="445">
        <v>45379</v>
      </c>
      <c r="B977" s="459"/>
      <c r="C977" s="308" t="s">
        <v>13484</v>
      </c>
      <c r="D977" s="306">
        <v>225000</v>
      </c>
      <c r="E977" s="306"/>
      <c r="F977" s="48">
        <f t="shared" si="28"/>
        <v>17813125</v>
      </c>
      <c r="G977" s="399" t="s">
        <v>9568</v>
      </c>
      <c r="K977" s="378"/>
    </row>
    <row r="978" spans="1:11" s="356" customFormat="1" x14ac:dyDescent="0.25">
      <c r="A978" s="445">
        <v>45380</v>
      </c>
      <c r="B978" s="459"/>
      <c r="C978" s="308" t="s">
        <v>13485</v>
      </c>
      <c r="D978" s="306">
        <v>50000</v>
      </c>
      <c r="E978" s="306"/>
      <c r="F978" s="48">
        <f t="shared" si="28"/>
        <v>17763125</v>
      </c>
      <c r="G978" s="399" t="s">
        <v>9568</v>
      </c>
      <c r="K978" s="378"/>
    </row>
    <row r="979" spans="1:11" s="356" customFormat="1" x14ac:dyDescent="0.25">
      <c r="A979" s="445">
        <v>45380</v>
      </c>
      <c r="B979" s="459"/>
      <c r="C979" s="308" t="s">
        <v>13486</v>
      </c>
      <c r="D979" s="306">
        <v>35000</v>
      </c>
      <c r="E979" s="306"/>
      <c r="F979" s="48">
        <f t="shared" si="28"/>
        <v>17728125</v>
      </c>
      <c r="G979" s="399" t="s">
        <v>9568</v>
      </c>
      <c r="K979" s="378"/>
    </row>
    <row r="980" spans="1:11" s="356" customFormat="1" x14ac:dyDescent="0.25">
      <c r="A980" s="445">
        <v>45380</v>
      </c>
      <c r="B980" s="459"/>
      <c r="C980" s="308" t="s">
        <v>13485</v>
      </c>
      <c r="D980" s="306">
        <v>15500</v>
      </c>
      <c r="E980" s="306"/>
      <c r="F980" s="48">
        <f t="shared" si="28"/>
        <v>17712625</v>
      </c>
      <c r="G980" s="399" t="s">
        <v>9568</v>
      </c>
      <c r="I980" s="524"/>
      <c r="K980" s="378"/>
    </row>
    <row r="981" spans="1:11" s="356" customFormat="1" x14ac:dyDescent="0.25">
      <c r="A981" s="445">
        <v>45380</v>
      </c>
      <c r="B981" s="459"/>
      <c r="C981" s="308" t="s">
        <v>13487</v>
      </c>
      <c r="D981" s="306">
        <v>9500</v>
      </c>
      <c r="E981" s="306"/>
      <c r="F981" s="48">
        <f t="shared" si="28"/>
        <v>17703125</v>
      </c>
      <c r="G981" s="399" t="s">
        <v>9568</v>
      </c>
      <c r="K981" s="378"/>
    </row>
    <row r="982" spans="1:11" s="356" customFormat="1" x14ac:dyDescent="0.25">
      <c r="A982" s="445">
        <v>45383</v>
      </c>
      <c r="B982" s="459"/>
      <c r="C982" s="308" t="s">
        <v>13502</v>
      </c>
      <c r="D982" s="306"/>
      <c r="E982" s="306">
        <v>223000</v>
      </c>
      <c r="F982" s="48">
        <f t="shared" si="28"/>
        <v>17926125</v>
      </c>
      <c r="G982" s="399" t="s">
        <v>9568</v>
      </c>
      <c r="K982" s="378"/>
    </row>
    <row r="983" spans="1:11" s="356" customFormat="1" ht="30" x14ac:dyDescent="0.25">
      <c r="A983" s="445">
        <v>45384</v>
      </c>
      <c r="B983" s="459"/>
      <c r="C983" s="309" t="s">
        <v>13514</v>
      </c>
      <c r="D983" s="306"/>
      <c r="E983" s="306">
        <v>1000000</v>
      </c>
      <c r="F983" s="48">
        <f t="shared" si="28"/>
        <v>18926125</v>
      </c>
      <c r="G983" s="399" t="s">
        <v>9568</v>
      </c>
      <c r="K983" s="378"/>
    </row>
    <row r="984" spans="1:11" s="356" customFormat="1" ht="30" x14ac:dyDescent="0.25">
      <c r="A984" s="445">
        <v>45384</v>
      </c>
      <c r="B984" s="459"/>
      <c r="C984" s="309" t="s">
        <v>13514</v>
      </c>
      <c r="D984" s="306"/>
      <c r="E984" s="306">
        <v>1000000</v>
      </c>
      <c r="F984" s="48">
        <f t="shared" si="28"/>
        <v>19926125</v>
      </c>
      <c r="G984" s="399" t="s">
        <v>9568</v>
      </c>
      <c r="K984" s="378"/>
    </row>
    <row r="985" spans="1:11" s="356" customFormat="1" x14ac:dyDescent="0.25">
      <c r="A985" s="445">
        <v>45384</v>
      </c>
      <c r="B985" s="459"/>
      <c r="C985" s="308" t="s">
        <v>13520</v>
      </c>
      <c r="D985" s="442">
        <v>105000</v>
      </c>
      <c r="E985" s="442"/>
      <c r="F985" s="48">
        <f t="shared" si="28"/>
        <v>19821125</v>
      </c>
      <c r="G985" s="399" t="s">
        <v>9568</v>
      </c>
      <c r="K985" s="378"/>
    </row>
    <row r="986" spans="1:11" s="356" customFormat="1" x14ac:dyDescent="0.25">
      <c r="A986" s="445">
        <v>45385</v>
      </c>
      <c r="B986" s="459"/>
      <c r="C986" s="308" t="s">
        <v>13527</v>
      </c>
      <c r="D986" s="306">
        <v>500000</v>
      </c>
      <c r="E986" s="306"/>
      <c r="F986" s="48">
        <f t="shared" si="28"/>
        <v>19321125</v>
      </c>
      <c r="G986" s="399" t="s">
        <v>9568</v>
      </c>
      <c r="K986" s="378"/>
    </row>
    <row r="987" spans="1:11" s="356" customFormat="1" x14ac:dyDescent="0.25">
      <c r="A987" s="445">
        <v>45385</v>
      </c>
      <c r="B987" s="459"/>
      <c r="C987" s="308" t="s">
        <v>13689</v>
      </c>
      <c r="D987" s="306">
        <v>30000</v>
      </c>
      <c r="E987" s="306"/>
      <c r="F987" s="48">
        <f t="shared" si="28"/>
        <v>19291125</v>
      </c>
      <c r="G987" s="399" t="s">
        <v>9568</v>
      </c>
      <c r="K987" s="378"/>
    </row>
    <row r="988" spans="1:11" x14ac:dyDescent="0.25">
      <c r="A988" s="445">
        <v>45385</v>
      </c>
      <c r="B988" s="393"/>
      <c r="C988" s="294" t="s">
        <v>13528</v>
      </c>
      <c r="D988" s="304">
        <v>15000</v>
      </c>
      <c r="E988" s="304"/>
      <c r="F988" s="48">
        <f t="shared" si="28"/>
        <v>19276125</v>
      </c>
      <c r="G988" s="399" t="s">
        <v>9568</v>
      </c>
    </row>
    <row r="989" spans="1:11" x14ac:dyDescent="0.25">
      <c r="A989" s="445">
        <v>45386</v>
      </c>
      <c r="B989" s="459"/>
      <c r="C989" s="308" t="s">
        <v>13527</v>
      </c>
      <c r="D989" s="306">
        <v>425000</v>
      </c>
      <c r="E989" s="306"/>
      <c r="F989" s="48">
        <f t="shared" si="28"/>
        <v>18851125</v>
      </c>
      <c r="G989" s="399" t="s">
        <v>9568</v>
      </c>
    </row>
    <row r="990" spans="1:11" x14ac:dyDescent="0.25">
      <c r="A990" s="445">
        <v>45386</v>
      </c>
      <c r="B990" s="393"/>
      <c r="C990" s="294" t="s">
        <v>13537</v>
      </c>
      <c r="D990" s="304">
        <v>50000</v>
      </c>
      <c r="E990" s="304"/>
      <c r="F990" s="48">
        <f t="shared" si="28"/>
        <v>18801125</v>
      </c>
      <c r="G990" s="399" t="s">
        <v>9568</v>
      </c>
    </row>
    <row r="991" spans="1:11" x14ac:dyDescent="0.25">
      <c r="A991" s="445">
        <v>45386</v>
      </c>
      <c r="B991" s="393"/>
      <c r="C991" s="294" t="s">
        <v>13538</v>
      </c>
      <c r="D991" s="304">
        <v>200000</v>
      </c>
      <c r="E991" s="304"/>
      <c r="F991" s="48">
        <f t="shared" si="28"/>
        <v>18601125</v>
      </c>
      <c r="G991" s="399" t="s">
        <v>9568</v>
      </c>
    </row>
    <row r="992" spans="1:11" x14ac:dyDescent="0.25">
      <c r="A992" s="445">
        <v>45386</v>
      </c>
      <c r="B992" s="393"/>
      <c r="C992" s="294" t="s">
        <v>13539</v>
      </c>
      <c r="D992" s="304">
        <v>100000</v>
      </c>
      <c r="E992" s="304"/>
      <c r="F992" s="48">
        <f t="shared" ref="F992:F1055" si="29">F991+E992-D992</f>
        <v>18501125</v>
      </c>
      <c r="G992" s="399" t="s">
        <v>9568</v>
      </c>
    </row>
    <row r="993" spans="1:7" x14ac:dyDescent="0.25">
      <c r="A993" s="445">
        <v>45386</v>
      </c>
      <c r="B993" s="393"/>
      <c r="C993" s="294" t="s">
        <v>13541</v>
      </c>
      <c r="D993" s="304"/>
      <c r="E993" s="304">
        <v>999000</v>
      </c>
      <c r="F993" s="48">
        <f t="shared" si="29"/>
        <v>19500125</v>
      </c>
      <c r="G993" s="399" t="s">
        <v>9568</v>
      </c>
    </row>
    <row r="994" spans="1:7" x14ac:dyDescent="0.25">
      <c r="A994" s="445">
        <v>45386</v>
      </c>
      <c r="B994" s="393"/>
      <c r="C994" s="294" t="s">
        <v>13541</v>
      </c>
      <c r="D994" s="304"/>
      <c r="E994" s="304">
        <v>999000</v>
      </c>
      <c r="F994" s="48">
        <f t="shared" si="29"/>
        <v>20499125</v>
      </c>
      <c r="G994" s="399" t="s">
        <v>9568</v>
      </c>
    </row>
    <row r="995" spans="1:7" x14ac:dyDescent="0.25">
      <c r="A995" s="445">
        <v>45386</v>
      </c>
      <c r="B995" s="393"/>
      <c r="C995" s="294" t="s">
        <v>13541</v>
      </c>
      <c r="D995" s="304"/>
      <c r="E995" s="304">
        <v>999000</v>
      </c>
      <c r="F995" s="48">
        <f t="shared" si="29"/>
        <v>21498125</v>
      </c>
      <c r="G995" s="399" t="s">
        <v>9568</v>
      </c>
    </row>
    <row r="996" spans="1:7" x14ac:dyDescent="0.25">
      <c r="A996" s="445">
        <v>45386</v>
      </c>
      <c r="B996" s="393"/>
      <c r="C996" s="294" t="s">
        <v>13541</v>
      </c>
      <c r="D996" s="304"/>
      <c r="E996" s="304">
        <v>999000</v>
      </c>
      <c r="F996" s="48">
        <f t="shared" si="29"/>
        <v>22497125</v>
      </c>
      <c r="G996" s="399" t="s">
        <v>9568</v>
      </c>
    </row>
    <row r="997" spans="1:7" x14ac:dyDescent="0.25">
      <c r="A997" s="445">
        <v>45387</v>
      </c>
      <c r="B997" s="393"/>
      <c r="C997" s="294" t="s">
        <v>13549</v>
      </c>
      <c r="D997" s="304"/>
      <c r="E997" s="304">
        <v>310000</v>
      </c>
      <c r="F997" s="48">
        <f t="shared" si="29"/>
        <v>22807125</v>
      </c>
      <c r="G997" s="399" t="s">
        <v>9568</v>
      </c>
    </row>
    <row r="998" spans="1:7" x14ac:dyDescent="0.25">
      <c r="A998" s="445">
        <v>45387</v>
      </c>
      <c r="B998" s="393"/>
      <c r="C998" s="294" t="s">
        <v>13543</v>
      </c>
      <c r="D998" s="304">
        <v>50000</v>
      </c>
      <c r="E998" s="304"/>
      <c r="F998" s="48">
        <f t="shared" si="29"/>
        <v>22757125</v>
      </c>
      <c r="G998" s="399" t="s">
        <v>9568</v>
      </c>
    </row>
    <row r="999" spans="1:7" x14ac:dyDescent="0.25">
      <c r="A999" s="445">
        <v>45387</v>
      </c>
      <c r="B999" s="393"/>
      <c r="C999" s="294" t="s">
        <v>13569</v>
      </c>
      <c r="D999" s="304"/>
      <c r="E999" s="304">
        <v>995000</v>
      </c>
      <c r="F999" s="48">
        <f t="shared" si="29"/>
        <v>23752125</v>
      </c>
      <c r="G999" s="399" t="s">
        <v>9568</v>
      </c>
    </row>
    <row r="1000" spans="1:7" x14ac:dyDescent="0.25">
      <c r="A1000" s="445">
        <v>45387</v>
      </c>
      <c r="B1000" s="393"/>
      <c r="C1000" s="294" t="s">
        <v>13569</v>
      </c>
      <c r="D1000" s="304"/>
      <c r="E1000" s="304">
        <v>995000</v>
      </c>
      <c r="F1000" s="48">
        <f t="shared" si="29"/>
        <v>24747125</v>
      </c>
      <c r="G1000" s="399" t="s">
        <v>9568</v>
      </c>
    </row>
    <row r="1001" spans="1:7" x14ac:dyDescent="0.25">
      <c r="A1001" s="445">
        <v>45388</v>
      </c>
      <c r="B1001" s="393"/>
      <c r="C1001" s="294" t="s">
        <v>13552</v>
      </c>
      <c r="D1001" s="304">
        <v>130000</v>
      </c>
      <c r="E1001" s="304"/>
      <c r="F1001" s="48">
        <f t="shared" si="29"/>
        <v>24617125</v>
      </c>
      <c r="G1001" s="399" t="s">
        <v>9568</v>
      </c>
    </row>
    <row r="1002" spans="1:7" x14ac:dyDescent="0.25">
      <c r="A1002" s="445">
        <v>45389</v>
      </c>
      <c r="B1002" s="393"/>
      <c r="C1002" s="294" t="s">
        <v>13562</v>
      </c>
      <c r="D1002" s="304">
        <v>20000</v>
      </c>
      <c r="E1002" s="304"/>
      <c r="F1002" s="48">
        <f t="shared" si="29"/>
        <v>24597125</v>
      </c>
      <c r="G1002" s="399" t="s">
        <v>9568</v>
      </c>
    </row>
    <row r="1003" spans="1:7" x14ac:dyDescent="0.25">
      <c r="A1003" s="445">
        <v>45389</v>
      </c>
      <c r="B1003" s="393"/>
      <c r="C1003" s="294" t="s">
        <v>13563</v>
      </c>
      <c r="D1003" s="304">
        <v>30000</v>
      </c>
      <c r="E1003" s="304"/>
      <c r="F1003" s="48">
        <f t="shared" si="29"/>
        <v>24567125</v>
      </c>
      <c r="G1003" s="399" t="s">
        <v>9568</v>
      </c>
    </row>
    <row r="1004" spans="1:7" x14ac:dyDescent="0.25">
      <c r="A1004" s="445">
        <v>45390</v>
      </c>
      <c r="B1004" s="393"/>
      <c r="C1004" s="294" t="s">
        <v>13564</v>
      </c>
      <c r="D1004" s="304">
        <v>200000</v>
      </c>
      <c r="E1004" s="304"/>
      <c r="F1004" s="48">
        <f t="shared" si="29"/>
        <v>24367125</v>
      </c>
      <c r="G1004" s="399" t="s">
        <v>9568</v>
      </c>
    </row>
    <row r="1005" spans="1:7" x14ac:dyDescent="0.25">
      <c r="A1005" s="445">
        <v>45390</v>
      </c>
      <c r="B1005" s="393"/>
      <c r="C1005" s="294" t="s">
        <v>13552</v>
      </c>
      <c r="D1005" s="304">
        <v>40000</v>
      </c>
      <c r="E1005" s="304"/>
      <c r="F1005" s="48">
        <f t="shared" si="29"/>
        <v>24327125</v>
      </c>
      <c r="G1005" s="399" t="s">
        <v>9568</v>
      </c>
    </row>
    <row r="1006" spans="1:7" x14ac:dyDescent="0.25">
      <c r="A1006" s="445">
        <v>45390</v>
      </c>
      <c r="B1006" s="393"/>
      <c r="C1006" s="294" t="s">
        <v>13565</v>
      </c>
      <c r="D1006" s="304">
        <v>100000</v>
      </c>
      <c r="E1006" s="304"/>
      <c r="F1006" s="48">
        <f t="shared" si="29"/>
        <v>24227125</v>
      </c>
      <c r="G1006" s="399" t="s">
        <v>9568</v>
      </c>
    </row>
    <row r="1007" spans="1:7" x14ac:dyDescent="0.25">
      <c r="A1007" s="445">
        <v>45390</v>
      </c>
      <c r="B1007" s="393"/>
      <c r="C1007" s="294" t="s">
        <v>13566</v>
      </c>
      <c r="D1007" s="304">
        <v>200000</v>
      </c>
      <c r="E1007" s="304"/>
      <c r="F1007" s="48">
        <f t="shared" si="29"/>
        <v>24027125</v>
      </c>
      <c r="G1007" s="399" t="s">
        <v>9568</v>
      </c>
    </row>
    <row r="1008" spans="1:7" x14ac:dyDescent="0.25">
      <c r="A1008" s="445">
        <v>45391</v>
      </c>
      <c r="B1008" s="393"/>
      <c r="C1008" s="294" t="s">
        <v>13567</v>
      </c>
      <c r="D1008" s="304">
        <v>20000</v>
      </c>
      <c r="E1008" s="304"/>
      <c r="F1008" s="48">
        <f t="shared" si="29"/>
        <v>24007125</v>
      </c>
      <c r="G1008" s="399" t="s">
        <v>9568</v>
      </c>
    </row>
    <row r="1009" spans="1:12" x14ac:dyDescent="0.25">
      <c r="A1009" s="445">
        <v>45391</v>
      </c>
      <c r="B1009" s="393"/>
      <c r="C1009" s="294" t="s">
        <v>13572</v>
      </c>
      <c r="D1009" s="304">
        <v>60000</v>
      </c>
      <c r="E1009" s="304"/>
      <c r="F1009" s="48">
        <f t="shared" si="29"/>
        <v>23947125</v>
      </c>
      <c r="G1009" s="399" t="s">
        <v>9568</v>
      </c>
    </row>
    <row r="1010" spans="1:12" x14ac:dyDescent="0.25">
      <c r="A1010" s="445">
        <v>45402</v>
      </c>
      <c r="B1010" s="393"/>
      <c r="C1010" s="294" t="s">
        <v>8516</v>
      </c>
      <c r="D1010" s="304">
        <v>50000</v>
      </c>
      <c r="E1010" s="304"/>
      <c r="F1010" s="48">
        <f t="shared" si="29"/>
        <v>23897125</v>
      </c>
      <c r="G1010" s="399" t="s">
        <v>9568</v>
      </c>
    </row>
    <row r="1011" spans="1:12" x14ac:dyDescent="0.25">
      <c r="A1011" s="445">
        <v>45402</v>
      </c>
      <c r="B1011" s="393"/>
      <c r="C1011" s="294" t="s">
        <v>8516</v>
      </c>
      <c r="D1011" s="304">
        <v>50500</v>
      </c>
      <c r="E1011" s="304"/>
      <c r="F1011" s="48">
        <f t="shared" si="29"/>
        <v>23846625</v>
      </c>
      <c r="G1011" s="399" t="s">
        <v>9568</v>
      </c>
    </row>
    <row r="1012" spans="1:12" ht="30" x14ac:dyDescent="0.25">
      <c r="A1012" s="445">
        <v>45405</v>
      </c>
      <c r="B1012" s="393"/>
      <c r="C1012" s="305" t="s">
        <v>13589</v>
      </c>
      <c r="D1012" s="304"/>
      <c r="E1012" s="304">
        <v>200000</v>
      </c>
      <c r="F1012" s="48">
        <f t="shared" si="29"/>
        <v>24046625</v>
      </c>
      <c r="G1012" s="399" t="s">
        <v>9568</v>
      </c>
    </row>
    <row r="1013" spans="1:12" ht="30" x14ac:dyDescent="0.25">
      <c r="A1013" s="445">
        <v>45405</v>
      </c>
      <c r="B1013" s="393"/>
      <c r="C1013" s="305" t="s">
        <v>13589</v>
      </c>
      <c r="D1013" s="304"/>
      <c r="E1013" s="304">
        <v>400000</v>
      </c>
      <c r="F1013" s="48">
        <f t="shared" si="29"/>
        <v>24446625</v>
      </c>
      <c r="G1013" s="399" t="s">
        <v>9568</v>
      </c>
      <c r="I1013" s="656"/>
      <c r="J1013" s="677"/>
      <c r="K1013" s="677"/>
      <c r="L1013" s="657"/>
    </row>
    <row r="1014" spans="1:12" ht="30" x14ac:dyDescent="0.25">
      <c r="A1014" s="445">
        <v>45405</v>
      </c>
      <c r="B1014" s="393"/>
      <c r="C1014" s="305" t="s">
        <v>13589</v>
      </c>
      <c r="D1014" s="304"/>
      <c r="E1014" s="304">
        <v>800000</v>
      </c>
      <c r="F1014" s="48">
        <f t="shared" si="29"/>
        <v>25246625</v>
      </c>
      <c r="G1014" s="399" t="s">
        <v>9568</v>
      </c>
      <c r="I1014" s="656"/>
      <c r="J1014" s="677"/>
      <c r="K1014" s="677"/>
      <c r="L1014" s="657"/>
    </row>
    <row r="1015" spans="1:12" ht="30" x14ac:dyDescent="0.25">
      <c r="A1015" s="445">
        <v>45405</v>
      </c>
      <c r="B1015" s="393"/>
      <c r="C1015" s="305" t="s">
        <v>13589</v>
      </c>
      <c r="D1015" s="304"/>
      <c r="E1015" s="304">
        <v>400000</v>
      </c>
      <c r="F1015" s="48">
        <f t="shared" si="29"/>
        <v>25646625</v>
      </c>
      <c r="G1015" s="399" t="s">
        <v>9568</v>
      </c>
      <c r="I1015" s="656"/>
      <c r="J1015" s="677"/>
      <c r="K1015" s="677"/>
      <c r="L1015" s="657"/>
    </row>
    <row r="1016" spans="1:12" ht="30" x14ac:dyDescent="0.25">
      <c r="A1016" s="445">
        <v>45405</v>
      </c>
      <c r="B1016" s="393"/>
      <c r="C1016" s="305" t="s">
        <v>13589</v>
      </c>
      <c r="D1016" s="304"/>
      <c r="E1016" s="304">
        <v>463000</v>
      </c>
      <c r="F1016" s="48">
        <f t="shared" si="29"/>
        <v>26109625</v>
      </c>
      <c r="G1016" s="399" t="s">
        <v>9568</v>
      </c>
      <c r="I1016" s="656"/>
      <c r="J1016" s="677"/>
      <c r="K1016" s="677"/>
      <c r="L1016" s="657"/>
    </row>
    <row r="1017" spans="1:12" ht="30" x14ac:dyDescent="0.25">
      <c r="A1017" s="445">
        <v>45405</v>
      </c>
      <c r="B1017" s="393"/>
      <c r="C1017" s="305" t="s">
        <v>13589</v>
      </c>
      <c r="D1017" s="304"/>
      <c r="E1017" s="304">
        <v>537000</v>
      </c>
      <c r="F1017" s="48">
        <f t="shared" si="29"/>
        <v>26646625</v>
      </c>
      <c r="G1017" s="399" t="s">
        <v>9568</v>
      </c>
      <c r="I1017" s="656"/>
      <c r="J1017" s="677"/>
      <c r="K1017" s="677"/>
      <c r="L1017" s="657"/>
    </row>
    <row r="1018" spans="1:12" ht="30" x14ac:dyDescent="0.25">
      <c r="A1018" s="445">
        <v>45406</v>
      </c>
      <c r="B1018" s="393"/>
      <c r="C1018" s="305" t="s">
        <v>13589</v>
      </c>
      <c r="D1018" s="304"/>
      <c r="E1018" s="304">
        <v>800000</v>
      </c>
      <c r="F1018" s="48">
        <f t="shared" si="29"/>
        <v>27446625</v>
      </c>
      <c r="G1018" s="399" t="s">
        <v>9568</v>
      </c>
      <c r="I1018" s="656"/>
      <c r="J1018" s="677"/>
      <c r="K1018" s="677"/>
      <c r="L1018" s="657"/>
    </row>
    <row r="1019" spans="1:12" ht="30" x14ac:dyDescent="0.25">
      <c r="A1019" s="445">
        <v>45406</v>
      </c>
      <c r="B1019" s="393"/>
      <c r="C1019" s="305" t="s">
        <v>13589</v>
      </c>
      <c r="D1019" s="304"/>
      <c r="E1019" s="304">
        <v>700000</v>
      </c>
      <c r="F1019" s="48">
        <f t="shared" si="29"/>
        <v>28146625</v>
      </c>
      <c r="G1019" s="399" t="s">
        <v>9568</v>
      </c>
      <c r="I1019" s="656"/>
      <c r="J1019" s="677"/>
      <c r="K1019" s="677"/>
      <c r="L1019" s="657"/>
    </row>
    <row r="1020" spans="1:12" ht="30" x14ac:dyDescent="0.25">
      <c r="A1020" s="445">
        <v>45411</v>
      </c>
      <c r="B1020" s="393"/>
      <c r="C1020" s="305" t="s">
        <v>13589</v>
      </c>
      <c r="D1020" s="304"/>
      <c r="E1020" s="304">
        <v>300000</v>
      </c>
      <c r="F1020" s="48">
        <f t="shared" si="29"/>
        <v>28446625</v>
      </c>
      <c r="G1020" s="399" t="s">
        <v>9568</v>
      </c>
      <c r="I1020" s="656"/>
      <c r="J1020" s="677"/>
      <c r="K1020" s="677"/>
      <c r="L1020" s="657"/>
    </row>
    <row r="1021" spans="1:12" x14ac:dyDescent="0.25">
      <c r="A1021" s="445">
        <v>45408</v>
      </c>
      <c r="B1021" s="393"/>
      <c r="C1021" s="305" t="s">
        <v>13624</v>
      </c>
      <c r="D1021" s="304"/>
      <c r="E1021" s="304">
        <v>250000</v>
      </c>
      <c r="F1021" s="48">
        <f t="shared" si="29"/>
        <v>28696625</v>
      </c>
      <c r="G1021" s="399" t="s">
        <v>9568</v>
      </c>
      <c r="I1021" s="378"/>
      <c r="J1021" s="677"/>
      <c r="K1021" s="677"/>
      <c r="L1021" s="657"/>
    </row>
    <row r="1022" spans="1:12" x14ac:dyDescent="0.25">
      <c r="A1022" s="445">
        <v>45406</v>
      </c>
      <c r="B1022" s="393"/>
      <c r="C1022" s="305" t="s">
        <v>13624</v>
      </c>
      <c r="D1022" s="304"/>
      <c r="E1022" s="304">
        <v>355000</v>
      </c>
      <c r="F1022" s="48">
        <f t="shared" si="29"/>
        <v>29051625</v>
      </c>
      <c r="G1022" s="399" t="s">
        <v>9568</v>
      </c>
      <c r="I1022" s="678"/>
      <c r="J1022" s="678"/>
      <c r="K1022" s="678"/>
      <c r="L1022" s="658"/>
    </row>
    <row r="1023" spans="1:12" x14ac:dyDescent="0.25">
      <c r="A1023" s="445">
        <v>45408</v>
      </c>
      <c r="B1023" s="393"/>
      <c r="C1023" s="305" t="s">
        <v>13624</v>
      </c>
      <c r="D1023" s="304"/>
      <c r="E1023" s="304">
        <v>100000</v>
      </c>
      <c r="F1023" s="48">
        <f t="shared" si="29"/>
        <v>29151625</v>
      </c>
      <c r="G1023" s="399" t="s">
        <v>9568</v>
      </c>
      <c r="I1023" s="277">
        <f>E1021+E1022+E1023+E1024</f>
        <v>905000</v>
      </c>
    </row>
    <row r="1024" spans="1:12" x14ac:dyDescent="0.25">
      <c r="A1024" s="445">
        <v>45409</v>
      </c>
      <c r="B1024" s="393"/>
      <c r="C1024" s="305" t="s">
        <v>13624</v>
      </c>
      <c r="D1024" s="304"/>
      <c r="E1024" s="304">
        <v>200000</v>
      </c>
      <c r="F1024" s="48">
        <f t="shared" si="29"/>
        <v>29351625</v>
      </c>
      <c r="G1024" s="399" t="s">
        <v>9568</v>
      </c>
      <c r="I1024" s="277"/>
      <c r="J1024" s="277"/>
    </row>
    <row r="1025" spans="1:11" x14ac:dyDescent="0.25">
      <c r="A1025" s="445">
        <v>45408</v>
      </c>
      <c r="B1025" s="393"/>
      <c r="C1025" s="305" t="s">
        <v>11433</v>
      </c>
      <c r="D1025" s="304"/>
      <c r="E1025" s="304">
        <v>250000</v>
      </c>
      <c r="F1025" s="48">
        <f t="shared" si="29"/>
        <v>29601625</v>
      </c>
      <c r="G1025" s="399" t="s">
        <v>9568</v>
      </c>
      <c r="I1025" s="277"/>
    </row>
    <row r="1026" spans="1:11" x14ac:dyDescent="0.25">
      <c r="A1026" s="445">
        <v>45408</v>
      </c>
      <c r="B1026" s="393"/>
      <c r="C1026" s="305" t="s">
        <v>11433</v>
      </c>
      <c r="D1026" s="304"/>
      <c r="E1026" s="304">
        <v>1000000</v>
      </c>
      <c r="F1026" s="48">
        <f t="shared" si="29"/>
        <v>30601625</v>
      </c>
      <c r="G1026" s="399" t="s">
        <v>9568</v>
      </c>
      <c r="I1026" s="277"/>
    </row>
    <row r="1027" spans="1:11" x14ac:dyDescent="0.25">
      <c r="A1027" s="445">
        <v>45411</v>
      </c>
      <c r="B1027" s="393"/>
      <c r="C1027" s="305" t="s">
        <v>11433</v>
      </c>
      <c r="D1027" s="304"/>
      <c r="E1027" s="304">
        <v>215000</v>
      </c>
      <c r="F1027" s="48">
        <f t="shared" si="29"/>
        <v>30816625</v>
      </c>
      <c r="G1027" s="399" t="s">
        <v>9568</v>
      </c>
      <c r="I1027" s="277"/>
      <c r="J1027" s="277"/>
    </row>
    <row r="1028" spans="1:11" s="356" customFormat="1" ht="22.5" customHeight="1" x14ac:dyDescent="0.25">
      <c r="A1028" s="445">
        <v>45406</v>
      </c>
      <c r="B1028" s="459"/>
      <c r="C1028" s="308" t="s">
        <v>13590</v>
      </c>
      <c r="D1028" s="306">
        <v>18000</v>
      </c>
      <c r="E1028" s="306"/>
      <c r="F1028" s="48">
        <f t="shared" si="29"/>
        <v>30798625</v>
      </c>
      <c r="G1028" s="399" t="s">
        <v>9568</v>
      </c>
      <c r="I1028" s="524">
        <f>E1027+E1026+E1025</f>
        <v>1465000</v>
      </c>
      <c r="K1028" s="378"/>
    </row>
    <row r="1029" spans="1:11" s="356" customFormat="1" ht="22.5" customHeight="1" x14ac:dyDescent="0.25">
      <c r="A1029" s="445">
        <v>45407</v>
      </c>
      <c r="B1029" s="459"/>
      <c r="C1029" s="308" t="s">
        <v>13592</v>
      </c>
      <c r="D1029" s="306">
        <v>200000</v>
      </c>
      <c r="E1029" s="306"/>
      <c r="F1029" s="48">
        <f t="shared" si="29"/>
        <v>30598625</v>
      </c>
      <c r="G1029" s="399" t="s">
        <v>9568</v>
      </c>
      <c r="I1029" s="524"/>
      <c r="K1029" s="378"/>
    </row>
    <row r="1030" spans="1:11" s="356" customFormat="1" ht="22.5" customHeight="1" x14ac:dyDescent="0.25">
      <c r="A1030" s="445">
        <v>45407</v>
      </c>
      <c r="B1030" s="459"/>
      <c r="C1030" s="308" t="s">
        <v>13595</v>
      </c>
      <c r="D1030" s="306">
        <v>204000</v>
      </c>
      <c r="E1030" s="306"/>
      <c r="F1030" s="48">
        <f t="shared" si="29"/>
        <v>30394625</v>
      </c>
      <c r="G1030" s="399" t="s">
        <v>9568</v>
      </c>
      <c r="K1030" s="378"/>
    </row>
    <row r="1031" spans="1:11" s="356" customFormat="1" ht="22.5" customHeight="1" x14ac:dyDescent="0.25">
      <c r="A1031" s="445">
        <v>45408</v>
      </c>
      <c r="B1031" s="459"/>
      <c r="C1031" s="308" t="s">
        <v>13602</v>
      </c>
      <c r="D1031" s="306">
        <v>35600</v>
      </c>
      <c r="E1031" s="306"/>
      <c r="F1031" s="48">
        <f t="shared" si="29"/>
        <v>30359025</v>
      </c>
      <c r="G1031" s="399" t="s">
        <v>9568</v>
      </c>
      <c r="K1031" s="378"/>
    </row>
    <row r="1032" spans="1:11" s="356" customFormat="1" ht="22.5" customHeight="1" x14ac:dyDescent="0.25">
      <c r="A1032" s="445">
        <v>45408</v>
      </c>
      <c r="B1032" s="459"/>
      <c r="C1032" s="308" t="s">
        <v>13603</v>
      </c>
      <c r="D1032" s="310">
        <v>40000</v>
      </c>
      <c r="E1032" s="310"/>
      <c r="F1032" s="48">
        <f t="shared" si="29"/>
        <v>30319025</v>
      </c>
      <c r="G1032" s="399" t="s">
        <v>9568</v>
      </c>
      <c r="K1032" s="378"/>
    </row>
    <row r="1033" spans="1:11" s="356" customFormat="1" ht="22.5" customHeight="1" x14ac:dyDescent="0.25">
      <c r="A1033" s="445">
        <v>45408</v>
      </c>
      <c r="B1033" s="459"/>
      <c r="C1033" s="308" t="s">
        <v>13604</v>
      </c>
      <c r="D1033" s="310">
        <v>5000</v>
      </c>
      <c r="E1033" s="310"/>
      <c r="F1033" s="48">
        <f t="shared" si="29"/>
        <v>30314025</v>
      </c>
      <c r="G1033" s="399" t="s">
        <v>9568</v>
      </c>
      <c r="K1033" s="378"/>
    </row>
    <row r="1034" spans="1:11" s="356" customFormat="1" ht="22.5" customHeight="1" x14ac:dyDescent="0.25">
      <c r="A1034" s="445">
        <v>45409</v>
      </c>
      <c r="B1034" s="459"/>
      <c r="C1034" s="308" t="s">
        <v>13610</v>
      </c>
      <c r="D1034" s="310">
        <v>4500</v>
      </c>
      <c r="E1034" s="310"/>
      <c r="F1034" s="48">
        <f t="shared" si="29"/>
        <v>30309525</v>
      </c>
      <c r="G1034" s="399" t="s">
        <v>9568</v>
      </c>
      <c r="K1034" s="378"/>
    </row>
    <row r="1035" spans="1:11" x14ac:dyDescent="0.25">
      <c r="A1035" s="445">
        <v>45409</v>
      </c>
      <c r="B1035" s="393"/>
      <c r="C1035" s="659" t="s">
        <v>13611</v>
      </c>
      <c r="D1035" s="660">
        <v>500000</v>
      </c>
      <c r="E1035" s="660"/>
      <c r="F1035" s="48">
        <f t="shared" si="29"/>
        <v>29809525</v>
      </c>
      <c r="G1035" s="399" t="s">
        <v>9568</v>
      </c>
    </row>
    <row r="1036" spans="1:11" x14ac:dyDescent="0.25">
      <c r="A1036" s="445">
        <v>45409</v>
      </c>
      <c r="B1036" s="393"/>
      <c r="C1036" s="659" t="s">
        <v>13612</v>
      </c>
      <c r="D1036" s="660">
        <v>500000</v>
      </c>
      <c r="E1036" s="660"/>
      <c r="F1036" s="48">
        <f t="shared" si="29"/>
        <v>29309525</v>
      </c>
      <c r="G1036" s="399" t="s">
        <v>9568</v>
      </c>
    </row>
    <row r="1037" spans="1:11" x14ac:dyDescent="0.25">
      <c r="A1037" s="445">
        <v>45409</v>
      </c>
      <c r="B1037" s="393"/>
      <c r="C1037" s="294" t="s">
        <v>13613</v>
      </c>
      <c r="D1037" s="304"/>
      <c r="E1037" s="304">
        <v>5000000</v>
      </c>
      <c r="F1037" s="48">
        <f t="shared" si="29"/>
        <v>34309525</v>
      </c>
      <c r="G1037" s="399" t="s">
        <v>9568</v>
      </c>
    </row>
    <row r="1038" spans="1:11" x14ac:dyDescent="0.25">
      <c r="A1038" s="445">
        <v>45409</v>
      </c>
      <c r="B1038" s="393"/>
      <c r="C1038" s="294" t="s">
        <v>13618</v>
      </c>
      <c r="D1038" s="304">
        <v>15000</v>
      </c>
      <c r="E1038" s="304"/>
      <c r="F1038" s="48">
        <f t="shared" si="29"/>
        <v>34294525</v>
      </c>
      <c r="G1038" s="399" t="s">
        <v>9568</v>
      </c>
    </row>
    <row r="1039" spans="1:11" x14ac:dyDescent="0.25">
      <c r="A1039" s="445">
        <v>45409</v>
      </c>
      <c r="B1039" s="393"/>
      <c r="C1039" s="294" t="s">
        <v>13621</v>
      </c>
      <c r="D1039" s="304">
        <v>59160</v>
      </c>
      <c r="E1039" s="304"/>
      <c r="F1039" s="48">
        <f t="shared" si="29"/>
        <v>34235365</v>
      </c>
      <c r="G1039" s="399" t="s">
        <v>9568</v>
      </c>
    </row>
    <row r="1040" spans="1:11" x14ac:dyDescent="0.25">
      <c r="A1040" s="445">
        <v>45412</v>
      </c>
      <c r="B1040" s="393"/>
      <c r="C1040" s="294" t="s">
        <v>13622</v>
      </c>
      <c r="D1040" s="304">
        <v>100000</v>
      </c>
      <c r="E1040" s="304"/>
      <c r="F1040" s="48">
        <f t="shared" si="29"/>
        <v>34135365</v>
      </c>
      <c r="G1040" s="399" t="s">
        <v>9568</v>
      </c>
    </row>
    <row r="1041" spans="1:7" x14ac:dyDescent="0.25">
      <c r="A1041" s="445">
        <v>45414</v>
      </c>
      <c r="B1041" s="393"/>
      <c r="C1041" s="294" t="s">
        <v>13623</v>
      </c>
      <c r="D1041" s="304">
        <v>70000</v>
      </c>
      <c r="E1041" s="304"/>
      <c r="F1041" s="48">
        <f t="shared" si="29"/>
        <v>34065365</v>
      </c>
      <c r="G1041" s="399" t="s">
        <v>9568</v>
      </c>
    </row>
    <row r="1042" spans="1:7" ht="30" x14ac:dyDescent="0.25">
      <c r="A1042" s="445">
        <v>45414</v>
      </c>
      <c r="B1042" s="459"/>
      <c r="C1042" s="309" t="s">
        <v>13625</v>
      </c>
      <c r="D1042" s="306">
        <v>250000</v>
      </c>
      <c r="E1042" s="306"/>
      <c r="F1042" s="48">
        <f t="shared" si="29"/>
        <v>33815365</v>
      </c>
      <c r="G1042" s="399" t="s">
        <v>9568</v>
      </c>
    </row>
    <row r="1043" spans="1:7" x14ac:dyDescent="0.25">
      <c r="A1043" s="445">
        <v>45414</v>
      </c>
      <c r="B1043" s="393"/>
      <c r="C1043" s="294" t="s">
        <v>13626</v>
      </c>
      <c r="D1043" s="304">
        <v>10120</v>
      </c>
      <c r="E1043" s="304"/>
      <c r="F1043" s="48">
        <f t="shared" si="29"/>
        <v>33805245</v>
      </c>
      <c r="G1043" s="399" t="s">
        <v>9568</v>
      </c>
    </row>
    <row r="1044" spans="1:7" x14ac:dyDescent="0.25">
      <c r="A1044" s="445">
        <v>45414</v>
      </c>
      <c r="B1044" s="393"/>
      <c r="C1044" s="305" t="s">
        <v>11433</v>
      </c>
      <c r="D1044" s="304"/>
      <c r="E1044" s="304">
        <v>1000000</v>
      </c>
      <c r="F1044" s="48">
        <f t="shared" si="29"/>
        <v>34805245</v>
      </c>
      <c r="G1044" s="399" t="s">
        <v>9568</v>
      </c>
    </row>
    <row r="1045" spans="1:7" x14ac:dyDescent="0.25">
      <c r="A1045" s="445">
        <v>45414</v>
      </c>
      <c r="B1045" s="393"/>
      <c r="C1045" s="305" t="s">
        <v>11433</v>
      </c>
      <c r="D1045" s="304"/>
      <c r="E1045" s="304">
        <v>1000000</v>
      </c>
      <c r="F1045" s="48">
        <f t="shared" si="29"/>
        <v>35805245</v>
      </c>
      <c r="G1045" s="399" t="s">
        <v>9568</v>
      </c>
    </row>
    <row r="1046" spans="1:7" ht="30" x14ac:dyDescent="0.25">
      <c r="A1046" s="445">
        <v>45416</v>
      </c>
      <c r="B1046" s="393"/>
      <c r="C1046" s="305" t="s">
        <v>13637</v>
      </c>
      <c r="D1046" s="306">
        <v>100000</v>
      </c>
      <c r="E1046" s="306"/>
      <c r="F1046" s="48">
        <f t="shared" si="29"/>
        <v>35705245</v>
      </c>
      <c r="G1046" s="399" t="s">
        <v>9568</v>
      </c>
    </row>
    <row r="1047" spans="1:7" x14ac:dyDescent="0.25">
      <c r="A1047" s="445">
        <v>45417</v>
      </c>
      <c r="B1047" s="393"/>
      <c r="C1047" s="294" t="s">
        <v>10087</v>
      </c>
      <c r="D1047" s="304">
        <v>1000000</v>
      </c>
      <c r="E1047" s="304"/>
      <c r="F1047" s="48">
        <f t="shared" si="29"/>
        <v>34705245</v>
      </c>
      <c r="G1047" s="399" t="s">
        <v>9568</v>
      </c>
    </row>
    <row r="1048" spans="1:7" x14ac:dyDescent="0.25">
      <c r="A1048" s="445">
        <v>45419</v>
      </c>
      <c r="B1048" s="459"/>
      <c r="C1048" s="308" t="s">
        <v>10087</v>
      </c>
      <c r="D1048" s="306">
        <v>500000</v>
      </c>
      <c r="E1048" s="306"/>
      <c r="F1048" s="48">
        <f t="shared" si="29"/>
        <v>34205245</v>
      </c>
      <c r="G1048" s="399" t="s">
        <v>9568</v>
      </c>
    </row>
    <row r="1049" spans="1:7" x14ac:dyDescent="0.25">
      <c r="A1049" s="445">
        <v>45420</v>
      </c>
      <c r="B1049" s="459"/>
      <c r="C1049" s="308" t="s">
        <v>10087</v>
      </c>
      <c r="D1049" s="306">
        <v>250000</v>
      </c>
      <c r="E1049" s="306"/>
      <c r="F1049" s="48">
        <f t="shared" si="29"/>
        <v>33955245</v>
      </c>
      <c r="G1049" s="399" t="s">
        <v>9568</v>
      </c>
    </row>
    <row r="1050" spans="1:7" x14ac:dyDescent="0.25">
      <c r="A1050" s="445">
        <v>45420</v>
      </c>
      <c r="B1050" s="459"/>
      <c r="C1050" s="308" t="s">
        <v>13669</v>
      </c>
      <c r="D1050" s="310">
        <v>20950</v>
      </c>
      <c r="E1050" s="310"/>
      <c r="F1050" s="48">
        <f t="shared" si="29"/>
        <v>33934295</v>
      </c>
      <c r="G1050" s="399" t="s">
        <v>9568</v>
      </c>
    </row>
    <row r="1051" spans="1:7" x14ac:dyDescent="0.25">
      <c r="A1051" s="445">
        <v>45420</v>
      </c>
      <c r="B1051" s="459"/>
      <c r="C1051" s="308" t="s">
        <v>13670</v>
      </c>
      <c r="D1051" s="442">
        <v>105000</v>
      </c>
      <c r="E1051" s="442"/>
      <c r="F1051" s="48">
        <f t="shared" si="29"/>
        <v>33829295</v>
      </c>
      <c r="G1051" s="399" t="s">
        <v>9568</v>
      </c>
    </row>
    <row r="1052" spans="1:7" x14ac:dyDescent="0.25">
      <c r="A1052" s="445">
        <v>45420</v>
      </c>
      <c r="B1052" s="459"/>
      <c r="C1052" s="308" t="s">
        <v>13671</v>
      </c>
      <c r="D1052" s="306">
        <v>85000</v>
      </c>
      <c r="E1052" s="306"/>
      <c r="F1052" s="48">
        <f t="shared" si="29"/>
        <v>33744295</v>
      </c>
      <c r="G1052" s="399" t="s">
        <v>9568</v>
      </c>
    </row>
    <row r="1053" spans="1:7" x14ac:dyDescent="0.25">
      <c r="A1053" s="445">
        <v>45420</v>
      </c>
      <c r="B1053" s="459"/>
      <c r="C1053" s="308" t="s">
        <v>13684</v>
      </c>
      <c r="D1053" s="306">
        <v>354000</v>
      </c>
      <c r="E1053" s="306"/>
      <c r="F1053" s="48">
        <f t="shared" si="29"/>
        <v>33390295</v>
      </c>
      <c r="G1053" s="399" t="s">
        <v>9568</v>
      </c>
    </row>
    <row r="1054" spans="1:7" x14ac:dyDescent="0.25">
      <c r="A1054" s="445">
        <v>45422</v>
      </c>
      <c r="B1054" s="459"/>
      <c r="C1054" s="308" t="s">
        <v>13692</v>
      </c>
      <c r="D1054" s="310">
        <v>15000</v>
      </c>
      <c r="E1054" s="310"/>
      <c r="F1054" s="48">
        <f t="shared" si="29"/>
        <v>33375295</v>
      </c>
      <c r="G1054" s="399" t="s">
        <v>9568</v>
      </c>
    </row>
    <row r="1055" spans="1:7" x14ac:dyDescent="0.25">
      <c r="A1055" s="445">
        <v>45422</v>
      </c>
      <c r="B1055" s="459"/>
      <c r="C1055" s="308" t="s">
        <v>13690</v>
      </c>
      <c r="D1055" s="310">
        <v>60000</v>
      </c>
      <c r="E1055" s="310"/>
      <c r="F1055" s="48">
        <f t="shared" si="29"/>
        <v>33315295</v>
      </c>
      <c r="G1055" s="399" t="s">
        <v>9568</v>
      </c>
    </row>
    <row r="1056" spans="1:7" x14ac:dyDescent="0.25">
      <c r="A1056" s="445">
        <v>45422</v>
      </c>
      <c r="B1056" s="459"/>
      <c r="C1056" s="308" t="s">
        <v>13691</v>
      </c>
      <c r="D1056" s="306">
        <v>13000</v>
      </c>
      <c r="E1056" s="306"/>
      <c r="F1056" s="48">
        <f t="shared" ref="F1056:F1062" si="30">F1055+E1056-D1056</f>
        <v>33302295</v>
      </c>
      <c r="G1056" s="399" t="s">
        <v>9568</v>
      </c>
    </row>
    <row r="1057" spans="1:7" x14ac:dyDescent="0.25">
      <c r="A1057" s="445">
        <v>45423</v>
      </c>
      <c r="B1057" s="459"/>
      <c r="C1057" s="308" t="s">
        <v>13693</v>
      </c>
      <c r="D1057" s="306">
        <v>200000</v>
      </c>
      <c r="E1057" s="306"/>
      <c r="F1057" s="48">
        <f t="shared" si="30"/>
        <v>33102295</v>
      </c>
      <c r="G1057" s="399" t="s">
        <v>9568</v>
      </c>
    </row>
    <row r="1058" spans="1:7" x14ac:dyDescent="0.25">
      <c r="A1058" s="445">
        <v>45423</v>
      </c>
      <c r="B1058" s="459"/>
      <c r="C1058" s="308" t="s">
        <v>13693</v>
      </c>
      <c r="D1058" s="306">
        <v>500000</v>
      </c>
      <c r="E1058" s="306"/>
      <c r="F1058" s="48">
        <f t="shared" si="30"/>
        <v>32602295</v>
      </c>
      <c r="G1058" s="399" t="s">
        <v>9568</v>
      </c>
    </row>
    <row r="1059" spans="1:7" x14ac:dyDescent="0.25">
      <c r="A1059" s="445">
        <v>45423</v>
      </c>
      <c r="B1059" s="459"/>
      <c r="C1059" s="308" t="s">
        <v>13697</v>
      </c>
      <c r="D1059" s="306">
        <v>1500000</v>
      </c>
      <c r="E1059" s="306"/>
      <c r="F1059" s="48">
        <f t="shared" si="30"/>
        <v>31102295</v>
      </c>
      <c r="G1059" s="399" t="s">
        <v>9568</v>
      </c>
    </row>
    <row r="1060" spans="1:7" x14ac:dyDescent="0.25">
      <c r="A1060" s="445">
        <v>45424</v>
      </c>
      <c r="B1060" s="459"/>
      <c r="C1060" s="308" t="s">
        <v>13708</v>
      </c>
      <c r="D1060" s="306">
        <v>220000</v>
      </c>
      <c r="E1060" s="306"/>
      <c r="F1060" s="48">
        <f t="shared" si="30"/>
        <v>30882295</v>
      </c>
      <c r="G1060" s="399" t="s">
        <v>9568</v>
      </c>
    </row>
    <row r="1061" spans="1:7" x14ac:dyDescent="0.25">
      <c r="A1061" s="445">
        <v>45425</v>
      </c>
      <c r="B1061" s="459"/>
      <c r="C1061" s="308" t="s">
        <v>13713</v>
      </c>
      <c r="D1061" s="306">
        <v>70000</v>
      </c>
      <c r="E1061" s="306"/>
      <c r="F1061" s="48">
        <f t="shared" si="30"/>
        <v>30812295</v>
      </c>
      <c r="G1061" s="399" t="s">
        <v>9568</v>
      </c>
    </row>
    <row r="1062" spans="1:7" x14ac:dyDescent="0.25">
      <c r="A1062" s="445">
        <v>45425</v>
      </c>
      <c r="B1062" s="459"/>
      <c r="C1062" s="308" t="s">
        <v>13714</v>
      </c>
      <c r="D1062" s="306">
        <v>25000</v>
      </c>
      <c r="E1062" s="306"/>
      <c r="F1062" s="48">
        <f t="shared" si="30"/>
        <v>30787295</v>
      </c>
      <c r="G1062" s="399" t="s">
        <v>9568</v>
      </c>
    </row>
    <row r="1063" spans="1:7" x14ac:dyDescent="0.25">
      <c r="A1063" s="445">
        <v>45429</v>
      </c>
      <c r="B1063" s="459"/>
      <c r="C1063" s="308" t="s">
        <v>13733</v>
      </c>
      <c r="D1063" s="306">
        <v>30000</v>
      </c>
      <c r="E1063" s="306"/>
      <c r="F1063" s="48">
        <f t="shared" ref="F1063:F1119" si="31">F1062+E1063-D1063</f>
        <v>30757295</v>
      </c>
      <c r="G1063" s="399" t="s">
        <v>9568</v>
      </c>
    </row>
    <row r="1064" spans="1:7" x14ac:dyDescent="0.25">
      <c r="A1064" s="445">
        <v>45429</v>
      </c>
      <c r="B1064" s="459"/>
      <c r="C1064" s="308" t="s">
        <v>13734</v>
      </c>
      <c r="D1064" s="306">
        <v>100000</v>
      </c>
      <c r="E1064" s="306"/>
      <c r="F1064" s="48">
        <f t="shared" si="31"/>
        <v>30657295</v>
      </c>
      <c r="G1064" s="399" t="s">
        <v>9568</v>
      </c>
    </row>
    <row r="1065" spans="1:7" x14ac:dyDescent="0.25">
      <c r="A1065" s="445">
        <v>45429</v>
      </c>
      <c r="B1065" s="459"/>
      <c r="C1065" s="308" t="s">
        <v>13023</v>
      </c>
      <c r="D1065" s="306">
        <v>12000</v>
      </c>
      <c r="E1065" s="306"/>
      <c r="F1065" s="48">
        <f t="shared" si="31"/>
        <v>30645295</v>
      </c>
      <c r="G1065" s="399" t="s">
        <v>9568</v>
      </c>
    </row>
    <row r="1066" spans="1:7" x14ac:dyDescent="0.25">
      <c r="A1066" s="445">
        <v>45430</v>
      </c>
      <c r="B1066" s="459"/>
      <c r="C1066" s="308" t="s">
        <v>13693</v>
      </c>
      <c r="D1066" s="306">
        <v>150000</v>
      </c>
      <c r="E1066" s="306"/>
      <c r="F1066" s="48">
        <f t="shared" si="31"/>
        <v>30495295</v>
      </c>
      <c r="G1066" s="399" t="s">
        <v>9568</v>
      </c>
    </row>
    <row r="1067" spans="1:7" x14ac:dyDescent="0.25">
      <c r="A1067" s="445">
        <v>45430</v>
      </c>
      <c r="B1067" s="459"/>
      <c r="C1067" s="308" t="s">
        <v>13739</v>
      </c>
      <c r="D1067" s="306">
        <v>350000</v>
      </c>
      <c r="E1067" s="306"/>
      <c r="F1067" s="48">
        <f t="shared" si="31"/>
        <v>30145295</v>
      </c>
      <c r="G1067" s="399" t="s">
        <v>9568</v>
      </c>
    </row>
    <row r="1068" spans="1:7" ht="30" x14ac:dyDescent="0.25">
      <c r="A1068" s="445">
        <v>45430</v>
      </c>
      <c r="B1068" s="393"/>
      <c r="C1068" s="305" t="s">
        <v>13740</v>
      </c>
      <c r="D1068" s="306"/>
      <c r="E1068" s="306">
        <v>400000</v>
      </c>
      <c r="F1068" s="48">
        <f t="shared" si="31"/>
        <v>30545295</v>
      </c>
      <c r="G1068" s="399" t="s">
        <v>9568</v>
      </c>
    </row>
    <row r="1069" spans="1:7" ht="30" x14ac:dyDescent="0.25">
      <c r="A1069" s="445">
        <v>45430</v>
      </c>
      <c r="B1069" s="393"/>
      <c r="C1069" s="305" t="s">
        <v>13741</v>
      </c>
      <c r="D1069" s="306"/>
      <c r="E1069" s="306">
        <v>154000</v>
      </c>
      <c r="F1069" s="48">
        <f t="shared" si="31"/>
        <v>30699295</v>
      </c>
      <c r="G1069" s="399" t="s">
        <v>9568</v>
      </c>
    </row>
    <row r="1070" spans="1:7" ht="30" x14ac:dyDescent="0.25">
      <c r="A1070" s="445">
        <v>45430</v>
      </c>
      <c r="B1070" s="393"/>
      <c r="C1070" s="305" t="s">
        <v>13741</v>
      </c>
      <c r="D1070" s="306"/>
      <c r="E1070" s="306">
        <v>200000</v>
      </c>
      <c r="F1070" s="48">
        <f t="shared" si="31"/>
        <v>30899295</v>
      </c>
      <c r="G1070" s="399" t="s">
        <v>9568</v>
      </c>
    </row>
    <row r="1071" spans="1:7" ht="30" x14ac:dyDescent="0.25">
      <c r="A1071" s="445">
        <v>45430</v>
      </c>
      <c r="B1071" s="393"/>
      <c r="C1071" s="305" t="s">
        <v>13741</v>
      </c>
      <c r="D1071" s="306"/>
      <c r="E1071" s="306">
        <v>22000</v>
      </c>
      <c r="F1071" s="48">
        <f t="shared" si="31"/>
        <v>30921295</v>
      </c>
      <c r="G1071" s="399" t="s">
        <v>9568</v>
      </c>
    </row>
    <row r="1072" spans="1:7" x14ac:dyDescent="0.25">
      <c r="A1072" s="445">
        <v>45432</v>
      </c>
      <c r="B1072" s="393"/>
      <c r="C1072" s="308" t="s">
        <v>13693</v>
      </c>
      <c r="D1072" s="306">
        <v>250000</v>
      </c>
      <c r="E1072" s="306"/>
      <c r="F1072" s="48">
        <f t="shared" si="31"/>
        <v>30671295</v>
      </c>
      <c r="G1072" s="399" t="s">
        <v>9568</v>
      </c>
    </row>
    <row r="1073" spans="1:7" x14ac:dyDescent="0.25">
      <c r="A1073" s="445">
        <v>45432</v>
      </c>
      <c r="B1073" s="393"/>
      <c r="C1073" s="294" t="s">
        <v>13748</v>
      </c>
      <c r="D1073" s="306">
        <v>750000</v>
      </c>
      <c r="E1073" s="306"/>
      <c r="F1073" s="48">
        <f t="shared" si="31"/>
        <v>29921295</v>
      </c>
      <c r="G1073" s="399" t="s">
        <v>9568</v>
      </c>
    </row>
    <row r="1074" spans="1:7" x14ac:dyDescent="0.25">
      <c r="A1074" s="445">
        <v>45434</v>
      </c>
      <c r="B1074" s="393"/>
      <c r="C1074" s="294" t="s">
        <v>13774</v>
      </c>
      <c r="D1074" s="306">
        <v>995000</v>
      </c>
      <c r="E1074" s="306"/>
      <c r="F1074" s="48">
        <f t="shared" si="31"/>
        <v>28926295</v>
      </c>
      <c r="G1074" s="399" t="s">
        <v>9568</v>
      </c>
    </row>
    <row r="1075" spans="1:7" x14ac:dyDescent="0.25">
      <c r="A1075" s="445">
        <v>45434</v>
      </c>
      <c r="B1075" s="393"/>
      <c r="C1075" s="308" t="s">
        <v>13693</v>
      </c>
      <c r="D1075" s="306">
        <v>100000</v>
      </c>
      <c r="E1075" s="306"/>
      <c r="F1075" s="48">
        <f t="shared" si="31"/>
        <v>28826295</v>
      </c>
      <c r="G1075" s="399" t="s">
        <v>9568</v>
      </c>
    </row>
    <row r="1076" spans="1:7" x14ac:dyDescent="0.25">
      <c r="A1076" s="445">
        <v>45434</v>
      </c>
      <c r="B1076" s="393"/>
      <c r="C1076" s="294" t="s">
        <v>13777</v>
      </c>
      <c r="D1076" s="306">
        <v>200000</v>
      </c>
      <c r="E1076" s="306"/>
      <c r="F1076" s="48">
        <f t="shared" si="31"/>
        <v>28626295</v>
      </c>
      <c r="G1076" s="399" t="s">
        <v>9568</v>
      </c>
    </row>
    <row r="1077" spans="1:7" x14ac:dyDescent="0.25">
      <c r="A1077" s="445">
        <v>45435</v>
      </c>
      <c r="B1077" s="393"/>
      <c r="C1077" s="294" t="s">
        <v>13786</v>
      </c>
      <c r="D1077" s="306">
        <v>96000</v>
      </c>
      <c r="E1077" s="306"/>
      <c r="F1077" s="48">
        <f t="shared" si="31"/>
        <v>28530295</v>
      </c>
      <c r="G1077" s="399" t="s">
        <v>9568</v>
      </c>
    </row>
    <row r="1078" spans="1:7" ht="45" x14ac:dyDescent="0.25">
      <c r="A1078" s="445">
        <v>45441</v>
      </c>
      <c r="B1078" s="393"/>
      <c r="C1078" s="305" t="s">
        <v>13806</v>
      </c>
      <c r="D1078" s="306">
        <v>2000000</v>
      </c>
      <c r="E1078" s="306"/>
      <c r="F1078" s="48">
        <f t="shared" si="31"/>
        <v>26530295</v>
      </c>
      <c r="G1078" s="399" t="s">
        <v>9568</v>
      </c>
    </row>
    <row r="1079" spans="1:7" ht="30" x14ac:dyDescent="0.25">
      <c r="A1079" s="445">
        <v>45441</v>
      </c>
      <c r="B1079" s="393"/>
      <c r="C1079" s="305" t="s">
        <v>13809</v>
      </c>
      <c r="D1079" s="306"/>
      <c r="E1079" s="306">
        <v>1400000</v>
      </c>
      <c r="F1079" s="48">
        <f t="shared" si="31"/>
        <v>27930295</v>
      </c>
      <c r="G1079" s="399" t="s">
        <v>10772</v>
      </c>
    </row>
    <row r="1080" spans="1:7" x14ac:dyDescent="0.25">
      <c r="A1080" s="294"/>
      <c r="B1080" s="393"/>
      <c r="C1080" s="294"/>
      <c r="D1080" s="306"/>
      <c r="E1080" s="306"/>
      <c r="F1080" s="48">
        <f t="shared" si="31"/>
        <v>27930295</v>
      </c>
      <c r="G1080" s="399" t="s">
        <v>10772</v>
      </c>
    </row>
    <row r="1081" spans="1:7" x14ac:dyDescent="0.25">
      <c r="A1081" s="294"/>
      <c r="B1081" s="393"/>
      <c r="C1081" s="294"/>
      <c r="D1081" s="306"/>
      <c r="E1081" s="306"/>
      <c r="F1081" s="48">
        <f t="shared" si="31"/>
        <v>27930295</v>
      </c>
      <c r="G1081" s="399" t="s">
        <v>10772</v>
      </c>
    </row>
    <row r="1082" spans="1:7" x14ac:dyDescent="0.25">
      <c r="A1082" s="294"/>
      <c r="B1082" s="393"/>
      <c r="C1082" s="294"/>
      <c r="D1082" s="306"/>
      <c r="E1082" s="306"/>
      <c r="F1082" s="48">
        <f t="shared" si="31"/>
        <v>27930295</v>
      </c>
      <c r="G1082" s="399" t="s">
        <v>10772</v>
      </c>
    </row>
    <row r="1083" spans="1:7" x14ac:dyDescent="0.25">
      <c r="A1083" s="294"/>
      <c r="B1083" s="393"/>
      <c r="C1083" s="294"/>
      <c r="D1083" s="306"/>
      <c r="E1083" s="306"/>
      <c r="F1083" s="48">
        <f t="shared" si="31"/>
        <v>27930295</v>
      </c>
      <c r="G1083" s="399" t="s">
        <v>10772</v>
      </c>
    </row>
    <row r="1084" spans="1:7" x14ac:dyDescent="0.25">
      <c r="A1084" s="294"/>
      <c r="B1084" s="393"/>
      <c r="C1084" s="294"/>
      <c r="D1084" s="306"/>
      <c r="E1084" s="306"/>
      <c r="F1084" s="48">
        <f t="shared" si="31"/>
        <v>27930295</v>
      </c>
      <c r="G1084" s="399" t="s">
        <v>10772</v>
      </c>
    </row>
    <row r="1085" spans="1:7" x14ac:dyDescent="0.25">
      <c r="A1085" s="294"/>
      <c r="B1085" s="393"/>
      <c r="C1085" s="294"/>
      <c r="D1085" s="306"/>
      <c r="E1085" s="306"/>
      <c r="F1085" s="48">
        <f t="shared" si="31"/>
        <v>27930295</v>
      </c>
      <c r="G1085" s="399" t="s">
        <v>10772</v>
      </c>
    </row>
    <row r="1086" spans="1:7" x14ac:dyDescent="0.25">
      <c r="A1086" s="294"/>
      <c r="B1086" s="393"/>
      <c r="C1086" s="294"/>
      <c r="D1086" s="306"/>
      <c r="E1086" s="306"/>
      <c r="F1086" s="48">
        <f t="shared" si="31"/>
        <v>27930295</v>
      </c>
      <c r="G1086" s="399" t="s">
        <v>10772</v>
      </c>
    </row>
    <row r="1087" spans="1:7" x14ac:dyDescent="0.25">
      <c r="A1087" s="294"/>
      <c r="B1087" s="393"/>
      <c r="C1087" s="294"/>
      <c r="D1087" s="306"/>
      <c r="E1087" s="306"/>
      <c r="F1087" s="48">
        <f t="shared" si="31"/>
        <v>27930295</v>
      </c>
      <c r="G1087" s="399" t="s">
        <v>10772</v>
      </c>
    </row>
    <row r="1088" spans="1:7" x14ac:dyDescent="0.25">
      <c r="A1088" s="294"/>
      <c r="B1088" s="393"/>
      <c r="C1088" s="294"/>
      <c r="D1088" s="306"/>
      <c r="E1088" s="306"/>
      <c r="F1088" s="48">
        <f t="shared" si="31"/>
        <v>27930295</v>
      </c>
      <c r="G1088" s="399" t="s">
        <v>10772</v>
      </c>
    </row>
    <row r="1089" spans="1:7" x14ac:dyDescent="0.25">
      <c r="A1089" s="294"/>
      <c r="B1089" s="393"/>
      <c r="C1089" s="294"/>
      <c r="D1089" s="306"/>
      <c r="E1089" s="306"/>
      <c r="F1089" s="48">
        <f t="shared" si="31"/>
        <v>27930295</v>
      </c>
      <c r="G1089" s="399" t="s">
        <v>10772</v>
      </c>
    </row>
    <row r="1090" spans="1:7" x14ac:dyDescent="0.25">
      <c r="A1090" s="294"/>
      <c r="B1090" s="393"/>
      <c r="C1090" s="294"/>
      <c r="D1090" s="306"/>
      <c r="E1090" s="306"/>
      <c r="F1090" s="48">
        <f t="shared" si="31"/>
        <v>27930295</v>
      </c>
      <c r="G1090" s="399" t="s">
        <v>10772</v>
      </c>
    </row>
    <row r="1091" spans="1:7" x14ac:dyDescent="0.25">
      <c r="A1091" s="294"/>
      <c r="B1091" s="393"/>
      <c r="C1091" s="294"/>
      <c r="D1091" s="306"/>
      <c r="E1091" s="306"/>
      <c r="F1091" s="48">
        <f t="shared" si="31"/>
        <v>27930295</v>
      </c>
      <c r="G1091" s="399" t="s">
        <v>10772</v>
      </c>
    </row>
    <row r="1092" spans="1:7" x14ac:dyDescent="0.25">
      <c r="A1092" s="294"/>
      <c r="B1092" s="393"/>
      <c r="C1092" s="294"/>
      <c r="D1092" s="306"/>
      <c r="E1092" s="306"/>
      <c r="F1092" s="48">
        <f t="shared" si="31"/>
        <v>27930295</v>
      </c>
      <c r="G1092" s="399" t="s">
        <v>10772</v>
      </c>
    </row>
    <row r="1093" spans="1:7" x14ac:dyDescent="0.25">
      <c r="A1093" s="294"/>
      <c r="B1093" s="393"/>
      <c r="C1093" s="294"/>
      <c r="D1093" s="306"/>
      <c r="E1093" s="306"/>
      <c r="F1093" s="48">
        <f t="shared" si="31"/>
        <v>27930295</v>
      </c>
      <c r="G1093" s="399" t="s">
        <v>10772</v>
      </c>
    </row>
    <row r="1094" spans="1:7" x14ac:dyDescent="0.25">
      <c r="A1094" s="294"/>
      <c r="B1094" s="393"/>
      <c r="C1094" s="294"/>
      <c r="D1094" s="306"/>
      <c r="E1094" s="306"/>
      <c r="F1094" s="48">
        <f t="shared" si="31"/>
        <v>27930295</v>
      </c>
      <c r="G1094" s="399" t="s">
        <v>10772</v>
      </c>
    </row>
    <row r="1095" spans="1:7" x14ac:dyDescent="0.25">
      <c r="A1095" s="294"/>
      <c r="B1095" s="393"/>
      <c r="C1095" s="294"/>
      <c r="D1095" s="306"/>
      <c r="E1095" s="306"/>
      <c r="F1095" s="48">
        <f t="shared" si="31"/>
        <v>27930295</v>
      </c>
      <c r="G1095" s="399" t="s">
        <v>10772</v>
      </c>
    </row>
    <row r="1096" spans="1:7" x14ac:dyDescent="0.25">
      <c r="A1096" s="294"/>
      <c r="B1096" s="393"/>
      <c r="C1096" s="294"/>
      <c r="D1096" s="306"/>
      <c r="E1096" s="306"/>
      <c r="F1096" s="48">
        <f t="shared" si="31"/>
        <v>27930295</v>
      </c>
      <c r="G1096" s="399" t="s">
        <v>10772</v>
      </c>
    </row>
    <row r="1097" spans="1:7" x14ac:dyDescent="0.25">
      <c r="A1097" s="294"/>
      <c r="B1097" s="393"/>
      <c r="C1097" s="294"/>
      <c r="D1097" s="306"/>
      <c r="E1097" s="306"/>
      <c r="F1097" s="48">
        <f t="shared" si="31"/>
        <v>27930295</v>
      </c>
      <c r="G1097" s="399" t="s">
        <v>10772</v>
      </c>
    </row>
    <row r="1098" spans="1:7" x14ac:dyDescent="0.25">
      <c r="A1098" s="294"/>
      <c r="B1098" s="393"/>
      <c r="C1098" s="294"/>
      <c r="D1098" s="306"/>
      <c r="E1098" s="306"/>
      <c r="F1098" s="48">
        <f t="shared" si="31"/>
        <v>27930295</v>
      </c>
      <c r="G1098" s="399" t="s">
        <v>10772</v>
      </c>
    </row>
    <row r="1099" spans="1:7" x14ac:dyDescent="0.25">
      <c r="A1099" s="294"/>
      <c r="B1099" s="393"/>
      <c r="C1099" s="294"/>
      <c r="D1099" s="306"/>
      <c r="E1099" s="306"/>
      <c r="F1099" s="48">
        <f t="shared" si="31"/>
        <v>27930295</v>
      </c>
      <c r="G1099" s="399" t="s">
        <v>10772</v>
      </c>
    </row>
    <row r="1100" spans="1:7" x14ac:dyDescent="0.25">
      <c r="A1100" s="294"/>
      <c r="B1100" s="393"/>
      <c r="C1100" s="294"/>
      <c r="D1100" s="306"/>
      <c r="E1100" s="306"/>
      <c r="F1100" s="48">
        <f t="shared" si="31"/>
        <v>27930295</v>
      </c>
      <c r="G1100" s="399" t="s">
        <v>10772</v>
      </c>
    </row>
    <row r="1101" spans="1:7" x14ac:dyDescent="0.25">
      <c r="A1101" s="294"/>
      <c r="B1101" s="393"/>
      <c r="C1101" s="294"/>
      <c r="D1101" s="306"/>
      <c r="E1101" s="306"/>
      <c r="F1101" s="48">
        <f t="shared" si="31"/>
        <v>27930295</v>
      </c>
      <c r="G1101" s="399" t="s">
        <v>10772</v>
      </c>
    </row>
    <row r="1102" spans="1:7" x14ac:dyDescent="0.25">
      <c r="A1102" s="294"/>
      <c r="B1102" s="393"/>
      <c r="C1102" s="294"/>
      <c r="D1102" s="306"/>
      <c r="E1102" s="306"/>
      <c r="F1102" s="48">
        <f t="shared" si="31"/>
        <v>27930295</v>
      </c>
      <c r="G1102" s="399" t="s">
        <v>10772</v>
      </c>
    </row>
    <row r="1103" spans="1:7" x14ac:dyDescent="0.25">
      <c r="A1103" s="294"/>
      <c r="B1103" s="393"/>
      <c r="C1103" s="294"/>
      <c r="D1103" s="306"/>
      <c r="E1103" s="306"/>
      <c r="F1103" s="48">
        <f t="shared" si="31"/>
        <v>27930295</v>
      </c>
      <c r="G1103" s="399" t="s">
        <v>10772</v>
      </c>
    </row>
    <row r="1104" spans="1:7" x14ac:dyDescent="0.25">
      <c r="A1104" s="294"/>
      <c r="B1104" s="393"/>
      <c r="C1104" s="294"/>
      <c r="D1104" s="306"/>
      <c r="E1104" s="306"/>
      <c r="F1104" s="48">
        <f t="shared" si="31"/>
        <v>27930295</v>
      </c>
      <c r="G1104" s="399" t="s">
        <v>10772</v>
      </c>
    </row>
    <row r="1105" spans="1:7" x14ac:dyDescent="0.25">
      <c r="A1105" s="294"/>
      <c r="B1105" s="393"/>
      <c r="C1105" s="294"/>
      <c r="D1105" s="306"/>
      <c r="E1105" s="306"/>
      <c r="F1105" s="48">
        <f t="shared" si="31"/>
        <v>27930295</v>
      </c>
      <c r="G1105" s="399" t="s">
        <v>10772</v>
      </c>
    </row>
    <row r="1106" spans="1:7" x14ac:dyDescent="0.25">
      <c r="A1106" s="294"/>
      <c r="B1106" s="393"/>
      <c r="C1106" s="294"/>
      <c r="D1106" s="306"/>
      <c r="E1106" s="306"/>
      <c r="F1106" s="48">
        <f t="shared" si="31"/>
        <v>27930295</v>
      </c>
      <c r="G1106" s="399" t="s">
        <v>10772</v>
      </c>
    </row>
    <row r="1107" spans="1:7" x14ac:dyDescent="0.25">
      <c r="A1107" s="294"/>
      <c r="B1107" s="393"/>
      <c r="C1107" s="294"/>
      <c r="D1107" s="306"/>
      <c r="E1107" s="306"/>
      <c r="F1107" s="48">
        <f t="shared" si="31"/>
        <v>27930295</v>
      </c>
      <c r="G1107" s="399" t="s">
        <v>10772</v>
      </c>
    </row>
    <row r="1108" spans="1:7" x14ac:dyDescent="0.25">
      <c r="A1108" s="294"/>
      <c r="B1108" s="393"/>
      <c r="C1108" s="294"/>
      <c r="D1108" s="306"/>
      <c r="E1108" s="306"/>
      <c r="F1108" s="48">
        <f t="shared" si="31"/>
        <v>27930295</v>
      </c>
      <c r="G1108" s="399" t="s">
        <v>10772</v>
      </c>
    </row>
    <row r="1109" spans="1:7" x14ac:dyDescent="0.25">
      <c r="A1109" s="294"/>
      <c r="B1109" s="393"/>
      <c r="C1109" s="294"/>
      <c r="D1109" s="306"/>
      <c r="E1109" s="306"/>
      <c r="F1109" s="48">
        <f t="shared" si="31"/>
        <v>27930295</v>
      </c>
      <c r="G1109" s="399" t="s">
        <v>10772</v>
      </c>
    </row>
    <row r="1110" spans="1:7" x14ac:dyDescent="0.25">
      <c r="A1110" s="294"/>
      <c r="B1110" s="393"/>
      <c r="C1110" s="294"/>
      <c r="D1110" s="306"/>
      <c r="E1110" s="306"/>
      <c r="F1110" s="48">
        <f t="shared" si="31"/>
        <v>27930295</v>
      </c>
      <c r="G1110" s="399" t="s">
        <v>10772</v>
      </c>
    </row>
    <row r="1111" spans="1:7" x14ac:dyDescent="0.25">
      <c r="A1111" s="294"/>
      <c r="B1111" s="393"/>
      <c r="C1111" s="294"/>
      <c r="D1111" s="306"/>
      <c r="E1111" s="306"/>
      <c r="F1111" s="48">
        <f t="shared" si="31"/>
        <v>27930295</v>
      </c>
      <c r="G1111" s="399" t="s">
        <v>10772</v>
      </c>
    </row>
    <row r="1112" spans="1:7" x14ac:dyDescent="0.25">
      <c r="A1112" s="294"/>
      <c r="B1112" s="393"/>
      <c r="C1112" s="294"/>
      <c r="D1112" s="306"/>
      <c r="E1112" s="306"/>
      <c r="F1112" s="48">
        <f t="shared" si="31"/>
        <v>27930295</v>
      </c>
      <c r="G1112" s="399" t="s">
        <v>10772</v>
      </c>
    </row>
    <row r="1113" spans="1:7" x14ac:dyDescent="0.25">
      <c r="A1113" s="294"/>
      <c r="B1113" s="393"/>
      <c r="C1113" s="294"/>
      <c r="D1113" s="306"/>
      <c r="E1113" s="306"/>
      <c r="F1113" s="48">
        <f t="shared" si="31"/>
        <v>27930295</v>
      </c>
      <c r="G1113" s="399" t="s">
        <v>10772</v>
      </c>
    </row>
    <row r="1114" spans="1:7" x14ac:dyDescent="0.25">
      <c r="A1114" s="294"/>
      <c r="B1114" s="393"/>
      <c r="C1114" s="294"/>
      <c r="D1114" s="306"/>
      <c r="E1114" s="306"/>
      <c r="F1114" s="48">
        <f t="shared" si="31"/>
        <v>27930295</v>
      </c>
      <c r="G1114" s="399" t="s">
        <v>10772</v>
      </c>
    </row>
    <row r="1115" spans="1:7" x14ac:dyDescent="0.25">
      <c r="A1115" s="294"/>
      <c r="B1115" s="393"/>
      <c r="C1115" s="294"/>
      <c r="D1115" s="306"/>
      <c r="E1115" s="306"/>
      <c r="F1115" s="48">
        <f t="shared" si="31"/>
        <v>27930295</v>
      </c>
      <c r="G1115" s="399" t="s">
        <v>10772</v>
      </c>
    </row>
    <row r="1116" spans="1:7" x14ac:dyDescent="0.25">
      <c r="A1116" s="294"/>
      <c r="B1116" s="393"/>
      <c r="C1116" s="294"/>
      <c r="D1116" s="306"/>
      <c r="E1116" s="306"/>
      <c r="F1116" s="48">
        <f t="shared" si="31"/>
        <v>27930295</v>
      </c>
      <c r="G1116" s="399" t="s">
        <v>10772</v>
      </c>
    </row>
    <row r="1117" spans="1:7" x14ac:dyDescent="0.25">
      <c r="A1117" s="294"/>
      <c r="B1117" s="393"/>
      <c r="C1117" s="294"/>
      <c r="D1117" s="306"/>
      <c r="E1117" s="306"/>
      <c r="F1117" s="48">
        <f t="shared" si="31"/>
        <v>27930295</v>
      </c>
      <c r="G1117" s="399" t="s">
        <v>10772</v>
      </c>
    </row>
    <row r="1118" spans="1:7" x14ac:dyDescent="0.25">
      <c r="A1118" s="294"/>
      <c r="B1118" s="393"/>
      <c r="C1118" s="294"/>
      <c r="D1118" s="306"/>
      <c r="E1118" s="306"/>
      <c r="F1118" s="48">
        <f t="shared" si="31"/>
        <v>27930295</v>
      </c>
      <c r="G1118" s="399" t="s">
        <v>10772</v>
      </c>
    </row>
    <row r="1119" spans="1:7" x14ac:dyDescent="0.25">
      <c r="A1119" s="294"/>
      <c r="B1119" s="393"/>
      <c r="C1119" s="294"/>
      <c r="D1119" s="306"/>
      <c r="E1119" s="306"/>
      <c r="F1119" s="48">
        <f t="shared" si="31"/>
        <v>27930295</v>
      </c>
      <c r="G1119" s="399" t="s">
        <v>10772</v>
      </c>
    </row>
    <row r="1120" spans="1:7" x14ac:dyDescent="0.25">
      <c r="A1120" s="294"/>
      <c r="B1120" s="393"/>
      <c r="C1120" s="294"/>
      <c r="D1120" s="306"/>
      <c r="E1120" s="306"/>
      <c r="F1120" s="48">
        <f t="shared" ref="F1120:F1183" si="32">F1119+E1120-D1120</f>
        <v>27930295</v>
      </c>
      <c r="G1120" s="399" t="s">
        <v>10772</v>
      </c>
    </row>
    <row r="1121" spans="1:7" x14ac:dyDescent="0.25">
      <c r="A1121" s="294"/>
      <c r="B1121" s="393"/>
      <c r="C1121" s="294"/>
      <c r="D1121" s="306"/>
      <c r="E1121" s="306"/>
      <c r="F1121" s="48">
        <f t="shared" si="32"/>
        <v>27930295</v>
      </c>
      <c r="G1121" s="399" t="s">
        <v>10772</v>
      </c>
    </row>
    <row r="1122" spans="1:7" x14ac:dyDescent="0.25">
      <c r="A1122" s="294"/>
      <c r="B1122" s="393"/>
      <c r="C1122" s="294"/>
      <c r="D1122" s="306"/>
      <c r="E1122" s="306"/>
      <c r="F1122" s="48">
        <f t="shared" si="32"/>
        <v>27930295</v>
      </c>
      <c r="G1122" s="399" t="s">
        <v>10772</v>
      </c>
    </row>
    <row r="1123" spans="1:7" x14ac:dyDescent="0.25">
      <c r="A1123" s="294"/>
      <c r="B1123" s="393"/>
      <c r="C1123" s="294"/>
      <c r="D1123" s="306"/>
      <c r="E1123" s="306"/>
      <c r="F1123" s="48">
        <f t="shared" si="32"/>
        <v>27930295</v>
      </c>
      <c r="G1123" s="399" t="s">
        <v>10772</v>
      </c>
    </row>
    <row r="1124" spans="1:7" x14ac:dyDescent="0.25">
      <c r="A1124" s="294"/>
      <c r="B1124" s="393"/>
      <c r="C1124" s="294"/>
      <c r="D1124" s="306"/>
      <c r="E1124" s="306"/>
      <c r="F1124" s="48">
        <f t="shared" si="32"/>
        <v>27930295</v>
      </c>
      <c r="G1124" s="399" t="s">
        <v>10772</v>
      </c>
    </row>
    <row r="1125" spans="1:7" x14ac:dyDescent="0.25">
      <c r="A1125" s="294"/>
      <c r="B1125" s="393"/>
      <c r="C1125" s="294"/>
      <c r="D1125" s="306"/>
      <c r="E1125" s="306"/>
      <c r="F1125" s="48">
        <f t="shared" si="32"/>
        <v>27930295</v>
      </c>
      <c r="G1125" s="399" t="s">
        <v>10772</v>
      </c>
    </row>
    <row r="1126" spans="1:7" x14ac:dyDescent="0.25">
      <c r="A1126" s="294"/>
      <c r="B1126" s="393"/>
      <c r="C1126" s="294"/>
      <c r="D1126" s="306"/>
      <c r="E1126" s="306"/>
      <c r="F1126" s="48">
        <f t="shared" si="32"/>
        <v>27930295</v>
      </c>
      <c r="G1126" s="399" t="s">
        <v>10772</v>
      </c>
    </row>
    <row r="1127" spans="1:7" x14ac:dyDescent="0.25">
      <c r="A1127" s="294"/>
      <c r="B1127" s="393"/>
      <c r="C1127" s="294"/>
      <c r="D1127" s="306"/>
      <c r="E1127" s="306"/>
      <c r="F1127" s="48">
        <f t="shared" si="32"/>
        <v>27930295</v>
      </c>
      <c r="G1127" s="399" t="s">
        <v>10772</v>
      </c>
    </row>
    <row r="1128" spans="1:7" x14ac:dyDescent="0.25">
      <c r="A1128" s="294"/>
      <c r="B1128" s="393"/>
      <c r="C1128" s="294"/>
      <c r="D1128" s="306"/>
      <c r="E1128" s="306"/>
      <c r="F1128" s="48">
        <f t="shared" si="32"/>
        <v>27930295</v>
      </c>
      <c r="G1128" s="399" t="s">
        <v>10772</v>
      </c>
    </row>
    <row r="1129" spans="1:7" x14ac:dyDescent="0.25">
      <c r="A1129" s="294"/>
      <c r="B1129" s="393"/>
      <c r="C1129" s="294"/>
      <c r="D1129" s="306"/>
      <c r="E1129" s="306"/>
      <c r="F1129" s="48">
        <f t="shared" si="32"/>
        <v>27930295</v>
      </c>
      <c r="G1129" s="399" t="s">
        <v>10772</v>
      </c>
    </row>
    <row r="1130" spans="1:7" x14ac:dyDescent="0.25">
      <c r="A1130" s="294"/>
      <c r="B1130" s="393"/>
      <c r="C1130" s="294"/>
      <c r="D1130" s="306"/>
      <c r="E1130" s="306"/>
      <c r="F1130" s="48">
        <f t="shared" si="32"/>
        <v>27930295</v>
      </c>
      <c r="G1130" s="399" t="s">
        <v>10772</v>
      </c>
    </row>
    <row r="1131" spans="1:7" x14ac:dyDescent="0.25">
      <c r="A1131" s="294"/>
      <c r="B1131" s="393"/>
      <c r="C1131" s="294"/>
      <c r="D1131" s="306"/>
      <c r="E1131" s="306"/>
      <c r="F1131" s="48">
        <f t="shared" si="32"/>
        <v>27930295</v>
      </c>
      <c r="G1131" s="399" t="s">
        <v>10772</v>
      </c>
    </row>
    <row r="1132" spans="1:7" x14ac:dyDescent="0.25">
      <c r="A1132" s="294"/>
      <c r="B1132" s="393"/>
      <c r="C1132" s="294"/>
      <c r="D1132" s="306"/>
      <c r="E1132" s="306"/>
      <c r="F1132" s="48">
        <f t="shared" si="32"/>
        <v>27930295</v>
      </c>
      <c r="G1132" s="399" t="s">
        <v>10772</v>
      </c>
    </row>
    <row r="1133" spans="1:7" x14ac:dyDescent="0.25">
      <c r="A1133" s="294"/>
      <c r="B1133" s="393"/>
      <c r="C1133" s="294"/>
      <c r="D1133" s="306"/>
      <c r="E1133" s="306"/>
      <c r="F1133" s="48">
        <f t="shared" si="32"/>
        <v>27930295</v>
      </c>
      <c r="G1133" s="399" t="s">
        <v>10772</v>
      </c>
    </row>
    <row r="1134" spans="1:7" x14ac:dyDescent="0.25">
      <c r="A1134" s="294"/>
      <c r="B1134" s="393"/>
      <c r="C1134" s="294"/>
      <c r="D1134" s="306"/>
      <c r="E1134" s="306"/>
      <c r="F1134" s="48">
        <f t="shared" si="32"/>
        <v>27930295</v>
      </c>
      <c r="G1134" s="399" t="s">
        <v>10772</v>
      </c>
    </row>
    <row r="1135" spans="1:7" x14ac:dyDescent="0.25">
      <c r="A1135" s="294"/>
      <c r="B1135" s="393"/>
      <c r="C1135" s="294"/>
      <c r="D1135" s="306"/>
      <c r="E1135" s="306"/>
      <c r="F1135" s="48">
        <f t="shared" si="32"/>
        <v>27930295</v>
      </c>
      <c r="G1135" s="399" t="s">
        <v>10772</v>
      </c>
    </row>
    <row r="1136" spans="1:7" x14ac:dyDescent="0.25">
      <c r="A1136" s="294"/>
      <c r="B1136" s="393"/>
      <c r="C1136" s="294"/>
      <c r="D1136" s="306"/>
      <c r="E1136" s="306"/>
      <c r="F1136" s="48">
        <f t="shared" si="32"/>
        <v>27930295</v>
      </c>
      <c r="G1136" s="399" t="s">
        <v>10772</v>
      </c>
    </row>
    <row r="1137" spans="1:7" x14ac:dyDescent="0.25">
      <c r="A1137" s="294"/>
      <c r="B1137" s="393"/>
      <c r="C1137" s="294"/>
      <c r="D1137" s="306"/>
      <c r="E1137" s="306"/>
      <c r="F1137" s="48">
        <f t="shared" si="32"/>
        <v>27930295</v>
      </c>
      <c r="G1137" s="399" t="s">
        <v>10772</v>
      </c>
    </row>
    <row r="1138" spans="1:7" x14ac:dyDescent="0.25">
      <c r="A1138" s="294"/>
      <c r="B1138" s="393"/>
      <c r="C1138" s="294"/>
      <c r="D1138" s="306"/>
      <c r="E1138" s="306"/>
      <c r="F1138" s="48">
        <f t="shared" si="32"/>
        <v>27930295</v>
      </c>
      <c r="G1138" s="399" t="s">
        <v>10772</v>
      </c>
    </row>
    <row r="1139" spans="1:7" x14ac:dyDescent="0.25">
      <c r="A1139" s="294"/>
      <c r="B1139" s="393"/>
      <c r="C1139" s="294"/>
      <c r="D1139" s="306"/>
      <c r="E1139" s="306"/>
      <c r="F1139" s="48">
        <f t="shared" si="32"/>
        <v>27930295</v>
      </c>
      <c r="G1139" s="399" t="s">
        <v>10772</v>
      </c>
    </row>
    <row r="1140" spans="1:7" x14ac:dyDescent="0.25">
      <c r="A1140" s="294"/>
      <c r="B1140" s="393"/>
      <c r="C1140" s="294"/>
      <c r="D1140" s="306"/>
      <c r="E1140" s="306"/>
      <c r="F1140" s="48">
        <f t="shared" si="32"/>
        <v>27930295</v>
      </c>
      <c r="G1140" s="399" t="s">
        <v>10772</v>
      </c>
    </row>
    <row r="1141" spans="1:7" x14ac:dyDescent="0.25">
      <c r="A1141" s="294"/>
      <c r="B1141" s="393"/>
      <c r="C1141" s="294"/>
      <c r="D1141" s="306"/>
      <c r="E1141" s="306"/>
      <c r="F1141" s="48">
        <f t="shared" si="32"/>
        <v>27930295</v>
      </c>
      <c r="G1141" s="399" t="s">
        <v>10772</v>
      </c>
    </row>
    <row r="1142" spans="1:7" x14ac:dyDescent="0.25">
      <c r="A1142" s="294"/>
      <c r="B1142" s="393"/>
      <c r="C1142" s="294"/>
      <c r="D1142" s="306"/>
      <c r="E1142" s="306"/>
      <c r="F1142" s="48">
        <f t="shared" si="32"/>
        <v>27930295</v>
      </c>
      <c r="G1142" s="399" t="s">
        <v>10772</v>
      </c>
    </row>
    <row r="1143" spans="1:7" x14ac:dyDescent="0.25">
      <c r="A1143" s="294"/>
      <c r="B1143" s="393"/>
      <c r="C1143" s="294"/>
      <c r="D1143" s="306"/>
      <c r="E1143" s="306"/>
      <c r="F1143" s="48">
        <f t="shared" si="32"/>
        <v>27930295</v>
      </c>
      <c r="G1143" s="399" t="s">
        <v>10772</v>
      </c>
    </row>
    <row r="1144" spans="1:7" x14ac:dyDescent="0.25">
      <c r="A1144" s="294"/>
      <c r="B1144" s="393"/>
      <c r="C1144" s="294"/>
      <c r="D1144" s="306"/>
      <c r="E1144" s="306"/>
      <c r="F1144" s="48">
        <f t="shared" si="32"/>
        <v>27930295</v>
      </c>
      <c r="G1144" s="399" t="s">
        <v>10772</v>
      </c>
    </row>
    <row r="1145" spans="1:7" x14ac:dyDescent="0.25">
      <c r="A1145" s="294"/>
      <c r="B1145" s="393"/>
      <c r="C1145" s="294"/>
      <c r="D1145" s="306"/>
      <c r="E1145" s="306"/>
      <c r="F1145" s="48">
        <f t="shared" si="32"/>
        <v>27930295</v>
      </c>
      <c r="G1145" s="399" t="s">
        <v>10772</v>
      </c>
    </row>
    <row r="1146" spans="1:7" x14ac:dyDescent="0.25">
      <c r="A1146" s="294"/>
      <c r="B1146" s="393"/>
      <c r="C1146" s="294"/>
      <c r="D1146" s="306"/>
      <c r="E1146" s="306"/>
      <c r="F1146" s="48">
        <f t="shared" si="32"/>
        <v>27930295</v>
      </c>
      <c r="G1146" s="399" t="s">
        <v>10772</v>
      </c>
    </row>
    <row r="1147" spans="1:7" x14ac:dyDescent="0.25">
      <c r="A1147" s="294"/>
      <c r="B1147" s="393"/>
      <c r="C1147" s="294"/>
      <c r="D1147" s="306"/>
      <c r="E1147" s="306"/>
      <c r="F1147" s="48">
        <f t="shared" si="32"/>
        <v>27930295</v>
      </c>
      <c r="G1147" s="399" t="s">
        <v>10772</v>
      </c>
    </row>
    <row r="1148" spans="1:7" x14ac:dyDescent="0.25">
      <c r="A1148" s="294"/>
      <c r="B1148" s="393"/>
      <c r="C1148" s="294"/>
      <c r="D1148" s="306"/>
      <c r="E1148" s="306"/>
      <c r="F1148" s="48">
        <f t="shared" si="32"/>
        <v>27930295</v>
      </c>
      <c r="G1148" s="399" t="s">
        <v>10772</v>
      </c>
    </row>
    <row r="1149" spans="1:7" x14ac:dyDescent="0.25">
      <c r="A1149" s="294"/>
      <c r="B1149" s="393"/>
      <c r="C1149" s="294"/>
      <c r="D1149" s="306"/>
      <c r="E1149" s="306"/>
      <c r="F1149" s="48">
        <f t="shared" si="32"/>
        <v>27930295</v>
      </c>
      <c r="G1149" s="399" t="s">
        <v>10772</v>
      </c>
    </row>
    <row r="1150" spans="1:7" x14ac:dyDescent="0.25">
      <c r="A1150" s="294"/>
      <c r="B1150" s="393"/>
      <c r="C1150" s="294"/>
      <c r="D1150" s="306"/>
      <c r="E1150" s="306"/>
      <c r="F1150" s="48">
        <f t="shared" si="32"/>
        <v>27930295</v>
      </c>
      <c r="G1150" s="399" t="s">
        <v>10772</v>
      </c>
    </row>
    <row r="1151" spans="1:7" x14ac:dyDescent="0.25">
      <c r="A1151" s="294"/>
      <c r="B1151" s="393"/>
      <c r="C1151" s="294"/>
      <c r="D1151" s="306"/>
      <c r="E1151" s="306"/>
      <c r="F1151" s="48">
        <f t="shared" si="32"/>
        <v>27930295</v>
      </c>
      <c r="G1151" s="399" t="s">
        <v>10772</v>
      </c>
    </row>
    <row r="1152" spans="1:7" x14ac:dyDescent="0.25">
      <c r="A1152" s="294"/>
      <c r="B1152" s="393"/>
      <c r="C1152" s="294"/>
      <c r="D1152" s="306"/>
      <c r="E1152" s="306"/>
      <c r="F1152" s="48">
        <f t="shared" si="32"/>
        <v>27930295</v>
      </c>
      <c r="G1152" s="399" t="s">
        <v>10772</v>
      </c>
    </row>
    <row r="1153" spans="1:7" x14ac:dyDescent="0.25">
      <c r="A1153" s="294"/>
      <c r="B1153" s="393"/>
      <c r="C1153" s="294"/>
      <c r="D1153" s="306"/>
      <c r="E1153" s="306"/>
      <c r="F1153" s="48">
        <f t="shared" si="32"/>
        <v>27930295</v>
      </c>
      <c r="G1153" s="399" t="s">
        <v>10772</v>
      </c>
    </row>
    <row r="1154" spans="1:7" x14ac:dyDescent="0.25">
      <c r="A1154" s="294"/>
      <c r="B1154" s="393"/>
      <c r="C1154" s="294"/>
      <c r="D1154" s="306"/>
      <c r="E1154" s="306"/>
      <c r="F1154" s="48">
        <f t="shared" si="32"/>
        <v>27930295</v>
      </c>
      <c r="G1154" s="399" t="s">
        <v>10772</v>
      </c>
    </row>
    <row r="1155" spans="1:7" x14ac:dyDescent="0.25">
      <c r="A1155" s="294"/>
      <c r="B1155" s="393"/>
      <c r="C1155" s="294"/>
      <c r="D1155" s="306"/>
      <c r="E1155" s="306"/>
      <c r="F1155" s="48">
        <f t="shared" si="32"/>
        <v>27930295</v>
      </c>
      <c r="G1155" s="399" t="s">
        <v>10772</v>
      </c>
    </row>
    <row r="1156" spans="1:7" x14ac:dyDescent="0.25">
      <c r="A1156" s="294"/>
      <c r="B1156" s="393"/>
      <c r="C1156" s="294"/>
      <c r="D1156" s="306"/>
      <c r="E1156" s="306"/>
      <c r="F1156" s="48">
        <f t="shared" si="32"/>
        <v>27930295</v>
      </c>
      <c r="G1156" s="399" t="s">
        <v>10772</v>
      </c>
    </row>
    <row r="1157" spans="1:7" x14ac:dyDescent="0.25">
      <c r="A1157" s="294"/>
      <c r="B1157" s="393"/>
      <c r="C1157" s="294"/>
      <c r="D1157" s="306"/>
      <c r="E1157" s="306"/>
      <c r="F1157" s="48">
        <f t="shared" si="32"/>
        <v>27930295</v>
      </c>
      <c r="G1157" s="399" t="s">
        <v>10772</v>
      </c>
    </row>
    <row r="1158" spans="1:7" x14ac:dyDescent="0.25">
      <c r="A1158" s="294"/>
      <c r="B1158" s="393"/>
      <c r="C1158" s="294"/>
      <c r="D1158" s="306"/>
      <c r="E1158" s="306"/>
      <c r="F1158" s="48">
        <f t="shared" si="32"/>
        <v>27930295</v>
      </c>
      <c r="G1158" s="399" t="s">
        <v>10772</v>
      </c>
    </row>
    <row r="1159" spans="1:7" x14ac:dyDescent="0.25">
      <c r="A1159" s="294"/>
      <c r="B1159" s="393"/>
      <c r="C1159" s="294"/>
      <c r="D1159" s="306"/>
      <c r="E1159" s="306"/>
      <c r="F1159" s="48">
        <f t="shared" si="32"/>
        <v>27930295</v>
      </c>
      <c r="G1159" s="399" t="s">
        <v>10772</v>
      </c>
    </row>
    <row r="1160" spans="1:7" x14ac:dyDescent="0.25">
      <c r="A1160" s="294"/>
      <c r="B1160" s="393"/>
      <c r="C1160" s="294"/>
      <c r="D1160" s="306"/>
      <c r="E1160" s="306"/>
      <c r="F1160" s="48">
        <f t="shared" si="32"/>
        <v>27930295</v>
      </c>
      <c r="G1160" s="399" t="s">
        <v>10772</v>
      </c>
    </row>
    <row r="1161" spans="1:7" x14ac:dyDescent="0.25">
      <c r="A1161" s="294"/>
      <c r="B1161" s="393"/>
      <c r="C1161" s="294"/>
      <c r="D1161" s="306"/>
      <c r="E1161" s="306"/>
      <c r="F1161" s="48">
        <f t="shared" si="32"/>
        <v>27930295</v>
      </c>
      <c r="G1161" s="399" t="s">
        <v>10772</v>
      </c>
    </row>
    <row r="1162" spans="1:7" x14ac:dyDescent="0.25">
      <c r="A1162" s="294"/>
      <c r="B1162" s="393"/>
      <c r="C1162" s="294"/>
      <c r="D1162" s="306"/>
      <c r="E1162" s="306"/>
      <c r="F1162" s="48">
        <f t="shared" si="32"/>
        <v>27930295</v>
      </c>
      <c r="G1162" s="399" t="s">
        <v>10772</v>
      </c>
    </row>
    <row r="1163" spans="1:7" x14ac:dyDescent="0.25">
      <c r="A1163" s="294"/>
      <c r="B1163" s="393"/>
      <c r="C1163" s="294"/>
      <c r="D1163" s="306"/>
      <c r="E1163" s="306"/>
      <c r="F1163" s="48">
        <f t="shared" si="32"/>
        <v>27930295</v>
      </c>
      <c r="G1163" s="399" t="s">
        <v>10772</v>
      </c>
    </row>
    <row r="1164" spans="1:7" x14ac:dyDescent="0.25">
      <c r="A1164" s="294"/>
      <c r="B1164" s="393"/>
      <c r="C1164" s="294"/>
      <c r="D1164" s="306"/>
      <c r="E1164" s="306"/>
      <c r="F1164" s="48">
        <f t="shared" si="32"/>
        <v>27930295</v>
      </c>
      <c r="G1164" s="399" t="s">
        <v>10772</v>
      </c>
    </row>
    <row r="1165" spans="1:7" x14ac:dyDescent="0.25">
      <c r="A1165" s="294"/>
      <c r="B1165" s="393"/>
      <c r="C1165" s="294"/>
      <c r="D1165" s="306"/>
      <c r="E1165" s="306"/>
      <c r="F1165" s="48">
        <f t="shared" si="32"/>
        <v>27930295</v>
      </c>
      <c r="G1165" s="399" t="s">
        <v>10772</v>
      </c>
    </row>
    <row r="1166" spans="1:7" x14ac:dyDescent="0.25">
      <c r="A1166" s="294"/>
      <c r="B1166" s="393"/>
      <c r="C1166" s="294"/>
      <c r="D1166" s="306"/>
      <c r="E1166" s="306"/>
      <c r="F1166" s="48">
        <f t="shared" si="32"/>
        <v>27930295</v>
      </c>
      <c r="G1166" s="399" t="s">
        <v>10772</v>
      </c>
    </row>
    <row r="1167" spans="1:7" x14ac:dyDescent="0.25">
      <c r="A1167" s="294"/>
      <c r="B1167" s="393"/>
      <c r="C1167" s="294"/>
      <c r="D1167" s="306"/>
      <c r="E1167" s="306"/>
      <c r="F1167" s="48">
        <f t="shared" si="32"/>
        <v>27930295</v>
      </c>
      <c r="G1167" s="399" t="s">
        <v>10772</v>
      </c>
    </row>
    <row r="1168" spans="1:7" x14ac:dyDescent="0.25">
      <c r="A1168" s="294"/>
      <c r="B1168" s="393"/>
      <c r="C1168" s="294"/>
      <c r="D1168" s="306"/>
      <c r="E1168" s="306"/>
      <c r="F1168" s="48">
        <f t="shared" si="32"/>
        <v>27930295</v>
      </c>
      <c r="G1168" s="399" t="s">
        <v>10772</v>
      </c>
    </row>
    <row r="1169" spans="1:7" x14ac:dyDescent="0.25">
      <c r="A1169" s="294"/>
      <c r="B1169" s="393"/>
      <c r="C1169" s="294"/>
      <c r="D1169" s="306"/>
      <c r="E1169" s="306"/>
      <c r="F1169" s="48">
        <f t="shared" si="32"/>
        <v>27930295</v>
      </c>
      <c r="G1169" s="399" t="s">
        <v>10772</v>
      </c>
    </row>
    <row r="1170" spans="1:7" x14ac:dyDescent="0.25">
      <c r="A1170" s="294"/>
      <c r="B1170" s="393"/>
      <c r="C1170" s="294"/>
      <c r="D1170" s="306"/>
      <c r="E1170" s="306"/>
      <c r="F1170" s="48">
        <f t="shared" si="32"/>
        <v>27930295</v>
      </c>
      <c r="G1170" s="399" t="s">
        <v>10772</v>
      </c>
    </row>
    <row r="1171" spans="1:7" x14ac:dyDescent="0.25">
      <c r="A1171" s="294"/>
      <c r="B1171" s="393"/>
      <c r="C1171" s="294"/>
      <c r="D1171" s="306"/>
      <c r="E1171" s="306"/>
      <c r="F1171" s="48">
        <f t="shared" si="32"/>
        <v>27930295</v>
      </c>
      <c r="G1171" s="399" t="s">
        <v>10772</v>
      </c>
    </row>
    <row r="1172" spans="1:7" x14ac:dyDescent="0.25">
      <c r="A1172" s="294"/>
      <c r="B1172" s="393"/>
      <c r="C1172" s="294"/>
      <c r="D1172" s="306"/>
      <c r="E1172" s="306"/>
      <c r="F1172" s="48">
        <f t="shared" si="32"/>
        <v>27930295</v>
      </c>
      <c r="G1172" s="399" t="s">
        <v>10772</v>
      </c>
    </row>
    <row r="1173" spans="1:7" x14ac:dyDescent="0.25">
      <c r="A1173" s="294"/>
      <c r="B1173" s="393"/>
      <c r="C1173" s="294"/>
      <c r="D1173" s="306"/>
      <c r="E1173" s="306"/>
      <c r="F1173" s="48">
        <f t="shared" si="32"/>
        <v>27930295</v>
      </c>
      <c r="G1173" s="399" t="s">
        <v>10772</v>
      </c>
    </row>
    <row r="1174" spans="1:7" x14ac:dyDescent="0.25">
      <c r="A1174" s="294"/>
      <c r="B1174" s="393"/>
      <c r="C1174" s="294"/>
      <c r="D1174" s="306"/>
      <c r="E1174" s="306"/>
      <c r="F1174" s="48">
        <f t="shared" si="32"/>
        <v>27930295</v>
      </c>
      <c r="G1174" s="399" t="s">
        <v>10772</v>
      </c>
    </row>
    <row r="1175" spans="1:7" x14ac:dyDescent="0.25">
      <c r="A1175" s="294"/>
      <c r="B1175" s="393"/>
      <c r="C1175" s="294"/>
      <c r="D1175" s="306"/>
      <c r="E1175" s="306"/>
      <c r="F1175" s="48">
        <f t="shared" si="32"/>
        <v>27930295</v>
      </c>
      <c r="G1175" s="399" t="s">
        <v>10772</v>
      </c>
    </row>
    <row r="1176" spans="1:7" x14ac:dyDescent="0.25">
      <c r="A1176" s="294"/>
      <c r="B1176" s="393"/>
      <c r="C1176" s="294"/>
      <c r="D1176" s="306"/>
      <c r="E1176" s="306"/>
      <c r="F1176" s="48">
        <f t="shared" si="32"/>
        <v>27930295</v>
      </c>
      <c r="G1176" s="399" t="s">
        <v>10772</v>
      </c>
    </row>
    <row r="1177" spans="1:7" x14ac:dyDescent="0.25">
      <c r="A1177" s="294"/>
      <c r="B1177" s="393"/>
      <c r="C1177" s="294"/>
      <c r="D1177" s="306"/>
      <c r="E1177" s="306"/>
      <c r="F1177" s="48">
        <f t="shared" si="32"/>
        <v>27930295</v>
      </c>
      <c r="G1177" s="399" t="s">
        <v>10772</v>
      </c>
    </row>
    <row r="1178" spans="1:7" x14ac:dyDescent="0.25">
      <c r="A1178" s="294"/>
      <c r="B1178" s="393"/>
      <c r="C1178" s="294"/>
      <c r="D1178" s="306"/>
      <c r="E1178" s="306"/>
      <c r="F1178" s="48">
        <f t="shared" si="32"/>
        <v>27930295</v>
      </c>
      <c r="G1178" s="399" t="s">
        <v>10772</v>
      </c>
    </row>
    <row r="1179" spans="1:7" x14ac:dyDescent="0.25">
      <c r="A1179" s="294"/>
      <c r="B1179" s="393"/>
      <c r="C1179" s="294"/>
      <c r="D1179" s="306"/>
      <c r="E1179" s="306"/>
      <c r="F1179" s="48">
        <f t="shared" si="32"/>
        <v>27930295</v>
      </c>
      <c r="G1179" s="399" t="s">
        <v>10772</v>
      </c>
    </row>
    <row r="1180" spans="1:7" x14ac:dyDescent="0.25">
      <c r="A1180" s="294"/>
      <c r="B1180" s="393"/>
      <c r="C1180" s="294"/>
      <c r="D1180" s="306"/>
      <c r="E1180" s="306"/>
      <c r="F1180" s="48">
        <f t="shared" si="32"/>
        <v>27930295</v>
      </c>
      <c r="G1180" s="399" t="s">
        <v>10772</v>
      </c>
    </row>
    <row r="1181" spans="1:7" x14ac:dyDescent="0.25">
      <c r="A1181" s="294"/>
      <c r="B1181" s="393"/>
      <c r="C1181" s="294"/>
      <c r="D1181" s="306"/>
      <c r="E1181" s="306"/>
      <c r="F1181" s="48">
        <f t="shared" si="32"/>
        <v>27930295</v>
      </c>
      <c r="G1181" s="399" t="s">
        <v>10772</v>
      </c>
    </row>
    <row r="1182" spans="1:7" x14ac:dyDescent="0.25">
      <c r="A1182" s="294"/>
      <c r="B1182" s="393"/>
      <c r="C1182" s="294"/>
      <c r="D1182" s="306"/>
      <c r="E1182" s="306"/>
      <c r="F1182" s="48">
        <f t="shared" si="32"/>
        <v>27930295</v>
      </c>
      <c r="G1182" s="399" t="s">
        <v>10772</v>
      </c>
    </row>
    <row r="1183" spans="1:7" x14ac:dyDescent="0.25">
      <c r="A1183" s="294"/>
      <c r="B1183" s="393"/>
      <c r="C1183" s="294"/>
      <c r="D1183" s="306"/>
      <c r="E1183" s="306"/>
      <c r="F1183" s="48">
        <f t="shared" si="32"/>
        <v>27930295</v>
      </c>
      <c r="G1183" s="399" t="s">
        <v>10772</v>
      </c>
    </row>
    <row r="1184" spans="1:7" x14ac:dyDescent="0.25">
      <c r="A1184" s="294"/>
      <c r="B1184" s="393"/>
      <c r="C1184" s="294"/>
      <c r="D1184" s="306"/>
      <c r="E1184" s="306"/>
      <c r="F1184" s="48">
        <f t="shared" ref="F1184:F1247" si="33">F1183+E1184-D1184</f>
        <v>27930295</v>
      </c>
      <c r="G1184" s="399" t="s">
        <v>10772</v>
      </c>
    </row>
    <row r="1185" spans="1:7" x14ac:dyDescent="0.25">
      <c r="A1185" s="294"/>
      <c r="B1185" s="393"/>
      <c r="C1185" s="294"/>
      <c r="D1185" s="306"/>
      <c r="E1185" s="306"/>
      <c r="F1185" s="48">
        <f t="shared" si="33"/>
        <v>27930295</v>
      </c>
      <c r="G1185" s="399" t="s">
        <v>10772</v>
      </c>
    </row>
    <row r="1186" spans="1:7" x14ac:dyDescent="0.25">
      <c r="A1186" s="294"/>
      <c r="B1186" s="393"/>
      <c r="C1186" s="294"/>
      <c r="D1186" s="306"/>
      <c r="E1186" s="306"/>
      <c r="F1186" s="48">
        <f t="shared" si="33"/>
        <v>27930295</v>
      </c>
      <c r="G1186" s="399" t="s">
        <v>10772</v>
      </c>
    </row>
    <row r="1187" spans="1:7" x14ac:dyDescent="0.25">
      <c r="A1187" s="294"/>
      <c r="B1187" s="393"/>
      <c r="C1187" s="294"/>
      <c r="D1187" s="306"/>
      <c r="E1187" s="306"/>
      <c r="F1187" s="48">
        <f t="shared" si="33"/>
        <v>27930295</v>
      </c>
      <c r="G1187" s="399" t="s">
        <v>10772</v>
      </c>
    </row>
    <row r="1188" spans="1:7" x14ac:dyDescent="0.25">
      <c r="A1188" s="294"/>
      <c r="B1188" s="393"/>
      <c r="C1188" s="294"/>
      <c r="D1188" s="306"/>
      <c r="E1188" s="306"/>
      <c r="F1188" s="48">
        <f t="shared" si="33"/>
        <v>27930295</v>
      </c>
      <c r="G1188" s="399" t="s">
        <v>10772</v>
      </c>
    </row>
    <row r="1189" spans="1:7" x14ac:dyDescent="0.25">
      <c r="A1189" s="294"/>
      <c r="B1189" s="393"/>
      <c r="C1189" s="294"/>
      <c r="D1189" s="306"/>
      <c r="E1189" s="306"/>
      <c r="F1189" s="48">
        <f t="shared" si="33"/>
        <v>27930295</v>
      </c>
      <c r="G1189" s="399" t="s">
        <v>10772</v>
      </c>
    </row>
    <row r="1190" spans="1:7" x14ac:dyDescent="0.25">
      <c r="A1190" s="294"/>
      <c r="B1190" s="393"/>
      <c r="C1190" s="294"/>
      <c r="D1190" s="306"/>
      <c r="E1190" s="306"/>
      <c r="F1190" s="48">
        <f t="shared" si="33"/>
        <v>27930295</v>
      </c>
      <c r="G1190" s="399" t="s">
        <v>10772</v>
      </c>
    </row>
    <row r="1191" spans="1:7" x14ac:dyDescent="0.25">
      <c r="A1191" s="294"/>
      <c r="B1191" s="393"/>
      <c r="C1191" s="294"/>
      <c r="D1191" s="306"/>
      <c r="E1191" s="306"/>
      <c r="F1191" s="48">
        <f t="shared" si="33"/>
        <v>27930295</v>
      </c>
      <c r="G1191" s="399" t="s">
        <v>10772</v>
      </c>
    </row>
    <row r="1192" spans="1:7" x14ac:dyDescent="0.25">
      <c r="A1192" s="294"/>
      <c r="B1192" s="393"/>
      <c r="C1192" s="294"/>
      <c r="D1192" s="306"/>
      <c r="E1192" s="306"/>
      <c r="F1192" s="48">
        <f t="shared" si="33"/>
        <v>27930295</v>
      </c>
      <c r="G1192" s="399" t="s">
        <v>10772</v>
      </c>
    </row>
    <row r="1193" spans="1:7" x14ac:dyDescent="0.25">
      <c r="A1193" s="294"/>
      <c r="B1193" s="393"/>
      <c r="C1193" s="294"/>
      <c r="D1193" s="306"/>
      <c r="E1193" s="306"/>
      <c r="F1193" s="48">
        <f t="shared" si="33"/>
        <v>27930295</v>
      </c>
      <c r="G1193" s="399" t="s">
        <v>10772</v>
      </c>
    </row>
    <row r="1194" spans="1:7" x14ac:dyDescent="0.25">
      <c r="A1194" s="294"/>
      <c r="B1194" s="393"/>
      <c r="C1194" s="294"/>
      <c r="D1194" s="306"/>
      <c r="E1194" s="306"/>
      <c r="F1194" s="48">
        <f t="shared" si="33"/>
        <v>27930295</v>
      </c>
      <c r="G1194" s="399" t="s">
        <v>10772</v>
      </c>
    </row>
    <row r="1195" spans="1:7" x14ac:dyDescent="0.25">
      <c r="A1195" s="294"/>
      <c r="B1195" s="393"/>
      <c r="C1195" s="294"/>
      <c r="D1195" s="306"/>
      <c r="E1195" s="306"/>
      <c r="F1195" s="48">
        <f t="shared" si="33"/>
        <v>27930295</v>
      </c>
      <c r="G1195" s="399" t="s">
        <v>10772</v>
      </c>
    </row>
    <row r="1196" spans="1:7" x14ac:dyDescent="0.25">
      <c r="A1196" s="294"/>
      <c r="B1196" s="393"/>
      <c r="C1196" s="294"/>
      <c r="D1196" s="306"/>
      <c r="E1196" s="306"/>
      <c r="F1196" s="48">
        <f t="shared" si="33"/>
        <v>27930295</v>
      </c>
      <c r="G1196" s="399" t="s">
        <v>10772</v>
      </c>
    </row>
    <row r="1197" spans="1:7" x14ac:dyDescent="0.25">
      <c r="A1197" s="294"/>
      <c r="B1197" s="393"/>
      <c r="C1197" s="294"/>
      <c r="D1197" s="306"/>
      <c r="E1197" s="306"/>
      <c r="F1197" s="48">
        <f t="shared" si="33"/>
        <v>27930295</v>
      </c>
      <c r="G1197" s="399" t="s">
        <v>10772</v>
      </c>
    </row>
    <row r="1198" spans="1:7" x14ac:dyDescent="0.25">
      <c r="A1198" s="294"/>
      <c r="B1198" s="393"/>
      <c r="C1198" s="294"/>
      <c r="D1198" s="306"/>
      <c r="E1198" s="306"/>
      <c r="F1198" s="48">
        <f t="shared" si="33"/>
        <v>27930295</v>
      </c>
      <c r="G1198" s="399" t="s">
        <v>10772</v>
      </c>
    </row>
    <row r="1199" spans="1:7" x14ac:dyDescent="0.25">
      <c r="A1199" s="294"/>
      <c r="B1199" s="393"/>
      <c r="C1199" s="294"/>
      <c r="D1199" s="306"/>
      <c r="E1199" s="306"/>
      <c r="F1199" s="48">
        <f t="shared" si="33"/>
        <v>27930295</v>
      </c>
      <c r="G1199" s="399" t="s">
        <v>10772</v>
      </c>
    </row>
    <row r="1200" spans="1:7" x14ac:dyDescent="0.25">
      <c r="A1200" s="294"/>
      <c r="B1200" s="393"/>
      <c r="C1200" s="294"/>
      <c r="D1200" s="306"/>
      <c r="E1200" s="306"/>
      <c r="F1200" s="48">
        <f t="shared" si="33"/>
        <v>27930295</v>
      </c>
      <c r="G1200" s="399" t="s">
        <v>10772</v>
      </c>
    </row>
    <row r="1201" spans="1:7" x14ac:dyDescent="0.25">
      <c r="A1201" s="294"/>
      <c r="B1201" s="393"/>
      <c r="C1201" s="294"/>
      <c r="D1201" s="306"/>
      <c r="E1201" s="306"/>
      <c r="F1201" s="48">
        <f t="shared" si="33"/>
        <v>27930295</v>
      </c>
      <c r="G1201" s="399" t="s">
        <v>10772</v>
      </c>
    </row>
    <row r="1202" spans="1:7" x14ac:dyDescent="0.25">
      <c r="A1202" s="294"/>
      <c r="B1202" s="393"/>
      <c r="C1202" s="294"/>
      <c r="D1202" s="306"/>
      <c r="E1202" s="306"/>
      <c r="F1202" s="48">
        <f t="shared" si="33"/>
        <v>27930295</v>
      </c>
      <c r="G1202" s="399" t="s">
        <v>10772</v>
      </c>
    </row>
    <row r="1203" spans="1:7" x14ac:dyDescent="0.25">
      <c r="A1203" s="294"/>
      <c r="B1203" s="393"/>
      <c r="C1203" s="294"/>
      <c r="D1203" s="306"/>
      <c r="E1203" s="306"/>
      <c r="F1203" s="48">
        <f t="shared" si="33"/>
        <v>27930295</v>
      </c>
      <c r="G1203" s="399" t="s">
        <v>10772</v>
      </c>
    </row>
    <row r="1204" spans="1:7" x14ac:dyDescent="0.25">
      <c r="A1204" s="294"/>
      <c r="B1204" s="393"/>
      <c r="C1204" s="294"/>
      <c r="D1204" s="306"/>
      <c r="E1204" s="306"/>
      <c r="F1204" s="48">
        <f t="shared" si="33"/>
        <v>27930295</v>
      </c>
      <c r="G1204" s="399" t="s">
        <v>10772</v>
      </c>
    </row>
    <row r="1205" spans="1:7" x14ac:dyDescent="0.25">
      <c r="A1205" s="294"/>
      <c r="B1205" s="393"/>
      <c r="C1205" s="294"/>
      <c r="D1205" s="306"/>
      <c r="E1205" s="306"/>
      <c r="F1205" s="48">
        <f t="shared" si="33"/>
        <v>27930295</v>
      </c>
      <c r="G1205" s="399" t="s">
        <v>10772</v>
      </c>
    </row>
    <row r="1206" spans="1:7" x14ac:dyDescent="0.25">
      <c r="A1206" s="294"/>
      <c r="B1206" s="393"/>
      <c r="C1206" s="294"/>
      <c r="D1206" s="306"/>
      <c r="E1206" s="306"/>
      <c r="F1206" s="48">
        <f t="shared" si="33"/>
        <v>27930295</v>
      </c>
      <c r="G1206" s="399" t="s">
        <v>10772</v>
      </c>
    </row>
    <row r="1207" spans="1:7" x14ac:dyDescent="0.25">
      <c r="A1207" s="294"/>
      <c r="B1207" s="393"/>
      <c r="C1207" s="294"/>
      <c r="D1207" s="306"/>
      <c r="E1207" s="306"/>
      <c r="F1207" s="48">
        <f t="shared" si="33"/>
        <v>27930295</v>
      </c>
      <c r="G1207" s="399" t="s">
        <v>10772</v>
      </c>
    </row>
    <row r="1208" spans="1:7" x14ac:dyDescent="0.25">
      <c r="A1208" s="294"/>
      <c r="B1208" s="393"/>
      <c r="C1208" s="294"/>
      <c r="D1208" s="306"/>
      <c r="E1208" s="306"/>
      <c r="F1208" s="48">
        <f t="shared" si="33"/>
        <v>27930295</v>
      </c>
      <c r="G1208" s="399" t="s">
        <v>10772</v>
      </c>
    </row>
    <row r="1209" spans="1:7" x14ac:dyDescent="0.25">
      <c r="A1209" s="294"/>
      <c r="B1209" s="393"/>
      <c r="C1209" s="294"/>
      <c r="D1209" s="306"/>
      <c r="E1209" s="306"/>
      <c r="F1209" s="48">
        <f t="shared" si="33"/>
        <v>27930295</v>
      </c>
      <c r="G1209" s="399" t="s">
        <v>10772</v>
      </c>
    </row>
    <row r="1210" spans="1:7" x14ac:dyDescent="0.25">
      <c r="A1210" s="294"/>
      <c r="B1210" s="393"/>
      <c r="C1210" s="294"/>
      <c r="D1210" s="306"/>
      <c r="E1210" s="306"/>
      <c r="F1210" s="48">
        <f t="shared" si="33"/>
        <v>27930295</v>
      </c>
      <c r="G1210" s="399" t="s">
        <v>10772</v>
      </c>
    </row>
    <row r="1211" spans="1:7" x14ac:dyDescent="0.25">
      <c r="A1211" s="294"/>
      <c r="B1211" s="393"/>
      <c r="C1211" s="294"/>
      <c r="D1211" s="306"/>
      <c r="E1211" s="306"/>
      <c r="F1211" s="48">
        <f t="shared" si="33"/>
        <v>27930295</v>
      </c>
      <c r="G1211" s="399" t="s">
        <v>10772</v>
      </c>
    </row>
    <row r="1212" spans="1:7" x14ac:dyDescent="0.25">
      <c r="A1212" s="294"/>
      <c r="B1212" s="393"/>
      <c r="C1212" s="294"/>
      <c r="D1212" s="306"/>
      <c r="E1212" s="306"/>
      <c r="F1212" s="48">
        <f t="shared" si="33"/>
        <v>27930295</v>
      </c>
      <c r="G1212" s="399" t="s">
        <v>10772</v>
      </c>
    </row>
    <row r="1213" spans="1:7" x14ac:dyDescent="0.25">
      <c r="A1213" s="294"/>
      <c r="B1213" s="393"/>
      <c r="C1213" s="294"/>
      <c r="D1213" s="306"/>
      <c r="E1213" s="306"/>
      <c r="F1213" s="48">
        <f t="shared" si="33"/>
        <v>27930295</v>
      </c>
      <c r="G1213" s="399" t="s">
        <v>10772</v>
      </c>
    </row>
    <row r="1214" spans="1:7" x14ac:dyDescent="0.25">
      <c r="A1214" s="294"/>
      <c r="B1214" s="393"/>
      <c r="C1214" s="294"/>
      <c r="D1214" s="306"/>
      <c r="E1214" s="306"/>
      <c r="F1214" s="48">
        <f t="shared" si="33"/>
        <v>27930295</v>
      </c>
      <c r="G1214" s="399" t="s">
        <v>10772</v>
      </c>
    </row>
    <row r="1215" spans="1:7" x14ac:dyDescent="0.25">
      <c r="A1215" s="294"/>
      <c r="B1215" s="393"/>
      <c r="C1215" s="294"/>
      <c r="D1215" s="306"/>
      <c r="E1215" s="306"/>
      <c r="F1215" s="48">
        <f t="shared" si="33"/>
        <v>27930295</v>
      </c>
      <c r="G1215" s="399" t="s">
        <v>10772</v>
      </c>
    </row>
    <row r="1216" spans="1:7" x14ac:dyDescent="0.25">
      <c r="A1216" s="294"/>
      <c r="B1216" s="393"/>
      <c r="C1216" s="294"/>
      <c r="D1216" s="306"/>
      <c r="E1216" s="306"/>
      <c r="F1216" s="48">
        <f t="shared" si="33"/>
        <v>27930295</v>
      </c>
      <c r="G1216" s="399" t="s">
        <v>10772</v>
      </c>
    </row>
    <row r="1217" spans="1:7" x14ac:dyDescent="0.25">
      <c r="A1217" s="294"/>
      <c r="B1217" s="393"/>
      <c r="C1217" s="294"/>
      <c r="D1217" s="306"/>
      <c r="E1217" s="306"/>
      <c r="F1217" s="48">
        <f t="shared" si="33"/>
        <v>27930295</v>
      </c>
      <c r="G1217" s="399" t="s">
        <v>10772</v>
      </c>
    </row>
    <row r="1218" spans="1:7" x14ac:dyDescent="0.25">
      <c r="A1218" s="294"/>
      <c r="B1218" s="393"/>
      <c r="C1218" s="294"/>
      <c r="D1218" s="306"/>
      <c r="E1218" s="306"/>
      <c r="F1218" s="48">
        <f t="shared" si="33"/>
        <v>27930295</v>
      </c>
      <c r="G1218" s="399" t="s">
        <v>10772</v>
      </c>
    </row>
    <row r="1219" spans="1:7" x14ac:dyDescent="0.25">
      <c r="A1219" s="294"/>
      <c r="B1219" s="393"/>
      <c r="C1219" s="294"/>
      <c r="D1219" s="306"/>
      <c r="E1219" s="306"/>
      <c r="F1219" s="48">
        <f t="shared" si="33"/>
        <v>27930295</v>
      </c>
      <c r="G1219" s="399" t="s">
        <v>10772</v>
      </c>
    </row>
    <row r="1220" spans="1:7" x14ac:dyDescent="0.25">
      <c r="A1220" s="294"/>
      <c r="B1220" s="393"/>
      <c r="C1220" s="294"/>
      <c r="D1220" s="306"/>
      <c r="E1220" s="306"/>
      <c r="F1220" s="48">
        <f t="shared" si="33"/>
        <v>27930295</v>
      </c>
      <c r="G1220" s="399" t="s">
        <v>10772</v>
      </c>
    </row>
    <row r="1221" spans="1:7" x14ac:dyDescent="0.25">
      <c r="A1221" s="294"/>
      <c r="B1221" s="393"/>
      <c r="C1221" s="294"/>
      <c r="D1221" s="306"/>
      <c r="E1221" s="306"/>
      <c r="F1221" s="48">
        <f t="shared" si="33"/>
        <v>27930295</v>
      </c>
      <c r="G1221" s="399" t="s">
        <v>10772</v>
      </c>
    </row>
    <row r="1222" spans="1:7" x14ac:dyDescent="0.25">
      <c r="A1222" s="294"/>
      <c r="B1222" s="393"/>
      <c r="C1222" s="294"/>
      <c r="D1222" s="306"/>
      <c r="E1222" s="306"/>
      <c r="F1222" s="48">
        <f t="shared" si="33"/>
        <v>27930295</v>
      </c>
      <c r="G1222" s="399" t="s">
        <v>10772</v>
      </c>
    </row>
    <row r="1223" spans="1:7" x14ac:dyDescent="0.25">
      <c r="A1223" s="294"/>
      <c r="B1223" s="393"/>
      <c r="C1223" s="294"/>
      <c r="D1223" s="306"/>
      <c r="E1223" s="306"/>
      <c r="F1223" s="48">
        <f t="shared" si="33"/>
        <v>27930295</v>
      </c>
      <c r="G1223" s="399" t="s">
        <v>10772</v>
      </c>
    </row>
    <row r="1224" spans="1:7" x14ac:dyDescent="0.25">
      <c r="A1224" s="294"/>
      <c r="B1224" s="393"/>
      <c r="C1224" s="294"/>
      <c r="D1224" s="306"/>
      <c r="E1224" s="306"/>
      <c r="F1224" s="48">
        <f t="shared" si="33"/>
        <v>27930295</v>
      </c>
      <c r="G1224" s="399" t="s">
        <v>10772</v>
      </c>
    </row>
    <row r="1225" spans="1:7" x14ac:dyDescent="0.25">
      <c r="A1225" s="294"/>
      <c r="B1225" s="393"/>
      <c r="C1225" s="294"/>
      <c r="D1225" s="306"/>
      <c r="E1225" s="306"/>
      <c r="F1225" s="48">
        <f t="shared" si="33"/>
        <v>27930295</v>
      </c>
      <c r="G1225" s="399" t="s">
        <v>10772</v>
      </c>
    </row>
    <row r="1226" spans="1:7" x14ac:dyDescent="0.25">
      <c r="A1226" s="294"/>
      <c r="B1226" s="393"/>
      <c r="C1226" s="294"/>
      <c r="D1226" s="306"/>
      <c r="E1226" s="306"/>
      <c r="F1226" s="48">
        <f t="shared" si="33"/>
        <v>27930295</v>
      </c>
      <c r="G1226" s="399" t="s">
        <v>10772</v>
      </c>
    </row>
    <row r="1227" spans="1:7" x14ac:dyDescent="0.25">
      <c r="A1227" s="294"/>
      <c r="B1227" s="393"/>
      <c r="C1227" s="294"/>
      <c r="D1227" s="306"/>
      <c r="E1227" s="306"/>
      <c r="F1227" s="48">
        <f t="shared" si="33"/>
        <v>27930295</v>
      </c>
      <c r="G1227" s="399" t="s">
        <v>10772</v>
      </c>
    </row>
    <row r="1228" spans="1:7" x14ac:dyDescent="0.25">
      <c r="A1228" s="294"/>
      <c r="B1228" s="393"/>
      <c r="C1228" s="294"/>
      <c r="D1228" s="306"/>
      <c r="E1228" s="306"/>
      <c r="F1228" s="48">
        <f t="shared" si="33"/>
        <v>27930295</v>
      </c>
      <c r="G1228" s="399" t="s">
        <v>10772</v>
      </c>
    </row>
    <row r="1229" spans="1:7" x14ac:dyDescent="0.25">
      <c r="A1229" s="294"/>
      <c r="B1229" s="393"/>
      <c r="C1229" s="294"/>
      <c r="D1229" s="306"/>
      <c r="E1229" s="306"/>
      <c r="F1229" s="48">
        <f t="shared" si="33"/>
        <v>27930295</v>
      </c>
      <c r="G1229" s="399" t="s">
        <v>10772</v>
      </c>
    </row>
    <row r="1230" spans="1:7" x14ac:dyDescent="0.25">
      <c r="A1230" s="294"/>
      <c r="B1230" s="393"/>
      <c r="C1230" s="294"/>
      <c r="D1230" s="306"/>
      <c r="E1230" s="306"/>
      <c r="F1230" s="48">
        <f t="shared" si="33"/>
        <v>27930295</v>
      </c>
      <c r="G1230" s="399" t="s">
        <v>10772</v>
      </c>
    </row>
    <row r="1231" spans="1:7" x14ac:dyDescent="0.25">
      <c r="A1231" s="294"/>
      <c r="B1231" s="393"/>
      <c r="C1231" s="294"/>
      <c r="D1231" s="306"/>
      <c r="E1231" s="306"/>
      <c r="F1231" s="48">
        <f t="shared" si="33"/>
        <v>27930295</v>
      </c>
      <c r="G1231" s="399" t="s">
        <v>10772</v>
      </c>
    </row>
    <row r="1232" spans="1:7" x14ac:dyDescent="0.25">
      <c r="A1232" s="294"/>
      <c r="B1232" s="393"/>
      <c r="C1232" s="294"/>
      <c r="D1232" s="306"/>
      <c r="E1232" s="306"/>
      <c r="F1232" s="48">
        <f t="shared" si="33"/>
        <v>27930295</v>
      </c>
      <c r="G1232" s="399" t="s">
        <v>10772</v>
      </c>
    </row>
    <row r="1233" spans="1:7" x14ac:dyDescent="0.25">
      <c r="A1233" s="294"/>
      <c r="B1233" s="393"/>
      <c r="C1233" s="294"/>
      <c r="D1233" s="306"/>
      <c r="E1233" s="306"/>
      <c r="F1233" s="48">
        <f t="shared" si="33"/>
        <v>27930295</v>
      </c>
      <c r="G1233" s="399" t="s">
        <v>10772</v>
      </c>
    </row>
    <row r="1234" spans="1:7" x14ac:dyDescent="0.25">
      <c r="A1234" s="294"/>
      <c r="B1234" s="393"/>
      <c r="C1234" s="294"/>
      <c r="D1234" s="306"/>
      <c r="E1234" s="306"/>
      <c r="F1234" s="48">
        <f t="shared" si="33"/>
        <v>27930295</v>
      </c>
      <c r="G1234" s="399" t="s">
        <v>10772</v>
      </c>
    </row>
    <row r="1235" spans="1:7" x14ac:dyDescent="0.25">
      <c r="A1235" s="294"/>
      <c r="B1235" s="393"/>
      <c r="C1235" s="294"/>
      <c r="D1235" s="306"/>
      <c r="E1235" s="306"/>
      <c r="F1235" s="48">
        <f t="shared" si="33"/>
        <v>27930295</v>
      </c>
      <c r="G1235" s="399" t="s">
        <v>10772</v>
      </c>
    </row>
    <row r="1236" spans="1:7" x14ac:dyDescent="0.25">
      <c r="A1236" s="294"/>
      <c r="B1236" s="393"/>
      <c r="C1236" s="294"/>
      <c r="D1236" s="306"/>
      <c r="E1236" s="306"/>
      <c r="F1236" s="48">
        <f t="shared" si="33"/>
        <v>27930295</v>
      </c>
      <c r="G1236" s="399" t="s">
        <v>10772</v>
      </c>
    </row>
    <row r="1237" spans="1:7" x14ac:dyDescent="0.25">
      <c r="A1237" s="294"/>
      <c r="B1237" s="393"/>
      <c r="C1237" s="294"/>
      <c r="D1237" s="306"/>
      <c r="E1237" s="306"/>
      <c r="F1237" s="48">
        <f t="shared" si="33"/>
        <v>27930295</v>
      </c>
      <c r="G1237" s="399" t="s">
        <v>10772</v>
      </c>
    </row>
    <row r="1238" spans="1:7" x14ac:dyDescent="0.25">
      <c r="A1238" s="294"/>
      <c r="B1238" s="393"/>
      <c r="C1238" s="294"/>
      <c r="D1238" s="306"/>
      <c r="E1238" s="306"/>
      <c r="F1238" s="48">
        <f t="shared" si="33"/>
        <v>27930295</v>
      </c>
      <c r="G1238" s="399" t="s">
        <v>10772</v>
      </c>
    </row>
    <row r="1239" spans="1:7" x14ac:dyDescent="0.25">
      <c r="A1239" s="294"/>
      <c r="B1239" s="393"/>
      <c r="C1239" s="294"/>
      <c r="D1239" s="306"/>
      <c r="E1239" s="306"/>
      <c r="F1239" s="48">
        <f t="shared" si="33"/>
        <v>27930295</v>
      </c>
      <c r="G1239" s="399" t="s">
        <v>10772</v>
      </c>
    </row>
    <row r="1240" spans="1:7" x14ac:dyDescent="0.25">
      <c r="A1240" s="294"/>
      <c r="B1240" s="393"/>
      <c r="C1240" s="294"/>
      <c r="D1240" s="306"/>
      <c r="E1240" s="306"/>
      <c r="F1240" s="48">
        <f t="shared" si="33"/>
        <v>27930295</v>
      </c>
      <c r="G1240" s="399" t="s">
        <v>10772</v>
      </c>
    </row>
    <row r="1241" spans="1:7" x14ac:dyDescent="0.25">
      <c r="A1241" s="294"/>
      <c r="B1241" s="393"/>
      <c r="C1241" s="294"/>
      <c r="D1241" s="306"/>
      <c r="E1241" s="306"/>
      <c r="F1241" s="48">
        <f t="shared" si="33"/>
        <v>27930295</v>
      </c>
      <c r="G1241" s="399" t="s">
        <v>10772</v>
      </c>
    </row>
    <row r="1242" spans="1:7" x14ac:dyDescent="0.25">
      <c r="A1242" s="294"/>
      <c r="B1242" s="393"/>
      <c r="C1242" s="294"/>
      <c r="D1242" s="306"/>
      <c r="E1242" s="306"/>
      <c r="F1242" s="48">
        <f t="shared" si="33"/>
        <v>27930295</v>
      </c>
      <c r="G1242" s="399" t="s">
        <v>10772</v>
      </c>
    </row>
    <row r="1243" spans="1:7" x14ac:dyDescent="0.25">
      <c r="A1243" s="294"/>
      <c r="B1243" s="393"/>
      <c r="C1243" s="294"/>
      <c r="D1243" s="306"/>
      <c r="E1243" s="306"/>
      <c r="F1243" s="48">
        <f t="shared" si="33"/>
        <v>27930295</v>
      </c>
      <c r="G1243" s="399" t="s">
        <v>10772</v>
      </c>
    </row>
    <row r="1244" spans="1:7" x14ac:dyDescent="0.25">
      <c r="A1244" s="294"/>
      <c r="B1244" s="393"/>
      <c r="C1244" s="294"/>
      <c r="D1244" s="306"/>
      <c r="E1244" s="306"/>
      <c r="F1244" s="48">
        <f t="shared" si="33"/>
        <v>27930295</v>
      </c>
      <c r="G1244" s="399" t="s">
        <v>10772</v>
      </c>
    </row>
    <row r="1245" spans="1:7" x14ac:dyDescent="0.25">
      <c r="A1245" s="294"/>
      <c r="B1245" s="393"/>
      <c r="C1245" s="294"/>
      <c r="D1245" s="306"/>
      <c r="E1245" s="306"/>
      <c r="F1245" s="48">
        <f t="shared" si="33"/>
        <v>27930295</v>
      </c>
      <c r="G1245" s="399" t="s">
        <v>10772</v>
      </c>
    </row>
    <row r="1246" spans="1:7" x14ac:dyDescent="0.25">
      <c r="A1246" s="294"/>
      <c r="B1246" s="393"/>
      <c r="C1246" s="294"/>
      <c r="D1246" s="306"/>
      <c r="E1246" s="306"/>
      <c r="F1246" s="48">
        <f t="shared" si="33"/>
        <v>27930295</v>
      </c>
      <c r="G1246" s="399" t="s">
        <v>10772</v>
      </c>
    </row>
    <row r="1247" spans="1:7" x14ac:dyDescent="0.25">
      <c r="A1247" s="294"/>
      <c r="B1247" s="393"/>
      <c r="C1247" s="294"/>
      <c r="D1247" s="306"/>
      <c r="E1247" s="306"/>
      <c r="F1247" s="48">
        <f t="shared" si="33"/>
        <v>27930295</v>
      </c>
      <c r="G1247" s="399" t="s">
        <v>10772</v>
      </c>
    </row>
    <row r="1248" spans="1:7" x14ac:dyDescent="0.25">
      <c r="A1248" s="294"/>
      <c r="B1248" s="393"/>
      <c r="C1248" s="294"/>
      <c r="D1248" s="306"/>
      <c r="E1248" s="306"/>
      <c r="F1248" s="48">
        <f t="shared" ref="F1248:F1311" si="34">F1247+E1248-D1248</f>
        <v>27930295</v>
      </c>
      <c r="G1248" s="399" t="s">
        <v>10772</v>
      </c>
    </row>
    <row r="1249" spans="1:7" x14ac:dyDescent="0.25">
      <c r="A1249" s="294"/>
      <c r="B1249" s="393"/>
      <c r="C1249" s="294"/>
      <c r="D1249" s="306"/>
      <c r="E1249" s="306"/>
      <c r="F1249" s="48">
        <f t="shared" si="34"/>
        <v>27930295</v>
      </c>
      <c r="G1249" s="399" t="s">
        <v>10772</v>
      </c>
    </row>
    <row r="1250" spans="1:7" x14ac:dyDescent="0.25">
      <c r="A1250" s="294"/>
      <c r="B1250" s="393"/>
      <c r="C1250" s="294"/>
      <c r="D1250" s="306"/>
      <c r="E1250" s="306"/>
      <c r="F1250" s="48">
        <f t="shared" si="34"/>
        <v>27930295</v>
      </c>
      <c r="G1250" s="399" t="s">
        <v>10772</v>
      </c>
    </row>
    <row r="1251" spans="1:7" x14ac:dyDescent="0.25">
      <c r="A1251" s="294"/>
      <c r="B1251" s="393"/>
      <c r="C1251" s="294"/>
      <c r="D1251" s="306"/>
      <c r="E1251" s="306"/>
      <c r="F1251" s="48">
        <f t="shared" si="34"/>
        <v>27930295</v>
      </c>
      <c r="G1251" s="399" t="s">
        <v>10772</v>
      </c>
    </row>
    <row r="1252" spans="1:7" x14ac:dyDescent="0.25">
      <c r="A1252" s="294"/>
      <c r="B1252" s="393"/>
      <c r="C1252" s="294"/>
      <c r="D1252" s="306"/>
      <c r="E1252" s="306"/>
      <c r="F1252" s="48">
        <f t="shared" si="34"/>
        <v>27930295</v>
      </c>
      <c r="G1252" s="399" t="s">
        <v>10772</v>
      </c>
    </row>
    <row r="1253" spans="1:7" x14ac:dyDescent="0.25">
      <c r="A1253" s="294"/>
      <c r="B1253" s="393"/>
      <c r="C1253" s="294"/>
      <c r="D1253" s="306"/>
      <c r="E1253" s="306"/>
      <c r="F1253" s="48">
        <f t="shared" si="34"/>
        <v>27930295</v>
      </c>
      <c r="G1253" s="399" t="s">
        <v>10772</v>
      </c>
    </row>
    <row r="1254" spans="1:7" x14ac:dyDescent="0.25">
      <c r="A1254" s="294"/>
      <c r="B1254" s="393"/>
      <c r="C1254" s="294"/>
      <c r="D1254" s="306"/>
      <c r="E1254" s="306"/>
      <c r="F1254" s="48">
        <f t="shared" si="34"/>
        <v>27930295</v>
      </c>
      <c r="G1254" s="399" t="s">
        <v>10772</v>
      </c>
    </row>
    <row r="1255" spans="1:7" x14ac:dyDescent="0.25">
      <c r="A1255" s="294"/>
      <c r="B1255" s="393"/>
      <c r="C1255" s="294"/>
      <c r="D1255" s="306"/>
      <c r="E1255" s="306"/>
      <c r="F1255" s="48">
        <f t="shared" si="34"/>
        <v>27930295</v>
      </c>
      <c r="G1255" s="399" t="s">
        <v>10772</v>
      </c>
    </row>
    <row r="1256" spans="1:7" x14ac:dyDescent="0.25">
      <c r="A1256" s="294"/>
      <c r="B1256" s="393"/>
      <c r="C1256" s="294"/>
      <c r="D1256" s="306"/>
      <c r="E1256" s="306"/>
      <c r="F1256" s="48">
        <f t="shared" si="34"/>
        <v>27930295</v>
      </c>
      <c r="G1256" s="399" t="s">
        <v>10772</v>
      </c>
    </row>
    <row r="1257" spans="1:7" x14ac:dyDescent="0.25">
      <c r="A1257" s="294"/>
      <c r="B1257" s="393"/>
      <c r="C1257" s="294"/>
      <c r="D1257" s="306"/>
      <c r="E1257" s="306"/>
      <c r="F1257" s="48">
        <f t="shared" si="34"/>
        <v>27930295</v>
      </c>
      <c r="G1257" s="399" t="s">
        <v>10772</v>
      </c>
    </row>
    <row r="1258" spans="1:7" x14ac:dyDescent="0.25">
      <c r="A1258" s="294"/>
      <c r="B1258" s="393"/>
      <c r="C1258" s="294"/>
      <c r="D1258" s="306"/>
      <c r="E1258" s="306"/>
      <c r="F1258" s="48">
        <f t="shared" si="34"/>
        <v>27930295</v>
      </c>
      <c r="G1258" s="399" t="s">
        <v>10772</v>
      </c>
    </row>
    <row r="1259" spans="1:7" x14ac:dyDescent="0.25">
      <c r="A1259" s="294"/>
      <c r="B1259" s="393"/>
      <c r="C1259" s="294"/>
      <c r="D1259" s="306"/>
      <c r="E1259" s="306"/>
      <c r="F1259" s="48">
        <f t="shared" si="34"/>
        <v>27930295</v>
      </c>
      <c r="G1259" s="399" t="s">
        <v>10772</v>
      </c>
    </row>
    <row r="1260" spans="1:7" x14ac:dyDescent="0.25">
      <c r="A1260" s="294"/>
      <c r="B1260" s="393"/>
      <c r="C1260" s="294"/>
      <c r="D1260" s="306"/>
      <c r="E1260" s="306"/>
      <c r="F1260" s="48">
        <f t="shared" si="34"/>
        <v>27930295</v>
      </c>
      <c r="G1260" s="399" t="s">
        <v>10772</v>
      </c>
    </row>
    <row r="1261" spans="1:7" x14ac:dyDescent="0.25">
      <c r="A1261" s="294"/>
      <c r="B1261" s="393"/>
      <c r="C1261" s="294"/>
      <c r="D1261" s="306"/>
      <c r="E1261" s="306"/>
      <c r="F1261" s="48">
        <f t="shared" si="34"/>
        <v>27930295</v>
      </c>
      <c r="G1261" s="399" t="s">
        <v>10772</v>
      </c>
    </row>
    <row r="1262" spans="1:7" x14ac:dyDescent="0.25">
      <c r="A1262" s="294"/>
      <c r="B1262" s="393"/>
      <c r="C1262" s="294"/>
      <c r="D1262" s="306"/>
      <c r="E1262" s="306"/>
      <c r="F1262" s="48">
        <f t="shared" si="34"/>
        <v>27930295</v>
      </c>
      <c r="G1262" s="399" t="s">
        <v>10772</v>
      </c>
    </row>
    <row r="1263" spans="1:7" x14ac:dyDescent="0.25">
      <c r="A1263" s="294"/>
      <c r="B1263" s="393"/>
      <c r="C1263" s="294"/>
      <c r="D1263" s="306"/>
      <c r="E1263" s="306"/>
      <c r="F1263" s="48">
        <f t="shared" si="34"/>
        <v>27930295</v>
      </c>
      <c r="G1263" s="399" t="s">
        <v>10772</v>
      </c>
    </row>
    <row r="1264" spans="1:7" x14ac:dyDescent="0.25">
      <c r="A1264" s="294"/>
      <c r="B1264" s="393"/>
      <c r="C1264" s="294"/>
      <c r="D1264" s="306"/>
      <c r="E1264" s="306"/>
      <c r="F1264" s="48">
        <f t="shared" si="34"/>
        <v>27930295</v>
      </c>
      <c r="G1264" s="399" t="s">
        <v>10772</v>
      </c>
    </row>
    <row r="1265" spans="1:7" x14ac:dyDescent="0.25">
      <c r="A1265" s="294"/>
      <c r="B1265" s="393"/>
      <c r="C1265" s="294"/>
      <c r="D1265" s="306"/>
      <c r="E1265" s="306"/>
      <c r="F1265" s="48">
        <f t="shared" si="34"/>
        <v>27930295</v>
      </c>
      <c r="G1265" s="399" t="s">
        <v>10772</v>
      </c>
    </row>
    <row r="1266" spans="1:7" x14ac:dyDescent="0.25">
      <c r="A1266" s="294"/>
      <c r="B1266" s="393"/>
      <c r="C1266" s="294"/>
      <c r="D1266" s="306"/>
      <c r="E1266" s="306"/>
      <c r="F1266" s="48">
        <f t="shared" si="34"/>
        <v>27930295</v>
      </c>
      <c r="G1266" s="399" t="s">
        <v>10772</v>
      </c>
    </row>
    <row r="1267" spans="1:7" x14ac:dyDescent="0.25">
      <c r="A1267" s="294"/>
      <c r="B1267" s="393"/>
      <c r="C1267" s="294"/>
      <c r="D1267" s="306"/>
      <c r="E1267" s="306"/>
      <c r="F1267" s="48">
        <f t="shared" si="34"/>
        <v>27930295</v>
      </c>
      <c r="G1267" s="399" t="s">
        <v>10772</v>
      </c>
    </row>
    <row r="1268" spans="1:7" x14ac:dyDescent="0.25">
      <c r="A1268" s="294"/>
      <c r="B1268" s="393"/>
      <c r="C1268" s="294"/>
      <c r="D1268" s="306"/>
      <c r="E1268" s="306"/>
      <c r="F1268" s="48">
        <f t="shared" si="34"/>
        <v>27930295</v>
      </c>
      <c r="G1268" s="399" t="s">
        <v>10772</v>
      </c>
    </row>
    <row r="1269" spans="1:7" x14ac:dyDescent="0.25">
      <c r="A1269" s="294"/>
      <c r="B1269" s="393"/>
      <c r="C1269" s="294"/>
      <c r="D1269" s="306"/>
      <c r="E1269" s="306"/>
      <c r="F1269" s="48">
        <f t="shared" si="34"/>
        <v>27930295</v>
      </c>
      <c r="G1269" s="399" t="s">
        <v>10772</v>
      </c>
    </row>
    <row r="1270" spans="1:7" x14ac:dyDescent="0.25">
      <c r="A1270" s="294"/>
      <c r="B1270" s="393"/>
      <c r="C1270" s="294"/>
      <c r="D1270" s="306"/>
      <c r="E1270" s="306"/>
      <c r="F1270" s="48">
        <f t="shared" si="34"/>
        <v>27930295</v>
      </c>
      <c r="G1270" s="399" t="s">
        <v>10772</v>
      </c>
    </row>
    <row r="1271" spans="1:7" x14ac:dyDescent="0.25">
      <c r="A1271" s="294"/>
      <c r="B1271" s="393"/>
      <c r="C1271" s="294"/>
      <c r="D1271" s="306"/>
      <c r="E1271" s="306"/>
      <c r="F1271" s="48">
        <f t="shared" si="34"/>
        <v>27930295</v>
      </c>
      <c r="G1271" s="399" t="s">
        <v>10772</v>
      </c>
    </row>
    <row r="1272" spans="1:7" x14ac:dyDescent="0.25">
      <c r="A1272" s="294"/>
      <c r="B1272" s="393"/>
      <c r="C1272" s="294"/>
      <c r="D1272" s="306"/>
      <c r="E1272" s="306"/>
      <c r="F1272" s="48">
        <f t="shared" si="34"/>
        <v>27930295</v>
      </c>
      <c r="G1272" s="399" t="s">
        <v>10772</v>
      </c>
    </row>
    <row r="1273" spans="1:7" x14ac:dyDescent="0.25">
      <c r="A1273" s="294"/>
      <c r="B1273" s="393"/>
      <c r="C1273" s="294"/>
      <c r="D1273" s="306"/>
      <c r="E1273" s="306"/>
      <c r="F1273" s="48">
        <f t="shared" si="34"/>
        <v>27930295</v>
      </c>
      <c r="G1273" s="399" t="s">
        <v>10772</v>
      </c>
    </row>
    <row r="1274" spans="1:7" x14ac:dyDescent="0.25">
      <c r="A1274" s="294"/>
      <c r="B1274" s="393"/>
      <c r="C1274" s="294"/>
      <c r="D1274" s="306"/>
      <c r="E1274" s="306"/>
      <c r="F1274" s="48">
        <f t="shared" si="34"/>
        <v>27930295</v>
      </c>
      <c r="G1274" s="399" t="s">
        <v>10772</v>
      </c>
    </row>
    <row r="1275" spans="1:7" x14ac:dyDescent="0.25">
      <c r="A1275" s="294"/>
      <c r="B1275" s="393"/>
      <c r="C1275" s="294"/>
      <c r="D1275" s="306"/>
      <c r="E1275" s="306"/>
      <c r="F1275" s="48">
        <f t="shared" si="34"/>
        <v>27930295</v>
      </c>
      <c r="G1275" s="399" t="s">
        <v>10772</v>
      </c>
    </row>
    <row r="1276" spans="1:7" x14ac:dyDescent="0.25">
      <c r="A1276" s="294"/>
      <c r="B1276" s="393"/>
      <c r="C1276" s="294"/>
      <c r="D1276" s="306"/>
      <c r="E1276" s="306"/>
      <c r="F1276" s="48">
        <f t="shared" si="34"/>
        <v>27930295</v>
      </c>
      <c r="G1276" s="399" t="s">
        <v>10772</v>
      </c>
    </row>
    <row r="1277" spans="1:7" x14ac:dyDescent="0.25">
      <c r="A1277" s="294"/>
      <c r="B1277" s="393"/>
      <c r="C1277" s="294"/>
      <c r="D1277" s="306"/>
      <c r="E1277" s="306"/>
      <c r="F1277" s="48">
        <f t="shared" si="34"/>
        <v>27930295</v>
      </c>
      <c r="G1277" s="399" t="s">
        <v>10772</v>
      </c>
    </row>
    <row r="1278" spans="1:7" x14ac:dyDescent="0.25">
      <c r="A1278" s="294"/>
      <c r="B1278" s="393"/>
      <c r="C1278" s="294"/>
      <c r="D1278" s="306"/>
      <c r="E1278" s="306"/>
      <c r="F1278" s="48">
        <f t="shared" si="34"/>
        <v>27930295</v>
      </c>
      <c r="G1278" s="399" t="s">
        <v>10772</v>
      </c>
    </row>
    <row r="1279" spans="1:7" x14ac:dyDescent="0.25">
      <c r="A1279" s="294"/>
      <c r="B1279" s="393"/>
      <c r="C1279" s="294"/>
      <c r="D1279" s="306"/>
      <c r="E1279" s="306"/>
      <c r="F1279" s="48">
        <f t="shared" si="34"/>
        <v>27930295</v>
      </c>
      <c r="G1279" s="399" t="s">
        <v>10772</v>
      </c>
    </row>
    <row r="1280" spans="1:7" x14ac:dyDescent="0.25">
      <c r="A1280" s="294"/>
      <c r="B1280" s="393"/>
      <c r="C1280" s="294"/>
      <c r="D1280" s="306"/>
      <c r="E1280" s="306"/>
      <c r="F1280" s="48">
        <f t="shared" si="34"/>
        <v>27930295</v>
      </c>
      <c r="G1280" s="399" t="s">
        <v>10772</v>
      </c>
    </row>
    <row r="1281" spans="1:7" x14ac:dyDescent="0.25">
      <c r="A1281" s="294"/>
      <c r="B1281" s="393"/>
      <c r="C1281" s="294"/>
      <c r="D1281" s="306"/>
      <c r="E1281" s="306"/>
      <c r="F1281" s="48">
        <f t="shared" si="34"/>
        <v>27930295</v>
      </c>
      <c r="G1281" s="399" t="s">
        <v>10772</v>
      </c>
    </row>
    <row r="1282" spans="1:7" x14ac:dyDescent="0.25">
      <c r="A1282" s="294"/>
      <c r="B1282" s="393"/>
      <c r="C1282" s="294"/>
      <c r="D1282" s="306"/>
      <c r="E1282" s="306"/>
      <c r="F1282" s="48">
        <f t="shared" si="34"/>
        <v>27930295</v>
      </c>
      <c r="G1282" s="399" t="s">
        <v>10772</v>
      </c>
    </row>
    <row r="1283" spans="1:7" x14ac:dyDescent="0.25">
      <c r="A1283" s="294"/>
      <c r="B1283" s="393"/>
      <c r="C1283" s="294"/>
      <c r="D1283" s="306"/>
      <c r="E1283" s="306"/>
      <c r="F1283" s="48">
        <f t="shared" si="34"/>
        <v>27930295</v>
      </c>
      <c r="G1283" s="399" t="s">
        <v>10772</v>
      </c>
    </row>
    <row r="1284" spans="1:7" x14ac:dyDescent="0.25">
      <c r="A1284" s="294"/>
      <c r="B1284" s="393"/>
      <c r="C1284" s="294"/>
      <c r="D1284" s="306"/>
      <c r="E1284" s="306"/>
      <c r="F1284" s="48">
        <f t="shared" si="34"/>
        <v>27930295</v>
      </c>
      <c r="G1284" s="399" t="s">
        <v>10772</v>
      </c>
    </row>
    <row r="1285" spans="1:7" x14ac:dyDescent="0.25">
      <c r="A1285" s="294"/>
      <c r="B1285" s="393"/>
      <c r="C1285" s="294"/>
      <c r="D1285" s="306"/>
      <c r="E1285" s="306"/>
      <c r="F1285" s="48">
        <f t="shared" si="34"/>
        <v>27930295</v>
      </c>
      <c r="G1285" s="399" t="s">
        <v>10772</v>
      </c>
    </row>
    <row r="1286" spans="1:7" x14ac:dyDescent="0.25">
      <c r="A1286" s="294"/>
      <c r="B1286" s="393"/>
      <c r="C1286" s="294"/>
      <c r="D1286" s="306"/>
      <c r="E1286" s="306"/>
      <c r="F1286" s="48">
        <f t="shared" si="34"/>
        <v>27930295</v>
      </c>
      <c r="G1286" s="399" t="s">
        <v>10772</v>
      </c>
    </row>
    <row r="1287" spans="1:7" x14ac:dyDescent="0.25">
      <c r="A1287" s="294"/>
      <c r="B1287" s="393"/>
      <c r="C1287" s="294"/>
      <c r="D1287" s="306"/>
      <c r="E1287" s="306"/>
      <c r="F1287" s="48">
        <f t="shared" si="34"/>
        <v>27930295</v>
      </c>
      <c r="G1287" s="399" t="s">
        <v>10772</v>
      </c>
    </row>
    <row r="1288" spans="1:7" x14ac:dyDescent="0.25">
      <c r="A1288" s="294"/>
      <c r="B1288" s="393"/>
      <c r="C1288" s="294"/>
      <c r="D1288" s="306"/>
      <c r="E1288" s="306"/>
      <c r="F1288" s="48">
        <f t="shared" si="34"/>
        <v>27930295</v>
      </c>
      <c r="G1288" s="399" t="s">
        <v>10772</v>
      </c>
    </row>
    <row r="1289" spans="1:7" x14ac:dyDescent="0.25">
      <c r="A1289" s="294"/>
      <c r="B1289" s="393"/>
      <c r="C1289" s="294"/>
      <c r="D1289" s="306"/>
      <c r="E1289" s="306"/>
      <c r="F1289" s="48">
        <f t="shared" si="34"/>
        <v>27930295</v>
      </c>
      <c r="G1289" s="399" t="s">
        <v>10772</v>
      </c>
    </row>
    <row r="1290" spans="1:7" x14ac:dyDescent="0.25">
      <c r="A1290" s="294"/>
      <c r="B1290" s="393"/>
      <c r="C1290" s="294"/>
      <c r="D1290" s="306"/>
      <c r="E1290" s="306"/>
      <c r="F1290" s="48">
        <f t="shared" si="34"/>
        <v>27930295</v>
      </c>
      <c r="G1290" s="399" t="s">
        <v>10772</v>
      </c>
    </row>
    <row r="1291" spans="1:7" x14ac:dyDescent="0.25">
      <c r="A1291" s="294"/>
      <c r="B1291" s="393"/>
      <c r="C1291" s="294"/>
      <c r="D1291" s="306"/>
      <c r="E1291" s="306"/>
      <c r="F1291" s="48">
        <f t="shared" si="34"/>
        <v>27930295</v>
      </c>
      <c r="G1291" s="399" t="s">
        <v>10772</v>
      </c>
    </row>
    <row r="1292" spans="1:7" x14ac:dyDescent="0.25">
      <c r="A1292" s="294"/>
      <c r="B1292" s="393"/>
      <c r="C1292" s="294"/>
      <c r="D1292" s="306"/>
      <c r="E1292" s="306"/>
      <c r="F1292" s="48">
        <f t="shared" si="34"/>
        <v>27930295</v>
      </c>
      <c r="G1292" s="399" t="s">
        <v>10772</v>
      </c>
    </row>
    <row r="1293" spans="1:7" x14ac:dyDescent="0.25">
      <c r="A1293" s="294"/>
      <c r="B1293" s="393"/>
      <c r="C1293" s="294"/>
      <c r="D1293" s="306"/>
      <c r="E1293" s="306"/>
      <c r="F1293" s="48">
        <f t="shared" si="34"/>
        <v>27930295</v>
      </c>
      <c r="G1293" s="399" t="s">
        <v>10772</v>
      </c>
    </row>
    <row r="1294" spans="1:7" x14ac:dyDescent="0.25">
      <c r="A1294" s="294"/>
      <c r="B1294" s="393"/>
      <c r="C1294" s="294"/>
      <c r="D1294" s="306"/>
      <c r="E1294" s="306"/>
      <c r="F1294" s="48">
        <f t="shared" si="34"/>
        <v>27930295</v>
      </c>
      <c r="G1294" s="399" t="s">
        <v>10772</v>
      </c>
    </row>
    <row r="1295" spans="1:7" x14ac:dyDescent="0.25">
      <c r="A1295" s="294"/>
      <c r="B1295" s="393"/>
      <c r="C1295" s="294"/>
      <c r="D1295" s="306"/>
      <c r="E1295" s="306"/>
      <c r="F1295" s="48">
        <f t="shared" si="34"/>
        <v>27930295</v>
      </c>
      <c r="G1295" s="399" t="s">
        <v>10772</v>
      </c>
    </row>
    <row r="1296" spans="1:7" x14ac:dyDescent="0.25">
      <c r="A1296" s="294"/>
      <c r="B1296" s="393"/>
      <c r="C1296" s="294"/>
      <c r="D1296" s="306"/>
      <c r="E1296" s="306"/>
      <c r="F1296" s="48">
        <f t="shared" si="34"/>
        <v>27930295</v>
      </c>
      <c r="G1296" s="399" t="s">
        <v>10772</v>
      </c>
    </row>
    <row r="1297" spans="1:7" x14ac:dyDescent="0.25">
      <c r="A1297" s="294"/>
      <c r="B1297" s="393"/>
      <c r="C1297" s="294"/>
      <c r="D1297" s="306"/>
      <c r="E1297" s="306"/>
      <c r="F1297" s="48">
        <f t="shared" si="34"/>
        <v>27930295</v>
      </c>
      <c r="G1297" s="399" t="s">
        <v>10772</v>
      </c>
    </row>
    <row r="1298" spans="1:7" x14ac:dyDescent="0.25">
      <c r="A1298" s="294"/>
      <c r="B1298" s="393"/>
      <c r="C1298" s="294"/>
      <c r="D1298" s="306"/>
      <c r="E1298" s="306"/>
      <c r="F1298" s="48">
        <f t="shared" si="34"/>
        <v>27930295</v>
      </c>
      <c r="G1298" s="399" t="s">
        <v>10772</v>
      </c>
    </row>
    <row r="1299" spans="1:7" x14ac:dyDescent="0.25">
      <c r="A1299" s="294"/>
      <c r="B1299" s="393"/>
      <c r="C1299" s="294"/>
      <c r="D1299" s="306"/>
      <c r="E1299" s="306"/>
      <c r="F1299" s="48">
        <f t="shared" si="34"/>
        <v>27930295</v>
      </c>
      <c r="G1299" s="399" t="s">
        <v>10772</v>
      </c>
    </row>
    <row r="1300" spans="1:7" x14ac:dyDescent="0.25">
      <c r="A1300" s="294"/>
      <c r="B1300" s="393"/>
      <c r="C1300" s="294"/>
      <c r="D1300" s="306"/>
      <c r="E1300" s="306"/>
      <c r="F1300" s="48">
        <f t="shared" si="34"/>
        <v>27930295</v>
      </c>
      <c r="G1300" s="399" t="s">
        <v>10772</v>
      </c>
    </row>
    <row r="1301" spans="1:7" x14ac:dyDescent="0.25">
      <c r="A1301" s="294"/>
      <c r="B1301" s="393"/>
      <c r="C1301" s="294"/>
      <c r="D1301" s="306"/>
      <c r="E1301" s="306"/>
      <c r="F1301" s="48">
        <f t="shared" si="34"/>
        <v>27930295</v>
      </c>
      <c r="G1301" s="399" t="s">
        <v>10772</v>
      </c>
    </row>
    <row r="1302" spans="1:7" x14ac:dyDescent="0.25">
      <c r="A1302" s="294"/>
      <c r="B1302" s="393"/>
      <c r="C1302" s="294"/>
      <c r="D1302" s="306"/>
      <c r="E1302" s="306"/>
      <c r="F1302" s="48">
        <f t="shared" si="34"/>
        <v>27930295</v>
      </c>
      <c r="G1302" s="399" t="s">
        <v>10772</v>
      </c>
    </row>
    <row r="1303" spans="1:7" x14ac:dyDescent="0.25">
      <c r="A1303" s="294"/>
      <c r="B1303" s="393"/>
      <c r="C1303" s="294"/>
      <c r="D1303" s="306"/>
      <c r="E1303" s="306"/>
      <c r="F1303" s="48">
        <f t="shared" si="34"/>
        <v>27930295</v>
      </c>
      <c r="G1303" s="399" t="s">
        <v>10772</v>
      </c>
    </row>
    <row r="1304" spans="1:7" x14ac:dyDescent="0.25">
      <c r="A1304" s="294"/>
      <c r="B1304" s="393"/>
      <c r="C1304" s="294"/>
      <c r="D1304" s="306"/>
      <c r="E1304" s="306"/>
      <c r="F1304" s="48">
        <f t="shared" si="34"/>
        <v>27930295</v>
      </c>
      <c r="G1304" s="399" t="s">
        <v>10772</v>
      </c>
    </row>
    <row r="1305" spans="1:7" x14ac:dyDescent="0.25">
      <c r="A1305" s="294"/>
      <c r="B1305" s="393"/>
      <c r="C1305" s="294"/>
      <c r="D1305" s="306"/>
      <c r="E1305" s="306"/>
      <c r="F1305" s="48">
        <f t="shared" si="34"/>
        <v>27930295</v>
      </c>
      <c r="G1305" s="399" t="s">
        <v>10772</v>
      </c>
    </row>
    <row r="1306" spans="1:7" x14ac:dyDescent="0.25">
      <c r="A1306" s="294"/>
      <c r="B1306" s="393"/>
      <c r="C1306" s="294"/>
      <c r="D1306" s="306"/>
      <c r="E1306" s="306"/>
      <c r="F1306" s="48">
        <f t="shared" si="34"/>
        <v>27930295</v>
      </c>
      <c r="G1306" s="399" t="s">
        <v>10772</v>
      </c>
    </row>
    <row r="1307" spans="1:7" x14ac:dyDescent="0.25">
      <c r="A1307" s="294"/>
      <c r="B1307" s="393"/>
      <c r="C1307" s="294"/>
      <c r="D1307" s="306"/>
      <c r="E1307" s="306"/>
      <c r="F1307" s="48">
        <f t="shared" si="34"/>
        <v>27930295</v>
      </c>
      <c r="G1307" s="399" t="s">
        <v>10772</v>
      </c>
    </row>
    <row r="1308" spans="1:7" x14ac:dyDescent="0.25">
      <c r="A1308" s="294"/>
      <c r="B1308" s="393"/>
      <c r="C1308" s="294"/>
      <c r="D1308" s="306"/>
      <c r="E1308" s="306"/>
      <c r="F1308" s="48">
        <f t="shared" si="34"/>
        <v>27930295</v>
      </c>
      <c r="G1308" s="399" t="s">
        <v>10772</v>
      </c>
    </row>
    <row r="1309" spans="1:7" x14ac:dyDescent="0.25">
      <c r="A1309" s="294"/>
      <c r="B1309" s="393"/>
      <c r="C1309" s="294"/>
      <c r="D1309" s="306"/>
      <c r="E1309" s="306"/>
      <c r="F1309" s="48">
        <f t="shared" si="34"/>
        <v>27930295</v>
      </c>
      <c r="G1309" s="399" t="s">
        <v>10772</v>
      </c>
    </row>
    <row r="1310" spans="1:7" x14ac:dyDescent="0.25">
      <c r="A1310" s="294"/>
      <c r="B1310" s="393"/>
      <c r="C1310" s="294"/>
      <c r="D1310" s="306"/>
      <c r="E1310" s="306"/>
      <c r="F1310" s="48">
        <f t="shared" si="34"/>
        <v>27930295</v>
      </c>
      <c r="G1310" s="399" t="s">
        <v>10772</v>
      </c>
    </row>
    <row r="1311" spans="1:7" x14ac:dyDescent="0.25">
      <c r="A1311" s="294"/>
      <c r="B1311" s="393"/>
      <c r="C1311" s="294"/>
      <c r="D1311" s="306"/>
      <c r="E1311" s="306"/>
      <c r="F1311" s="48">
        <f t="shared" si="34"/>
        <v>27930295</v>
      </c>
      <c r="G1311" s="399" t="s">
        <v>10772</v>
      </c>
    </row>
    <row r="1312" spans="1:7" x14ac:dyDescent="0.25">
      <c r="A1312" s="294"/>
      <c r="B1312" s="393"/>
      <c r="C1312" s="294"/>
      <c r="D1312" s="306"/>
      <c r="E1312" s="306"/>
      <c r="F1312" s="48">
        <f t="shared" ref="F1312:F1375" si="35">F1311+E1312-D1312</f>
        <v>27930295</v>
      </c>
      <c r="G1312" s="399" t="s">
        <v>10772</v>
      </c>
    </row>
    <row r="1313" spans="1:7" x14ac:dyDescent="0.25">
      <c r="A1313" s="294"/>
      <c r="B1313" s="393"/>
      <c r="C1313" s="294"/>
      <c r="D1313" s="306"/>
      <c r="E1313" s="306"/>
      <c r="F1313" s="48">
        <f t="shared" si="35"/>
        <v>27930295</v>
      </c>
      <c r="G1313" s="399" t="s">
        <v>10772</v>
      </c>
    </row>
    <row r="1314" spans="1:7" x14ac:dyDescent="0.25">
      <c r="A1314" s="294"/>
      <c r="B1314" s="393"/>
      <c r="C1314" s="294"/>
      <c r="D1314" s="306"/>
      <c r="E1314" s="306"/>
      <c r="F1314" s="48">
        <f t="shared" si="35"/>
        <v>27930295</v>
      </c>
      <c r="G1314" s="399" t="s">
        <v>10772</v>
      </c>
    </row>
    <row r="1315" spans="1:7" x14ac:dyDescent="0.25">
      <c r="A1315" s="294"/>
      <c r="B1315" s="393"/>
      <c r="C1315" s="294"/>
      <c r="D1315" s="306"/>
      <c r="E1315" s="306"/>
      <c r="F1315" s="48">
        <f t="shared" si="35"/>
        <v>27930295</v>
      </c>
      <c r="G1315" s="399" t="s">
        <v>10772</v>
      </c>
    </row>
    <row r="1316" spans="1:7" x14ac:dyDescent="0.25">
      <c r="A1316" s="294"/>
      <c r="B1316" s="393"/>
      <c r="C1316" s="294"/>
      <c r="D1316" s="306"/>
      <c r="E1316" s="306"/>
      <c r="F1316" s="48">
        <f t="shared" si="35"/>
        <v>27930295</v>
      </c>
      <c r="G1316" s="399" t="s">
        <v>10772</v>
      </c>
    </row>
    <row r="1317" spans="1:7" x14ac:dyDescent="0.25">
      <c r="A1317" s="294"/>
      <c r="B1317" s="393"/>
      <c r="C1317" s="294"/>
      <c r="D1317" s="306"/>
      <c r="E1317" s="306"/>
      <c r="F1317" s="48">
        <f t="shared" si="35"/>
        <v>27930295</v>
      </c>
      <c r="G1317" s="399" t="s">
        <v>10772</v>
      </c>
    </row>
    <row r="1318" spans="1:7" x14ac:dyDescent="0.25">
      <c r="A1318" s="294"/>
      <c r="B1318" s="393"/>
      <c r="C1318" s="294"/>
      <c r="D1318" s="306"/>
      <c r="E1318" s="306"/>
      <c r="F1318" s="48">
        <f t="shared" si="35"/>
        <v>27930295</v>
      </c>
      <c r="G1318" s="399" t="s">
        <v>10772</v>
      </c>
    </row>
    <row r="1319" spans="1:7" x14ac:dyDescent="0.25">
      <c r="A1319" s="294"/>
      <c r="B1319" s="393"/>
      <c r="C1319" s="294"/>
      <c r="D1319" s="306"/>
      <c r="E1319" s="306"/>
      <c r="F1319" s="48">
        <f t="shared" si="35"/>
        <v>27930295</v>
      </c>
      <c r="G1319" s="399" t="s">
        <v>10772</v>
      </c>
    </row>
    <row r="1320" spans="1:7" x14ac:dyDescent="0.25">
      <c r="A1320" s="294"/>
      <c r="B1320" s="393"/>
      <c r="C1320" s="294"/>
      <c r="D1320" s="306"/>
      <c r="E1320" s="306"/>
      <c r="F1320" s="48">
        <f t="shared" si="35"/>
        <v>27930295</v>
      </c>
      <c r="G1320" s="399" t="s">
        <v>10772</v>
      </c>
    </row>
    <row r="1321" spans="1:7" x14ac:dyDescent="0.25">
      <c r="A1321" s="294"/>
      <c r="B1321" s="393"/>
      <c r="C1321" s="294"/>
      <c r="D1321" s="306"/>
      <c r="E1321" s="306"/>
      <c r="F1321" s="48">
        <f t="shared" si="35"/>
        <v>27930295</v>
      </c>
      <c r="G1321" s="399" t="s">
        <v>10772</v>
      </c>
    </row>
    <row r="1322" spans="1:7" x14ac:dyDescent="0.25">
      <c r="A1322" s="294"/>
      <c r="B1322" s="393"/>
      <c r="C1322" s="294"/>
      <c r="D1322" s="306"/>
      <c r="E1322" s="306"/>
      <c r="F1322" s="48">
        <f t="shared" si="35"/>
        <v>27930295</v>
      </c>
      <c r="G1322" s="399" t="s">
        <v>10772</v>
      </c>
    </row>
    <row r="1323" spans="1:7" x14ac:dyDescent="0.25">
      <c r="A1323" s="294"/>
      <c r="B1323" s="393"/>
      <c r="C1323" s="294"/>
      <c r="D1323" s="306"/>
      <c r="E1323" s="306"/>
      <c r="F1323" s="48">
        <f t="shared" si="35"/>
        <v>27930295</v>
      </c>
      <c r="G1323" s="399" t="s">
        <v>10772</v>
      </c>
    </row>
    <row r="1324" spans="1:7" x14ac:dyDescent="0.25">
      <c r="A1324" s="294"/>
      <c r="B1324" s="393"/>
      <c r="C1324" s="294"/>
      <c r="D1324" s="306"/>
      <c r="E1324" s="306"/>
      <c r="F1324" s="48">
        <f t="shared" si="35"/>
        <v>27930295</v>
      </c>
      <c r="G1324" s="399" t="s">
        <v>10772</v>
      </c>
    </row>
    <row r="1325" spans="1:7" x14ac:dyDescent="0.25">
      <c r="A1325" s="294"/>
      <c r="B1325" s="393"/>
      <c r="C1325" s="294"/>
      <c r="D1325" s="306"/>
      <c r="E1325" s="306"/>
      <c r="F1325" s="48">
        <f t="shared" si="35"/>
        <v>27930295</v>
      </c>
      <c r="G1325" s="399" t="s">
        <v>10772</v>
      </c>
    </row>
    <row r="1326" spans="1:7" x14ac:dyDescent="0.25">
      <c r="A1326" s="294"/>
      <c r="B1326" s="393"/>
      <c r="C1326" s="294"/>
      <c r="D1326" s="306"/>
      <c r="E1326" s="306"/>
      <c r="F1326" s="48">
        <f t="shared" si="35"/>
        <v>27930295</v>
      </c>
      <c r="G1326" s="399" t="s">
        <v>10772</v>
      </c>
    </row>
    <row r="1327" spans="1:7" x14ac:dyDescent="0.25">
      <c r="A1327" s="294"/>
      <c r="B1327" s="393"/>
      <c r="C1327" s="294"/>
      <c r="D1327" s="306"/>
      <c r="E1327" s="306"/>
      <c r="F1327" s="48">
        <f t="shared" si="35"/>
        <v>27930295</v>
      </c>
      <c r="G1327" s="399" t="s">
        <v>10772</v>
      </c>
    </row>
    <row r="1328" spans="1:7" x14ac:dyDescent="0.25">
      <c r="A1328" s="294"/>
      <c r="B1328" s="393"/>
      <c r="C1328" s="294"/>
      <c r="D1328" s="306"/>
      <c r="E1328" s="306"/>
      <c r="F1328" s="48">
        <f t="shared" si="35"/>
        <v>27930295</v>
      </c>
      <c r="G1328" s="399" t="s">
        <v>10772</v>
      </c>
    </row>
    <row r="1329" spans="1:7" x14ac:dyDescent="0.25">
      <c r="A1329" s="294"/>
      <c r="B1329" s="393"/>
      <c r="C1329" s="294"/>
      <c r="D1329" s="306"/>
      <c r="E1329" s="306"/>
      <c r="F1329" s="48">
        <f t="shared" si="35"/>
        <v>27930295</v>
      </c>
      <c r="G1329" s="399" t="s">
        <v>10772</v>
      </c>
    </row>
    <row r="1330" spans="1:7" x14ac:dyDescent="0.25">
      <c r="A1330" s="294"/>
      <c r="B1330" s="393"/>
      <c r="C1330" s="294"/>
      <c r="D1330" s="306"/>
      <c r="E1330" s="306"/>
      <c r="F1330" s="48">
        <f t="shared" si="35"/>
        <v>27930295</v>
      </c>
      <c r="G1330" s="399" t="s">
        <v>10772</v>
      </c>
    </row>
    <row r="1331" spans="1:7" x14ac:dyDescent="0.25">
      <c r="A1331" s="294"/>
      <c r="B1331" s="393"/>
      <c r="C1331" s="294"/>
      <c r="D1331" s="306"/>
      <c r="E1331" s="306"/>
      <c r="F1331" s="48">
        <f t="shared" si="35"/>
        <v>27930295</v>
      </c>
      <c r="G1331" s="399" t="s">
        <v>10772</v>
      </c>
    </row>
    <row r="1332" spans="1:7" x14ac:dyDescent="0.25">
      <c r="A1332" s="294"/>
      <c r="B1332" s="393"/>
      <c r="C1332" s="294"/>
      <c r="D1332" s="306"/>
      <c r="E1332" s="306"/>
      <c r="F1332" s="48">
        <f t="shared" si="35"/>
        <v>27930295</v>
      </c>
      <c r="G1332" s="399" t="s">
        <v>10772</v>
      </c>
    </row>
    <row r="1333" spans="1:7" x14ac:dyDescent="0.25">
      <c r="A1333" s="294"/>
      <c r="B1333" s="393"/>
      <c r="C1333" s="294"/>
      <c r="D1333" s="306"/>
      <c r="E1333" s="306"/>
      <c r="F1333" s="48">
        <f t="shared" si="35"/>
        <v>27930295</v>
      </c>
      <c r="G1333" s="399" t="s">
        <v>10772</v>
      </c>
    </row>
    <row r="1334" spans="1:7" x14ac:dyDescent="0.25">
      <c r="A1334" s="294"/>
      <c r="B1334" s="393"/>
      <c r="C1334" s="294"/>
      <c r="D1334" s="306"/>
      <c r="E1334" s="306"/>
      <c r="F1334" s="48">
        <f t="shared" si="35"/>
        <v>27930295</v>
      </c>
      <c r="G1334" s="399" t="s">
        <v>10772</v>
      </c>
    </row>
    <row r="1335" spans="1:7" x14ac:dyDescent="0.25">
      <c r="A1335" s="294"/>
      <c r="B1335" s="393"/>
      <c r="C1335" s="294"/>
      <c r="D1335" s="306"/>
      <c r="E1335" s="306"/>
      <c r="F1335" s="48">
        <f t="shared" si="35"/>
        <v>27930295</v>
      </c>
      <c r="G1335" s="399" t="s">
        <v>10772</v>
      </c>
    </row>
    <row r="1336" spans="1:7" x14ac:dyDescent="0.25">
      <c r="A1336" s="294"/>
      <c r="B1336" s="393"/>
      <c r="C1336" s="294"/>
      <c r="D1336" s="306"/>
      <c r="E1336" s="306"/>
      <c r="F1336" s="48">
        <f t="shared" si="35"/>
        <v>27930295</v>
      </c>
      <c r="G1336" s="399" t="s">
        <v>10772</v>
      </c>
    </row>
    <row r="1337" spans="1:7" x14ac:dyDescent="0.25">
      <c r="A1337" s="294"/>
      <c r="B1337" s="393"/>
      <c r="C1337" s="294"/>
      <c r="D1337" s="306"/>
      <c r="E1337" s="306"/>
      <c r="F1337" s="48">
        <f t="shared" si="35"/>
        <v>27930295</v>
      </c>
      <c r="G1337" s="399" t="s">
        <v>10772</v>
      </c>
    </row>
    <row r="1338" spans="1:7" x14ac:dyDescent="0.25">
      <c r="A1338" s="294"/>
      <c r="B1338" s="393"/>
      <c r="C1338" s="294"/>
      <c r="D1338" s="306"/>
      <c r="E1338" s="306"/>
      <c r="F1338" s="48">
        <f t="shared" si="35"/>
        <v>27930295</v>
      </c>
      <c r="G1338" s="399" t="s">
        <v>10772</v>
      </c>
    </row>
    <row r="1339" spans="1:7" x14ac:dyDescent="0.25">
      <c r="A1339" s="294"/>
      <c r="B1339" s="393"/>
      <c r="C1339" s="294"/>
      <c r="D1339" s="306"/>
      <c r="E1339" s="306"/>
      <c r="F1339" s="48">
        <f t="shared" si="35"/>
        <v>27930295</v>
      </c>
      <c r="G1339" s="399" t="s">
        <v>10772</v>
      </c>
    </row>
    <row r="1340" spans="1:7" x14ac:dyDescent="0.25">
      <c r="A1340" s="294"/>
      <c r="B1340" s="393"/>
      <c r="C1340" s="294"/>
      <c r="D1340" s="306"/>
      <c r="E1340" s="306"/>
      <c r="F1340" s="48">
        <f t="shared" si="35"/>
        <v>27930295</v>
      </c>
      <c r="G1340" s="399" t="s">
        <v>10772</v>
      </c>
    </row>
    <row r="1341" spans="1:7" x14ac:dyDescent="0.25">
      <c r="A1341" s="294"/>
      <c r="B1341" s="393"/>
      <c r="C1341" s="294"/>
      <c r="D1341" s="306"/>
      <c r="E1341" s="306"/>
      <c r="F1341" s="48">
        <f t="shared" si="35"/>
        <v>27930295</v>
      </c>
      <c r="G1341" s="399" t="s">
        <v>10772</v>
      </c>
    </row>
    <row r="1342" spans="1:7" x14ac:dyDescent="0.25">
      <c r="A1342" s="294"/>
      <c r="B1342" s="393"/>
      <c r="C1342" s="294"/>
      <c r="D1342" s="306"/>
      <c r="E1342" s="306"/>
      <c r="F1342" s="48">
        <f t="shared" si="35"/>
        <v>27930295</v>
      </c>
      <c r="G1342" s="399" t="s">
        <v>10772</v>
      </c>
    </row>
    <row r="1343" spans="1:7" x14ac:dyDescent="0.25">
      <c r="A1343" s="294"/>
      <c r="B1343" s="393"/>
      <c r="C1343" s="294"/>
      <c r="D1343" s="306"/>
      <c r="E1343" s="306"/>
      <c r="F1343" s="48">
        <f t="shared" si="35"/>
        <v>27930295</v>
      </c>
      <c r="G1343" s="399" t="s">
        <v>10772</v>
      </c>
    </row>
    <row r="1344" spans="1:7" x14ac:dyDescent="0.25">
      <c r="A1344" s="294"/>
      <c r="B1344" s="393"/>
      <c r="C1344" s="294"/>
      <c r="D1344" s="306"/>
      <c r="E1344" s="306"/>
      <c r="F1344" s="48">
        <f t="shared" si="35"/>
        <v>27930295</v>
      </c>
      <c r="G1344" s="399" t="s">
        <v>10772</v>
      </c>
    </row>
    <row r="1345" spans="1:7" x14ac:dyDescent="0.25">
      <c r="A1345" s="294"/>
      <c r="B1345" s="393"/>
      <c r="C1345" s="294"/>
      <c r="D1345" s="306"/>
      <c r="E1345" s="306"/>
      <c r="F1345" s="48">
        <f t="shared" si="35"/>
        <v>27930295</v>
      </c>
      <c r="G1345" s="399" t="s">
        <v>10772</v>
      </c>
    </row>
    <row r="1346" spans="1:7" x14ac:dyDescent="0.25">
      <c r="A1346" s="294"/>
      <c r="B1346" s="393"/>
      <c r="C1346" s="294"/>
      <c r="D1346" s="306"/>
      <c r="E1346" s="306"/>
      <c r="F1346" s="48">
        <f t="shared" si="35"/>
        <v>27930295</v>
      </c>
      <c r="G1346" s="399" t="s">
        <v>10772</v>
      </c>
    </row>
    <row r="1347" spans="1:7" x14ac:dyDescent="0.25">
      <c r="A1347" s="294"/>
      <c r="B1347" s="393"/>
      <c r="C1347" s="294"/>
      <c r="D1347" s="306"/>
      <c r="E1347" s="306"/>
      <c r="F1347" s="48">
        <f t="shared" si="35"/>
        <v>27930295</v>
      </c>
      <c r="G1347" s="399" t="s">
        <v>10772</v>
      </c>
    </row>
    <row r="1348" spans="1:7" x14ac:dyDescent="0.25">
      <c r="A1348" s="294"/>
      <c r="B1348" s="393"/>
      <c r="C1348" s="294"/>
      <c r="D1348" s="306"/>
      <c r="E1348" s="306"/>
      <c r="F1348" s="48">
        <f t="shared" si="35"/>
        <v>27930295</v>
      </c>
      <c r="G1348" s="399" t="s">
        <v>10772</v>
      </c>
    </row>
    <row r="1349" spans="1:7" x14ac:dyDescent="0.25">
      <c r="A1349" s="294"/>
      <c r="B1349" s="393"/>
      <c r="C1349" s="294"/>
      <c r="D1349" s="306"/>
      <c r="E1349" s="306"/>
      <c r="F1349" s="48">
        <f t="shared" si="35"/>
        <v>27930295</v>
      </c>
      <c r="G1349" s="399" t="s">
        <v>10772</v>
      </c>
    </row>
    <row r="1350" spans="1:7" x14ac:dyDescent="0.25">
      <c r="A1350" s="294"/>
      <c r="B1350" s="393"/>
      <c r="C1350" s="294"/>
      <c r="D1350" s="306"/>
      <c r="E1350" s="306"/>
      <c r="F1350" s="48">
        <f t="shared" si="35"/>
        <v>27930295</v>
      </c>
      <c r="G1350" s="399" t="s">
        <v>10772</v>
      </c>
    </row>
    <row r="1351" spans="1:7" x14ac:dyDescent="0.25">
      <c r="A1351" s="294"/>
      <c r="B1351" s="393"/>
      <c r="C1351" s="294"/>
      <c r="D1351" s="306"/>
      <c r="E1351" s="306"/>
      <c r="F1351" s="48">
        <f t="shared" si="35"/>
        <v>27930295</v>
      </c>
      <c r="G1351" s="399" t="s">
        <v>10772</v>
      </c>
    </row>
    <row r="1352" spans="1:7" x14ac:dyDescent="0.25">
      <c r="A1352" s="294"/>
      <c r="B1352" s="393"/>
      <c r="C1352" s="294"/>
      <c r="D1352" s="306"/>
      <c r="E1352" s="306"/>
      <c r="F1352" s="48">
        <f t="shared" si="35"/>
        <v>27930295</v>
      </c>
      <c r="G1352" s="399" t="s">
        <v>10772</v>
      </c>
    </row>
    <row r="1353" spans="1:7" x14ac:dyDescent="0.25">
      <c r="A1353" s="294"/>
      <c r="B1353" s="393"/>
      <c r="C1353" s="294"/>
      <c r="D1353" s="306"/>
      <c r="E1353" s="306"/>
      <c r="F1353" s="48">
        <f t="shared" si="35"/>
        <v>27930295</v>
      </c>
      <c r="G1353" s="399" t="s">
        <v>10772</v>
      </c>
    </row>
    <row r="1354" spans="1:7" x14ac:dyDescent="0.25">
      <c r="A1354" s="294"/>
      <c r="B1354" s="393"/>
      <c r="C1354" s="294"/>
      <c r="D1354" s="306"/>
      <c r="E1354" s="306"/>
      <c r="F1354" s="48">
        <f t="shared" si="35"/>
        <v>27930295</v>
      </c>
      <c r="G1354" s="399" t="s">
        <v>10772</v>
      </c>
    </row>
    <row r="1355" spans="1:7" x14ac:dyDescent="0.25">
      <c r="A1355" s="294"/>
      <c r="B1355" s="393"/>
      <c r="C1355" s="294"/>
      <c r="D1355" s="306"/>
      <c r="E1355" s="306"/>
      <c r="F1355" s="48">
        <f t="shared" si="35"/>
        <v>27930295</v>
      </c>
      <c r="G1355" s="399" t="s">
        <v>10772</v>
      </c>
    </row>
    <row r="1356" spans="1:7" x14ac:dyDescent="0.25">
      <c r="A1356" s="294"/>
      <c r="B1356" s="393"/>
      <c r="C1356" s="294"/>
      <c r="D1356" s="306"/>
      <c r="E1356" s="306"/>
      <c r="F1356" s="48">
        <f t="shared" si="35"/>
        <v>27930295</v>
      </c>
      <c r="G1356" s="399" t="s">
        <v>10772</v>
      </c>
    </row>
    <row r="1357" spans="1:7" x14ac:dyDescent="0.25">
      <c r="A1357" s="294"/>
      <c r="B1357" s="393"/>
      <c r="C1357" s="294"/>
      <c r="D1357" s="306"/>
      <c r="E1357" s="306"/>
      <c r="F1357" s="48">
        <f t="shared" si="35"/>
        <v>27930295</v>
      </c>
      <c r="G1357" s="399" t="s">
        <v>10772</v>
      </c>
    </row>
    <row r="1358" spans="1:7" x14ac:dyDescent="0.25">
      <c r="A1358" s="294"/>
      <c r="B1358" s="393"/>
      <c r="C1358" s="294"/>
      <c r="D1358" s="306"/>
      <c r="E1358" s="306"/>
      <c r="F1358" s="48">
        <f t="shared" si="35"/>
        <v>27930295</v>
      </c>
      <c r="G1358" s="399" t="s">
        <v>10772</v>
      </c>
    </row>
    <row r="1359" spans="1:7" x14ac:dyDescent="0.25">
      <c r="A1359" s="294"/>
      <c r="B1359" s="393"/>
      <c r="C1359" s="294"/>
      <c r="D1359" s="306"/>
      <c r="E1359" s="306"/>
      <c r="F1359" s="48">
        <f t="shared" si="35"/>
        <v>27930295</v>
      </c>
      <c r="G1359" s="399" t="s">
        <v>10772</v>
      </c>
    </row>
    <row r="1360" spans="1:7" x14ac:dyDescent="0.25">
      <c r="A1360" s="294"/>
      <c r="B1360" s="393"/>
      <c r="C1360" s="294"/>
      <c r="D1360" s="306"/>
      <c r="E1360" s="306"/>
      <c r="F1360" s="48">
        <f t="shared" si="35"/>
        <v>27930295</v>
      </c>
      <c r="G1360" s="399" t="s">
        <v>10772</v>
      </c>
    </row>
    <row r="1361" spans="1:7" x14ac:dyDescent="0.25">
      <c r="A1361" s="294"/>
      <c r="B1361" s="393"/>
      <c r="C1361" s="294"/>
      <c r="D1361" s="306"/>
      <c r="E1361" s="306"/>
      <c r="F1361" s="48">
        <f t="shared" si="35"/>
        <v>27930295</v>
      </c>
      <c r="G1361" s="399" t="s">
        <v>10772</v>
      </c>
    </row>
    <row r="1362" spans="1:7" x14ac:dyDescent="0.25">
      <c r="A1362" s="294"/>
      <c r="B1362" s="393"/>
      <c r="C1362" s="294"/>
      <c r="D1362" s="306"/>
      <c r="E1362" s="306"/>
      <c r="F1362" s="48">
        <f t="shared" si="35"/>
        <v>27930295</v>
      </c>
      <c r="G1362" s="399" t="s">
        <v>10772</v>
      </c>
    </row>
    <row r="1363" spans="1:7" x14ac:dyDescent="0.25">
      <c r="A1363" s="294"/>
      <c r="B1363" s="393"/>
      <c r="C1363" s="294"/>
      <c r="D1363" s="306"/>
      <c r="E1363" s="306"/>
      <c r="F1363" s="48">
        <f t="shared" si="35"/>
        <v>27930295</v>
      </c>
      <c r="G1363" s="399" t="s">
        <v>10772</v>
      </c>
    </row>
    <row r="1364" spans="1:7" x14ac:dyDescent="0.25">
      <c r="A1364" s="294"/>
      <c r="B1364" s="393"/>
      <c r="C1364" s="294"/>
      <c r="D1364" s="306"/>
      <c r="E1364" s="306"/>
      <c r="F1364" s="48">
        <f t="shared" si="35"/>
        <v>27930295</v>
      </c>
      <c r="G1364" s="399" t="s">
        <v>10772</v>
      </c>
    </row>
    <row r="1365" spans="1:7" x14ac:dyDescent="0.25">
      <c r="A1365" s="294"/>
      <c r="B1365" s="393"/>
      <c r="C1365" s="294"/>
      <c r="D1365" s="306"/>
      <c r="E1365" s="306"/>
      <c r="F1365" s="48">
        <f t="shared" si="35"/>
        <v>27930295</v>
      </c>
      <c r="G1365" s="399" t="s">
        <v>10772</v>
      </c>
    </row>
    <row r="1366" spans="1:7" x14ac:dyDescent="0.25">
      <c r="A1366" s="294"/>
      <c r="B1366" s="393"/>
      <c r="C1366" s="294"/>
      <c r="D1366" s="306"/>
      <c r="E1366" s="306"/>
      <c r="F1366" s="48">
        <f t="shared" si="35"/>
        <v>27930295</v>
      </c>
      <c r="G1366" s="399" t="s">
        <v>10772</v>
      </c>
    </row>
    <row r="1367" spans="1:7" x14ac:dyDescent="0.25">
      <c r="A1367" s="294"/>
      <c r="B1367" s="393"/>
      <c r="C1367" s="294"/>
      <c r="D1367" s="306"/>
      <c r="E1367" s="306"/>
      <c r="F1367" s="48">
        <f t="shared" si="35"/>
        <v>27930295</v>
      </c>
      <c r="G1367" s="399" t="s">
        <v>10772</v>
      </c>
    </row>
    <row r="1368" spans="1:7" x14ac:dyDescent="0.25">
      <c r="A1368" s="294"/>
      <c r="B1368" s="393"/>
      <c r="C1368" s="294"/>
      <c r="D1368" s="306"/>
      <c r="E1368" s="306"/>
      <c r="F1368" s="48">
        <f t="shared" si="35"/>
        <v>27930295</v>
      </c>
      <c r="G1368" s="399" t="s">
        <v>10772</v>
      </c>
    </row>
    <row r="1369" spans="1:7" x14ac:dyDescent="0.25">
      <c r="A1369" s="294"/>
      <c r="B1369" s="393"/>
      <c r="C1369" s="294"/>
      <c r="D1369" s="306"/>
      <c r="E1369" s="306"/>
      <c r="F1369" s="48">
        <f t="shared" si="35"/>
        <v>27930295</v>
      </c>
      <c r="G1369" s="399" t="s">
        <v>10772</v>
      </c>
    </row>
    <row r="1370" spans="1:7" x14ac:dyDescent="0.25">
      <c r="A1370" s="294"/>
      <c r="B1370" s="393"/>
      <c r="C1370" s="294"/>
      <c r="D1370" s="306"/>
      <c r="E1370" s="306"/>
      <c r="F1370" s="48">
        <f t="shared" si="35"/>
        <v>27930295</v>
      </c>
      <c r="G1370" s="399" t="s">
        <v>10772</v>
      </c>
    </row>
    <row r="1371" spans="1:7" x14ac:dyDescent="0.25">
      <c r="A1371" s="294"/>
      <c r="B1371" s="393"/>
      <c r="C1371" s="294"/>
      <c r="D1371" s="306"/>
      <c r="E1371" s="306"/>
      <c r="F1371" s="48">
        <f t="shared" si="35"/>
        <v>27930295</v>
      </c>
      <c r="G1371" s="399" t="s">
        <v>10772</v>
      </c>
    </row>
    <row r="1372" spans="1:7" x14ac:dyDescent="0.25">
      <c r="A1372" s="294"/>
      <c r="B1372" s="393"/>
      <c r="C1372" s="294"/>
      <c r="D1372" s="306"/>
      <c r="E1372" s="306"/>
      <c r="F1372" s="48">
        <f t="shared" si="35"/>
        <v>27930295</v>
      </c>
      <c r="G1372" s="399" t="s">
        <v>10772</v>
      </c>
    </row>
    <row r="1373" spans="1:7" x14ac:dyDescent="0.25">
      <c r="A1373" s="294"/>
      <c r="B1373" s="393"/>
      <c r="C1373" s="294"/>
      <c r="D1373" s="306"/>
      <c r="E1373" s="306"/>
      <c r="F1373" s="48">
        <f t="shared" si="35"/>
        <v>27930295</v>
      </c>
      <c r="G1373" s="399" t="s">
        <v>10772</v>
      </c>
    </row>
    <row r="1374" spans="1:7" x14ac:dyDescent="0.25">
      <c r="A1374" s="294"/>
      <c r="B1374" s="393"/>
      <c r="C1374" s="294"/>
      <c r="D1374" s="306"/>
      <c r="E1374" s="306"/>
      <c r="F1374" s="48">
        <f t="shared" si="35"/>
        <v>27930295</v>
      </c>
      <c r="G1374" s="399" t="s">
        <v>10772</v>
      </c>
    </row>
    <row r="1375" spans="1:7" x14ac:dyDescent="0.25">
      <c r="A1375" s="294"/>
      <c r="B1375" s="393"/>
      <c r="C1375" s="294"/>
      <c r="D1375" s="306"/>
      <c r="E1375" s="306"/>
      <c r="F1375" s="48">
        <f t="shared" si="35"/>
        <v>27930295</v>
      </c>
      <c r="G1375" s="399" t="s">
        <v>10772</v>
      </c>
    </row>
    <row r="1376" spans="1:7" x14ac:dyDescent="0.25">
      <c r="A1376" s="294"/>
      <c r="B1376" s="393"/>
      <c r="C1376" s="294"/>
      <c r="D1376" s="306"/>
      <c r="E1376" s="306"/>
      <c r="F1376" s="48">
        <f t="shared" ref="F1376:F1439" si="36">F1375+E1376-D1376</f>
        <v>27930295</v>
      </c>
      <c r="G1376" s="399" t="s">
        <v>10772</v>
      </c>
    </row>
    <row r="1377" spans="1:7" x14ac:dyDescent="0.25">
      <c r="A1377" s="294"/>
      <c r="B1377" s="393"/>
      <c r="C1377" s="294"/>
      <c r="D1377" s="306"/>
      <c r="E1377" s="306"/>
      <c r="F1377" s="48">
        <f t="shared" si="36"/>
        <v>27930295</v>
      </c>
      <c r="G1377" s="399" t="s">
        <v>10772</v>
      </c>
    </row>
    <row r="1378" spans="1:7" x14ac:dyDescent="0.25">
      <c r="A1378" s="294"/>
      <c r="B1378" s="393"/>
      <c r="C1378" s="294"/>
      <c r="D1378" s="306"/>
      <c r="E1378" s="306"/>
      <c r="F1378" s="48">
        <f t="shared" si="36"/>
        <v>27930295</v>
      </c>
      <c r="G1378" s="399" t="s">
        <v>10772</v>
      </c>
    </row>
    <row r="1379" spans="1:7" x14ac:dyDescent="0.25">
      <c r="A1379" s="294"/>
      <c r="B1379" s="393"/>
      <c r="C1379" s="294"/>
      <c r="D1379" s="306"/>
      <c r="E1379" s="306"/>
      <c r="F1379" s="48">
        <f t="shared" si="36"/>
        <v>27930295</v>
      </c>
      <c r="G1379" s="399" t="s">
        <v>10772</v>
      </c>
    </row>
    <row r="1380" spans="1:7" x14ac:dyDescent="0.25">
      <c r="A1380" s="294"/>
      <c r="B1380" s="393"/>
      <c r="C1380" s="294"/>
      <c r="D1380" s="306"/>
      <c r="E1380" s="306"/>
      <c r="F1380" s="48">
        <f t="shared" si="36"/>
        <v>27930295</v>
      </c>
      <c r="G1380" s="399" t="s">
        <v>10772</v>
      </c>
    </row>
    <row r="1381" spans="1:7" x14ac:dyDescent="0.25">
      <c r="A1381" s="294"/>
      <c r="B1381" s="393"/>
      <c r="C1381" s="294"/>
      <c r="D1381" s="306"/>
      <c r="E1381" s="306"/>
      <c r="F1381" s="48">
        <f t="shared" si="36"/>
        <v>27930295</v>
      </c>
      <c r="G1381" s="399" t="s">
        <v>10772</v>
      </c>
    </row>
    <row r="1382" spans="1:7" x14ac:dyDescent="0.25">
      <c r="A1382" s="294"/>
      <c r="B1382" s="393"/>
      <c r="C1382" s="294"/>
      <c r="D1382" s="306"/>
      <c r="E1382" s="306"/>
      <c r="F1382" s="48">
        <f t="shared" si="36"/>
        <v>27930295</v>
      </c>
      <c r="G1382" s="399" t="s">
        <v>10772</v>
      </c>
    </row>
    <row r="1383" spans="1:7" x14ac:dyDescent="0.25">
      <c r="A1383" s="294"/>
      <c r="B1383" s="393"/>
      <c r="C1383" s="294"/>
      <c r="D1383" s="306"/>
      <c r="E1383" s="306"/>
      <c r="F1383" s="48">
        <f t="shared" si="36"/>
        <v>27930295</v>
      </c>
      <c r="G1383" s="399" t="s">
        <v>10772</v>
      </c>
    </row>
    <row r="1384" spans="1:7" x14ac:dyDescent="0.25">
      <c r="A1384" s="294"/>
      <c r="B1384" s="393"/>
      <c r="C1384" s="294"/>
      <c r="D1384" s="306"/>
      <c r="E1384" s="306"/>
      <c r="F1384" s="48">
        <f t="shared" si="36"/>
        <v>27930295</v>
      </c>
      <c r="G1384" s="399" t="s">
        <v>10772</v>
      </c>
    </row>
    <row r="1385" spans="1:7" x14ac:dyDescent="0.25">
      <c r="A1385" s="294"/>
      <c r="B1385" s="393"/>
      <c r="C1385" s="294"/>
      <c r="D1385" s="306"/>
      <c r="E1385" s="306"/>
      <c r="F1385" s="48">
        <f t="shared" si="36"/>
        <v>27930295</v>
      </c>
      <c r="G1385" s="399" t="s">
        <v>10772</v>
      </c>
    </row>
    <row r="1386" spans="1:7" x14ac:dyDescent="0.25">
      <c r="A1386" s="294"/>
      <c r="B1386" s="393"/>
      <c r="C1386" s="294"/>
      <c r="D1386" s="306"/>
      <c r="E1386" s="306"/>
      <c r="F1386" s="48">
        <f t="shared" si="36"/>
        <v>27930295</v>
      </c>
      <c r="G1386" s="399" t="s">
        <v>10772</v>
      </c>
    </row>
    <row r="1387" spans="1:7" x14ac:dyDescent="0.25">
      <c r="A1387" s="294"/>
      <c r="B1387" s="393"/>
      <c r="C1387" s="294"/>
      <c r="D1387" s="306"/>
      <c r="E1387" s="306"/>
      <c r="F1387" s="48">
        <f t="shared" si="36"/>
        <v>27930295</v>
      </c>
      <c r="G1387" s="399" t="s">
        <v>10772</v>
      </c>
    </row>
    <row r="1388" spans="1:7" x14ac:dyDescent="0.25">
      <c r="A1388" s="294"/>
      <c r="B1388" s="393"/>
      <c r="C1388" s="294"/>
      <c r="D1388" s="306"/>
      <c r="E1388" s="306"/>
      <c r="F1388" s="48">
        <f t="shared" si="36"/>
        <v>27930295</v>
      </c>
      <c r="G1388" s="399" t="s">
        <v>10772</v>
      </c>
    </row>
    <row r="1389" spans="1:7" x14ac:dyDescent="0.25">
      <c r="A1389" s="294"/>
      <c r="B1389" s="393"/>
      <c r="C1389" s="294"/>
      <c r="D1389" s="306"/>
      <c r="E1389" s="306"/>
      <c r="F1389" s="48">
        <f t="shared" si="36"/>
        <v>27930295</v>
      </c>
      <c r="G1389" s="399" t="s">
        <v>10772</v>
      </c>
    </row>
    <row r="1390" spans="1:7" x14ac:dyDescent="0.25">
      <c r="A1390" s="294"/>
      <c r="B1390" s="393"/>
      <c r="C1390" s="294"/>
      <c r="D1390" s="306"/>
      <c r="E1390" s="306"/>
      <c r="F1390" s="48">
        <f t="shared" si="36"/>
        <v>27930295</v>
      </c>
      <c r="G1390" s="399" t="s">
        <v>10772</v>
      </c>
    </row>
    <row r="1391" spans="1:7" x14ac:dyDescent="0.25">
      <c r="A1391" s="294"/>
      <c r="B1391" s="393"/>
      <c r="C1391" s="294"/>
      <c r="D1391" s="306"/>
      <c r="E1391" s="306"/>
      <c r="F1391" s="48">
        <f t="shared" si="36"/>
        <v>27930295</v>
      </c>
      <c r="G1391" s="399" t="s">
        <v>10772</v>
      </c>
    </row>
    <row r="1392" spans="1:7" x14ac:dyDescent="0.25">
      <c r="A1392" s="294"/>
      <c r="B1392" s="393"/>
      <c r="C1392" s="294"/>
      <c r="D1392" s="306"/>
      <c r="E1392" s="306"/>
      <c r="F1392" s="48">
        <f t="shared" si="36"/>
        <v>27930295</v>
      </c>
      <c r="G1392" s="399" t="s">
        <v>10772</v>
      </c>
    </row>
    <row r="1393" spans="1:7" x14ac:dyDescent="0.25">
      <c r="A1393" s="294"/>
      <c r="B1393" s="393"/>
      <c r="C1393" s="294"/>
      <c r="D1393" s="306"/>
      <c r="E1393" s="306"/>
      <c r="F1393" s="48">
        <f t="shared" si="36"/>
        <v>27930295</v>
      </c>
      <c r="G1393" s="399" t="s">
        <v>10772</v>
      </c>
    </row>
    <row r="1394" spans="1:7" x14ac:dyDescent="0.25">
      <c r="A1394" s="294"/>
      <c r="B1394" s="393"/>
      <c r="C1394" s="294"/>
      <c r="D1394" s="306"/>
      <c r="E1394" s="306"/>
      <c r="F1394" s="48">
        <f t="shared" si="36"/>
        <v>27930295</v>
      </c>
      <c r="G1394" s="399" t="s">
        <v>10772</v>
      </c>
    </row>
    <row r="1395" spans="1:7" x14ac:dyDescent="0.25">
      <c r="A1395" s="294"/>
      <c r="B1395" s="393"/>
      <c r="C1395" s="294"/>
      <c r="D1395" s="306"/>
      <c r="E1395" s="306"/>
      <c r="F1395" s="48">
        <f t="shared" si="36"/>
        <v>27930295</v>
      </c>
      <c r="G1395" s="399" t="s">
        <v>10772</v>
      </c>
    </row>
    <row r="1396" spans="1:7" x14ac:dyDescent="0.25">
      <c r="A1396" s="294"/>
      <c r="B1396" s="393"/>
      <c r="C1396" s="294"/>
      <c r="D1396" s="306"/>
      <c r="E1396" s="306"/>
      <c r="F1396" s="48">
        <f t="shared" si="36"/>
        <v>27930295</v>
      </c>
      <c r="G1396" s="399" t="s">
        <v>10772</v>
      </c>
    </row>
    <row r="1397" spans="1:7" x14ac:dyDescent="0.25">
      <c r="A1397" s="294"/>
      <c r="B1397" s="393"/>
      <c r="C1397" s="294"/>
      <c r="D1397" s="306"/>
      <c r="E1397" s="306"/>
      <c r="F1397" s="48">
        <f t="shared" si="36"/>
        <v>27930295</v>
      </c>
      <c r="G1397" s="399" t="s">
        <v>10772</v>
      </c>
    </row>
    <row r="1398" spans="1:7" x14ac:dyDescent="0.25">
      <c r="A1398" s="294"/>
      <c r="B1398" s="393"/>
      <c r="C1398" s="294"/>
      <c r="D1398" s="306"/>
      <c r="E1398" s="306"/>
      <c r="F1398" s="48">
        <f t="shared" si="36"/>
        <v>27930295</v>
      </c>
      <c r="G1398" s="399" t="s">
        <v>10772</v>
      </c>
    </row>
    <row r="1399" spans="1:7" x14ac:dyDescent="0.25">
      <c r="A1399" s="294"/>
      <c r="B1399" s="393"/>
      <c r="C1399" s="294"/>
      <c r="D1399" s="306"/>
      <c r="E1399" s="306"/>
      <c r="F1399" s="48">
        <f t="shared" si="36"/>
        <v>27930295</v>
      </c>
      <c r="G1399" s="399" t="s">
        <v>10772</v>
      </c>
    </row>
    <row r="1400" spans="1:7" x14ac:dyDescent="0.25">
      <c r="A1400" s="294"/>
      <c r="B1400" s="393"/>
      <c r="C1400" s="294"/>
      <c r="D1400" s="306"/>
      <c r="E1400" s="306"/>
      <c r="F1400" s="48">
        <f t="shared" si="36"/>
        <v>27930295</v>
      </c>
      <c r="G1400" s="399" t="s">
        <v>10772</v>
      </c>
    </row>
    <row r="1401" spans="1:7" x14ac:dyDescent="0.25">
      <c r="A1401" s="294"/>
      <c r="B1401" s="393"/>
      <c r="C1401" s="294"/>
      <c r="D1401" s="306"/>
      <c r="E1401" s="306"/>
      <c r="F1401" s="48">
        <f t="shared" si="36"/>
        <v>27930295</v>
      </c>
      <c r="G1401" s="399" t="s">
        <v>10772</v>
      </c>
    </row>
    <row r="1402" spans="1:7" x14ac:dyDescent="0.25">
      <c r="A1402" s="294"/>
      <c r="B1402" s="393"/>
      <c r="C1402" s="294"/>
      <c r="D1402" s="306"/>
      <c r="E1402" s="306"/>
      <c r="F1402" s="48">
        <f t="shared" si="36"/>
        <v>27930295</v>
      </c>
      <c r="G1402" s="399" t="s">
        <v>10772</v>
      </c>
    </row>
    <row r="1403" spans="1:7" x14ac:dyDescent="0.25">
      <c r="A1403" s="294"/>
      <c r="B1403" s="393"/>
      <c r="C1403" s="294"/>
      <c r="D1403" s="306"/>
      <c r="E1403" s="306"/>
      <c r="F1403" s="48">
        <f t="shared" si="36"/>
        <v>27930295</v>
      </c>
      <c r="G1403" s="399" t="s">
        <v>10772</v>
      </c>
    </row>
    <row r="1404" spans="1:7" x14ac:dyDescent="0.25">
      <c r="A1404" s="294"/>
      <c r="B1404" s="393"/>
      <c r="C1404" s="294"/>
      <c r="D1404" s="306"/>
      <c r="E1404" s="306"/>
      <c r="F1404" s="48">
        <f t="shared" si="36"/>
        <v>27930295</v>
      </c>
      <c r="G1404" s="399" t="s">
        <v>10772</v>
      </c>
    </row>
    <row r="1405" spans="1:7" x14ac:dyDescent="0.25">
      <c r="A1405" s="294"/>
      <c r="B1405" s="393"/>
      <c r="C1405" s="294"/>
      <c r="D1405" s="306"/>
      <c r="E1405" s="306"/>
      <c r="F1405" s="48">
        <f t="shared" si="36"/>
        <v>27930295</v>
      </c>
      <c r="G1405" s="399" t="s">
        <v>10772</v>
      </c>
    </row>
    <row r="1406" spans="1:7" x14ac:dyDescent="0.25">
      <c r="A1406" s="294"/>
      <c r="B1406" s="393"/>
      <c r="C1406" s="294"/>
      <c r="D1406" s="306"/>
      <c r="E1406" s="306"/>
      <c r="F1406" s="48">
        <f t="shared" si="36"/>
        <v>27930295</v>
      </c>
      <c r="G1406" s="399" t="s">
        <v>10772</v>
      </c>
    </row>
    <row r="1407" spans="1:7" x14ac:dyDescent="0.25">
      <c r="A1407" s="294"/>
      <c r="B1407" s="393"/>
      <c r="C1407" s="294"/>
      <c r="D1407" s="306"/>
      <c r="E1407" s="306"/>
      <c r="F1407" s="48">
        <f t="shared" si="36"/>
        <v>27930295</v>
      </c>
      <c r="G1407" s="399" t="s">
        <v>10772</v>
      </c>
    </row>
    <row r="1408" spans="1:7" x14ac:dyDescent="0.25">
      <c r="A1408" s="294"/>
      <c r="B1408" s="393"/>
      <c r="C1408" s="294"/>
      <c r="D1408" s="306"/>
      <c r="E1408" s="306"/>
      <c r="F1408" s="48">
        <f t="shared" si="36"/>
        <v>27930295</v>
      </c>
      <c r="G1408" s="399" t="s">
        <v>10772</v>
      </c>
    </row>
    <row r="1409" spans="1:7" x14ac:dyDescent="0.25">
      <c r="A1409" s="294"/>
      <c r="B1409" s="393"/>
      <c r="C1409" s="294"/>
      <c r="D1409" s="306"/>
      <c r="E1409" s="306"/>
      <c r="F1409" s="48">
        <f t="shared" si="36"/>
        <v>27930295</v>
      </c>
      <c r="G1409" s="399" t="s">
        <v>10772</v>
      </c>
    </row>
    <row r="1410" spans="1:7" x14ac:dyDescent="0.25">
      <c r="A1410" s="294"/>
      <c r="B1410" s="393"/>
      <c r="C1410" s="294"/>
      <c r="D1410" s="306"/>
      <c r="E1410" s="306"/>
      <c r="F1410" s="48">
        <f t="shared" si="36"/>
        <v>27930295</v>
      </c>
      <c r="G1410" s="399" t="s">
        <v>10772</v>
      </c>
    </row>
    <row r="1411" spans="1:7" x14ac:dyDescent="0.25">
      <c r="A1411" s="294"/>
      <c r="B1411" s="393"/>
      <c r="C1411" s="294"/>
      <c r="D1411" s="306"/>
      <c r="E1411" s="306"/>
      <c r="F1411" s="48">
        <f t="shared" si="36"/>
        <v>27930295</v>
      </c>
      <c r="G1411" s="399" t="s">
        <v>10772</v>
      </c>
    </row>
    <row r="1412" spans="1:7" x14ac:dyDescent="0.25">
      <c r="A1412" s="294"/>
      <c r="B1412" s="393"/>
      <c r="C1412" s="294"/>
      <c r="D1412" s="306"/>
      <c r="E1412" s="306"/>
      <c r="F1412" s="48">
        <f t="shared" si="36"/>
        <v>27930295</v>
      </c>
      <c r="G1412" s="399" t="s">
        <v>10772</v>
      </c>
    </row>
    <row r="1413" spans="1:7" x14ac:dyDescent="0.25">
      <c r="A1413" s="294"/>
      <c r="B1413" s="393"/>
      <c r="C1413" s="294"/>
      <c r="D1413" s="306"/>
      <c r="E1413" s="306"/>
      <c r="F1413" s="48">
        <f t="shared" si="36"/>
        <v>27930295</v>
      </c>
      <c r="G1413" s="399" t="s">
        <v>10772</v>
      </c>
    </row>
    <row r="1414" spans="1:7" x14ac:dyDescent="0.25">
      <c r="A1414" s="294"/>
      <c r="B1414" s="393"/>
      <c r="C1414" s="294"/>
      <c r="D1414" s="306"/>
      <c r="E1414" s="306"/>
      <c r="F1414" s="48">
        <f t="shared" si="36"/>
        <v>27930295</v>
      </c>
      <c r="G1414" s="399" t="s">
        <v>10772</v>
      </c>
    </row>
    <row r="1415" spans="1:7" x14ac:dyDescent="0.25">
      <c r="A1415" s="294"/>
      <c r="B1415" s="393"/>
      <c r="C1415" s="294"/>
      <c r="D1415" s="306"/>
      <c r="E1415" s="306"/>
      <c r="F1415" s="48">
        <f t="shared" si="36"/>
        <v>27930295</v>
      </c>
      <c r="G1415" s="399" t="s">
        <v>10772</v>
      </c>
    </row>
    <row r="1416" spans="1:7" x14ac:dyDescent="0.25">
      <c r="A1416" s="294"/>
      <c r="B1416" s="393"/>
      <c r="C1416" s="294"/>
      <c r="D1416" s="306"/>
      <c r="E1416" s="306"/>
      <c r="F1416" s="48">
        <f t="shared" si="36"/>
        <v>27930295</v>
      </c>
      <c r="G1416" s="399" t="s">
        <v>10772</v>
      </c>
    </row>
    <row r="1417" spans="1:7" x14ac:dyDescent="0.25">
      <c r="A1417" s="294"/>
      <c r="B1417" s="393"/>
      <c r="C1417" s="294"/>
      <c r="D1417" s="306"/>
      <c r="E1417" s="306"/>
      <c r="F1417" s="48">
        <f t="shared" si="36"/>
        <v>27930295</v>
      </c>
      <c r="G1417" s="399" t="s">
        <v>10772</v>
      </c>
    </row>
    <row r="1418" spans="1:7" x14ac:dyDescent="0.25">
      <c r="A1418" s="294"/>
      <c r="B1418" s="393"/>
      <c r="C1418" s="294"/>
      <c r="D1418" s="306"/>
      <c r="E1418" s="306"/>
      <c r="F1418" s="48">
        <f t="shared" si="36"/>
        <v>27930295</v>
      </c>
      <c r="G1418" s="399" t="s">
        <v>10772</v>
      </c>
    </row>
    <row r="1419" spans="1:7" x14ac:dyDescent="0.25">
      <c r="A1419" s="294"/>
      <c r="B1419" s="393"/>
      <c r="C1419" s="294"/>
      <c r="D1419" s="306"/>
      <c r="E1419" s="306"/>
      <c r="F1419" s="48">
        <f t="shared" si="36"/>
        <v>27930295</v>
      </c>
      <c r="G1419" s="399" t="s">
        <v>10772</v>
      </c>
    </row>
    <row r="1420" spans="1:7" x14ac:dyDescent="0.25">
      <c r="A1420" s="294"/>
      <c r="B1420" s="393"/>
      <c r="C1420" s="294"/>
      <c r="D1420" s="306"/>
      <c r="E1420" s="306"/>
      <c r="F1420" s="48">
        <f t="shared" si="36"/>
        <v>27930295</v>
      </c>
      <c r="G1420" s="399" t="s">
        <v>10772</v>
      </c>
    </row>
    <row r="1421" spans="1:7" x14ac:dyDescent="0.25">
      <c r="A1421" s="294"/>
      <c r="B1421" s="393"/>
      <c r="C1421" s="294"/>
      <c r="D1421" s="306"/>
      <c r="E1421" s="306"/>
      <c r="F1421" s="48">
        <f t="shared" si="36"/>
        <v>27930295</v>
      </c>
      <c r="G1421" s="399" t="s">
        <v>10772</v>
      </c>
    </row>
    <row r="1422" spans="1:7" x14ac:dyDescent="0.25">
      <c r="A1422" s="294"/>
      <c r="B1422" s="393"/>
      <c r="C1422" s="294"/>
      <c r="D1422" s="306"/>
      <c r="E1422" s="306"/>
      <c r="F1422" s="48">
        <f t="shared" si="36"/>
        <v>27930295</v>
      </c>
      <c r="G1422" s="399" t="s">
        <v>10772</v>
      </c>
    </row>
    <row r="1423" spans="1:7" x14ac:dyDescent="0.25">
      <c r="A1423" s="294"/>
      <c r="B1423" s="393"/>
      <c r="C1423" s="294"/>
      <c r="D1423" s="306"/>
      <c r="E1423" s="306"/>
      <c r="F1423" s="48">
        <f t="shared" si="36"/>
        <v>27930295</v>
      </c>
      <c r="G1423" s="399" t="s">
        <v>10772</v>
      </c>
    </row>
    <row r="1424" spans="1:7" x14ac:dyDescent="0.25">
      <c r="A1424" s="294"/>
      <c r="B1424" s="393"/>
      <c r="C1424" s="294"/>
      <c r="D1424" s="306"/>
      <c r="E1424" s="306"/>
      <c r="F1424" s="48">
        <f t="shared" si="36"/>
        <v>27930295</v>
      </c>
      <c r="G1424" s="399" t="s">
        <v>10772</v>
      </c>
    </row>
    <row r="1425" spans="1:7" x14ac:dyDescent="0.25">
      <c r="A1425" s="294"/>
      <c r="B1425" s="393"/>
      <c r="C1425" s="294"/>
      <c r="D1425" s="306"/>
      <c r="E1425" s="306"/>
      <c r="F1425" s="48">
        <f t="shared" si="36"/>
        <v>27930295</v>
      </c>
      <c r="G1425" s="399" t="s">
        <v>10772</v>
      </c>
    </row>
    <row r="1426" spans="1:7" x14ac:dyDescent="0.25">
      <c r="A1426" s="294"/>
      <c r="B1426" s="393"/>
      <c r="C1426" s="294"/>
      <c r="D1426" s="306"/>
      <c r="E1426" s="306"/>
      <c r="F1426" s="48">
        <f t="shared" si="36"/>
        <v>27930295</v>
      </c>
      <c r="G1426" s="399" t="s">
        <v>10772</v>
      </c>
    </row>
    <row r="1427" spans="1:7" x14ac:dyDescent="0.25">
      <c r="A1427" s="294"/>
      <c r="B1427" s="393"/>
      <c r="C1427" s="294"/>
      <c r="D1427" s="306"/>
      <c r="E1427" s="306"/>
      <c r="F1427" s="48">
        <f t="shared" si="36"/>
        <v>27930295</v>
      </c>
      <c r="G1427" s="399" t="s">
        <v>10772</v>
      </c>
    </row>
    <row r="1428" spans="1:7" x14ac:dyDescent="0.25">
      <c r="A1428" s="294"/>
      <c r="B1428" s="393"/>
      <c r="C1428" s="294"/>
      <c r="D1428" s="306"/>
      <c r="E1428" s="306"/>
      <c r="F1428" s="48">
        <f t="shared" si="36"/>
        <v>27930295</v>
      </c>
      <c r="G1428" s="399" t="s">
        <v>10772</v>
      </c>
    </row>
    <row r="1429" spans="1:7" x14ac:dyDescent="0.25">
      <c r="A1429" s="294"/>
      <c r="B1429" s="393"/>
      <c r="C1429" s="294"/>
      <c r="D1429" s="306"/>
      <c r="E1429" s="306"/>
      <c r="F1429" s="48">
        <f t="shared" si="36"/>
        <v>27930295</v>
      </c>
      <c r="G1429" s="399" t="s">
        <v>10772</v>
      </c>
    </row>
    <row r="1430" spans="1:7" x14ac:dyDescent="0.25">
      <c r="A1430" s="294"/>
      <c r="B1430" s="393"/>
      <c r="C1430" s="294"/>
      <c r="D1430" s="306"/>
      <c r="E1430" s="306"/>
      <c r="F1430" s="48">
        <f t="shared" si="36"/>
        <v>27930295</v>
      </c>
      <c r="G1430" s="399" t="s">
        <v>10772</v>
      </c>
    </row>
    <row r="1431" spans="1:7" x14ac:dyDescent="0.25">
      <c r="A1431" s="294"/>
      <c r="B1431" s="393"/>
      <c r="C1431" s="294"/>
      <c r="D1431" s="306"/>
      <c r="E1431" s="306"/>
      <c r="F1431" s="48">
        <f t="shared" si="36"/>
        <v>27930295</v>
      </c>
      <c r="G1431" s="399" t="s">
        <v>10772</v>
      </c>
    </row>
    <row r="1432" spans="1:7" x14ac:dyDescent="0.25">
      <c r="A1432" s="294"/>
      <c r="B1432" s="393"/>
      <c r="C1432" s="294"/>
      <c r="D1432" s="306"/>
      <c r="E1432" s="306"/>
      <c r="F1432" s="48">
        <f t="shared" si="36"/>
        <v>27930295</v>
      </c>
      <c r="G1432" s="399" t="s">
        <v>10772</v>
      </c>
    </row>
    <row r="1433" spans="1:7" x14ac:dyDescent="0.25">
      <c r="A1433" s="294"/>
      <c r="B1433" s="393"/>
      <c r="C1433" s="294"/>
      <c r="D1433" s="306"/>
      <c r="E1433" s="306"/>
      <c r="F1433" s="48">
        <f t="shared" si="36"/>
        <v>27930295</v>
      </c>
      <c r="G1433" s="399" t="s">
        <v>10772</v>
      </c>
    </row>
    <row r="1434" spans="1:7" x14ac:dyDescent="0.25">
      <c r="A1434" s="294"/>
      <c r="B1434" s="393"/>
      <c r="C1434" s="294"/>
      <c r="D1434" s="306"/>
      <c r="E1434" s="306"/>
      <c r="F1434" s="48">
        <f t="shared" si="36"/>
        <v>27930295</v>
      </c>
      <c r="G1434" s="399" t="s">
        <v>10772</v>
      </c>
    </row>
    <row r="1435" spans="1:7" x14ac:dyDescent="0.25">
      <c r="A1435" s="294"/>
      <c r="B1435" s="393"/>
      <c r="C1435" s="294"/>
      <c r="D1435" s="306"/>
      <c r="E1435" s="306"/>
      <c r="F1435" s="48">
        <f t="shared" si="36"/>
        <v>27930295</v>
      </c>
      <c r="G1435" s="399" t="s">
        <v>10772</v>
      </c>
    </row>
    <row r="1436" spans="1:7" x14ac:dyDescent="0.25">
      <c r="A1436" s="294"/>
      <c r="B1436" s="393"/>
      <c r="C1436" s="294"/>
      <c r="D1436" s="306"/>
      <c r="E1436" s="306"/>
      <c r="F1436" s="48">
        <f t="shared" si="36"/>
        <v>27930295</v>
      </c>
      <c r="G1436" s="399" t="s">
        <v>10772</v>
      </c>
    </row>
    <row r="1437" spans="1:7" x14ac:dyDescent="0.25">
      <c r="A1437" s="294"/>
      <c r="B1437" s="393"/>
      <c r="C1437" s="294"/>
      <c r="D1437" s="306"/>
      <c r="E1437" s="306"/>
      <c r="F1437" s="48">
        <f t="shared" si="36"/>
        <v>27930295</v>
      </c>
      <c r="G1437" s="399" t="s">
        <v>10772</v>
      </c>
    </row>
    <row r="1438" spans="1:7" x14ac:dyDescent="0.25">
      <c r="A1438" s="294"/>
      <c r="B1438" s="393"/>
      <c r="C1438" s="294"/>
      <c r="D1438" s="306"/>
      <c r="E1438" s="306"/>
      <c r="F1438" s="48">
        <f t="shared" si="36"/>
        <v>27930295</v>
      </c>
      <c r="G1438" s="399" t="s">
        <v>10772</v>
      </c>
    </row>
    <row r="1439" spans="1:7" x14ac:dyDescent="0.25">
      <c r="A1439" s="294"/>
      <c r="B1439" s="393"/>
      <c r="C1439" s="294"/>
      <c r="D1439" s="306"/>
      <c r="E1439" s="306"/>
      <c r="F1439" s="48">
        <f t="shared" si="36"/>
        <v>27930295</v>
      </c>
      <c r="G1439" s="399" t="s">
        <v>10772</v>
      </c>
    </row>
    <row r="1440" spans="1:7" x14ac:dyDescent="0.25">
      <c r="A1440" s="294"/>
      <c r="B1440" s="393"/>
      <c r="C1440" s="294"/>
      <c r="D1440" s="306"/>
      <c r="E1440" s="306"/>
      <c r="F1440" s="48">
        <f t="shared" ref="F1440:F1500" si="37">F1439+E1440-D1440</f>
        <v>27930295</v>
      </c>
      <c r="G1440" s="399" t="s">
        <v>10772</v>
      </c>
    </row>
    <row r="1441" spans="1:7" x14ac:dyDescent="0.25">
      <c r="A1441" s="294"/>
      <c r="B1441" s="393"/>
      <c r="C1441" s="294"/>
      <c r="D1441" s="306"/>
      <c r="E1441" s="306"/>
      <c r="F1441" s="48">
        <f t="shared" si="37"/>
        <v>27930295</v>
      </c>
      <c r="G1441" s="399" t="s">
        <v>10772</v>
      </c>
    </row>
    <row r="1442" spans="1:7" x14ac:dyDescent="0.25">
      <c r="A1442" s="294"/>
      <c r="B1442" s="393"/>
      <c r="C1442" s="294"/>
      <c r="D1442" s="306"/>
      <c r="E1442" s="306"/>
      <c r="F1442" s="48">
        <f t="shared" si="37"/>
        <v>27930295</v>
      </c>
      <c r="G1442" s="399" t="s">
        <v>10772</v>
      </c>
    </row>
    <row r="1443" spans="1:7" x14ac:dyDescent="0.25">
      <c r="A1443" s="294"/>
      <c r="B1443" s="393"/>
      <c r="C1443" s="294"/>
      <c r="D1443" s="306"/>
      <c r="E1443" s="306"/>
      <c r="F1443" s="48">
        <f t="shared" si="37"/>
        <v>27930295</v>
      </c>
      <c r="G1443" s="399" t="s">
        <v>10772</v>
      </c>
    </row>
    <row r="1444" spans="1:7" x14ac:dyDescent="0.25">
      <c r="A1444" s="294"/>
      <c r="B1444" s="393"/>
      <c r="C1444" s="294"/>
      <c r="D1444" s="306"/>
      <c r="E1444" s="306"/>
      <c r="F1444" s="48">
        <f t="shared" si="37"/>
        <v>27930295</v>
      </c>
      <c r="G1444" s="399" t="s">
        <v>10772</v>
      </c>
    </row>
    <row r="1445" spans="1:7" x14ac:dyDescent="0.25">
      <c r="A1445" s="294"/>
      <c r="B1445" s="393"/>
      <c r="C1445" s="294"/>
      <c r="D1445" s="306"/>
      <c r="E1445" s="306"/>
      <c r="F1445" s="48">
        <f t="shared" si="37"/>
        <v>27930295</v>
      </c>
      <c r="G1445" s="399" t="s">
        <v>10772</v>
      </c>
    </row>
    <row r="1446" spans="1:7" x14ac:dyDescent="0.25">
      <c r="A1446" s="294"/>
      <c r="B1446" s="393"/>
      <c r="C1446" s="294"/>
      <c r="D1446" s="306"/>
      <c r="E1446" s="306"/>
      <c r="F1446" s="48">
        <f t="shared" si="37"/>
        <v>27930295</v>
      </c>
      <c r="G1446" s="399" t="s">
        <v>10772</v>
      </c>
    </row>
    <row r="1447" spans="1:7" x14ac:dyDescent="0.25">
      <c r="A1447" s="294"/>
      <c r="B1447" s="393"/>
      <c r="C1447" s="294"/>
      <c r="D1447" s="306"/>
      <c r="E1447" s="306"/>
      <c r="F1447" s="48">
        <f t="shared" si="37"/>
        <v>27930295</v>
      </c>
      <c r="G1447" s="399" t="s">
        <v>10772</v>
      </c>
    </row>
    <row r="1448" spans="1:7" x14ac:dyDescent="0.25">
      <c r="A1448" s="294"/>
      <c r="B1448" s="393"/>
      <c r="C1448" s="294"/>
      <c r="D1448" s="306"/>
      <c r="E1448" s="306"/>
      <c r="F1448" s="48">
        <f t="shared" si="37"/>
        <v>27930295</v>
      </c>
      <c r="G1448" s="399" t="s">
        <v>10772</v>
      </c>
    </row>
    <row r="1449" spans="1:7" x14ac:dyDescent="0.25">
      <c r="A1449" s="294"/>
      <c r="B1449" s="393"/>
      <c r="C1449" s="294"/>
      <c r="D1449" s="306"/>
      <c r="E1449" s="306"/>
      <c r="F1449" s="48">
        <f t="shared" si="37"/>
        <v>27930295</v>
      </c>
      <c r="G1449" s="399" t="s">
        <v>10772</v>
      </c>
    </row>
    <row r="1450" spans="1:7" x14ac:dyDescent="0.25">
      <c r="A1450" s="294"/>
      <c r="B1450" s="393"/>
      <c r="C1450" s="294"/>
      <c r="D1450" s="306"/>
      <c r="E1450" s="306"/>
      <c r="F1450" s="48">
        <f t="shared" si="37"/>
        <v>27930295</v>
      </c>
      <c r="G1450" s="399" t="s">
        <v>10772</v>
      </c>
    </row>
    <row r="1451" spans="1:7" x14ac:dyDescent="0.25">
      <c r="A1451" s="294"/>
      <c r="B1451" s="393"/>
      <c r="C1451" s="294"/>
      <c r="D1451" s="306"/>
      <c r="E1451" s="306"/>
      <c r="F1451" s="48">
        <f t="shared" si="37"/>
        <v>27930295</v>
      </c>
      <c r="G1451" s="399" t="s">
        <v>10772</v>
      </c>
    </row>
    <row r="1452" spans="1:7" x14ac:dyDescent="0.25">
      <c r="A1452" s="294"/>
      <c r="B1452" s="393"/>
      <c r="C1452" s="294"/>
      <c r="D1452" s="306"/>
      <c r="E1452" s="306"/>
      <c r="F1452" s="48">
        <f t="shared" si="37"/>
        <v>27930295</v>
      </c>
      <c r="G1452" s="399" t="s">
        <v>10772</v>
      </c>
    </row>
    <row r="1453" spans="1:7" x14ac:dyDescent="0.25">
      <c r="A1453" s="294"/>
      <c r="B1453" s="393"/>
      <c r="C1453" s="294"/>
      <c r="D1453" s="306"/>
      <c r="E1453" s="306"/>
      <c r="F1453" s="48">
        <f t="shared" si="37"/>
        <v>27930295</v>
      </c>
      <c r="G1453" s="399" t="s">
        <v>10772</v>
      </c>
    </row>
    <row r="1454" spans="1:7" x14ac:dyDescent="0.25">
      <c r="A1454" s="294"/>
      <c r="B1454" s="393"/>
      <c r="C1454" s="294"/>
      <c r="D1454" s="306"/>
      <c r="E1454" s="306"/>
      <c r="F1454" s="48">
        <f t="shared" si="37"/>
        <v>27930295</v>
      </c>
      <c r="G1454" s="399" t="s">
        <v>10772</v>
      </c>
    </row>
    <row r="1455" spans="1:7" x14ac:dyDescent="0.25">
      <c r="A1455" s="294"/>
      <c r="B1455" s="393"/>
      <c r="C1455" s="294"/>
      <c r="D1455" s="306"/>
      <c r="E1455" s="306"/>
      <c r="F1455" s="48">
        <f t="shared" si="37"/>
        <v>27930295</v>
      </c>
      <c r="G1455" s="399" t="s">
        <v>10772</v>
      </c>
    </row>
    <row r="1456" spans="1:7" x14ac:dyDescent="0.25">
      <c r="A1456" s="294"/>
      <c r="B1456" s="393"/>
      <c r="C1456" s="294"/>
      <c r="D1456" s="306"/>
      <c r="E1456" s="306"/>
      <c r="F1456" s="48">
        <f t="shared" si="37"/>
        <v>27930295</v>
      </c>
      <c r="G1456" s="399" t="s">
        <v>10772</v>
      </c>
    </row>
    <row r="1457" spans="1:7" x14ac:dyDescent="0.25">
      <c r="A1457" s="294"/>
      <c r="B1457" s="393"/>
      <c r="C1457" s="294"/>
      <c r="D1457" s="306"/>
      <c r="E1457" s="306"/>
      <c r="F1457" s="48">
        <f t="shared" si="37"/>
        <v>27930295</v>
      </c>
      <c r="G1457" s="399" t="s">
        <v>10772</v>
      </c>
    </row>
    <row r="1458" spans="1:7" x14ac:dyDescent="0.25">
      <c r="A1458" s="294"/>
      <c r="B1458" s="393"/>
      <c r="C1458" s="294"/>
      <c r="D1458" s="306"/>
      <c r="E1458" s="306"/>
      <c r="F1458" s="48">
        <f t="shared" si="37"/>
        <v>27930295</v>
      </c>
      <c r="G1458" s="399" t="s">
        <v>10772</v>
      </c>
    </row>
    <row r="1459" spans="1:7" x14ac:dyDescent="0.25">
      <c r="A1459" s="294"/>
      <c r="B1459" s="393"/>
      <c r="C1459" s="294"/>
      <c r="D1459" s="306"/>
      <c r="E1459" s="306"/>
      <c r="F1459" s="48">
        <f t="shared" si="37"/>
        <v>27930295</v>
      </c>
      <c r="G1459" s="399" t="s">
        <v>10772</v>
      </c>
    </row>
    <row r="1460" spans="1:7" x14ac:dyDescent="0.25">
      <c r="A1460" s="294"/>
      <c r="B1460" s="393"/>
      <c r="C1460" s="294"/>
      <c r="D1460" s="306"/>
      <c r="E1460" s="306"/>
      <c r="F1460" s="48">
        <f t="shared" si="37"/>
        <v>27930295</v>
      </c>
      <c r="G1460" s="399" t="s">
        <v>10772</v>
      </c>
    </row>
    <row r="1461" spans="1:7" x14ac:dyDescent="0.25">
      <c r="A1461" s="294"/>
      <c r="B1461" s="393"/>
      <c r="C1461" s="294"/>
      <c r="D1461" s="306"/>
      <c r="E1461" s="306"/>
      <c r="F1461" s="48">
        <f t="shared" si="37"/>
        <v>27930295</v>
      </c>
      <c r="G1461" s="399" t="s">
        <v>10772</v>
      </c>
    </row>
    <row r="1462" spans="1:7" x14ac:dyDescent="0.25">
      <c r="A1462" s="294"/>
      <c r="B1462" s="393"/>
      <c r="C1462" s="294"/>
      <c r="D1462" s="306"/>
      <c r="E1462" s="306"/>
      <c r="F1462" s="48">
        <f t="shared" si="37"/>
        <v>27930295</v>
      </c>
      <c r="G1462" s="399" t="s">
        <v>10772</v>
      </c>
    </row>
    <row r="1463" spans="1:7" x14ac:dyDescent="0.25">
      <c r="A1463" s="294"/>
      <c r="B1463" s="393"/>
      <c r="C1463" s="294"/>
      <c r="D1463" s="306"/>
      <c r="E1463" s="306"/>
      <c r="F1463" s="48">
        <f t="shared" si="37"/>
        <v>27930295</v>
      </c>
      <c r="G1463" s="399" t="s">
        <v>10772</v>
      </c>
    </row>
    <row r="1464" spans="1:7" x14ac:dyDescent="0.25">
      <c r="A1464" s="294"/>
      <c r="B1464" s="393"/>
      <c r="C1464" s="294"/>
      <c r="D1464" s="306"/>
      <c r="E1464" s="306"/>
      <c r="F1464" s="48">
        <f t="shared" si="37"/>
        <v>27930295</v>
      </c>
      <c r="G1464" s="399" t="s">
        <v>10772</v>
      </c>
    </row>
    <row r="1465" spans="1:7" x14ac:dyDescent="0.25">
      <c r="A1465" s="294"/>
      <c r="B1465" s="393"/>
      <c r="C1465" s="294"/>
      <c r="D1465" s="306"/>
      <c r="E1465" s="306"/>
      <c r="F1465" s="48">
        <f t="shared" si="37"/>
        <v>27930295</v>
      </c>
      <c r="G1465" s="399" t="s">
        <v>10772</v>
      </c>
    </row>
    <row r="1466" spans="1:7" x14ac:dyDescent="0.25">
      <c r="A1466" s="294"/>
      <c r="B1466" s="393"/>
      <c r="C1466" s="294"/>
      <c r="D1466" s="306"/>
      <c r="E1466" s="306"/>
      <c r="F1466" s="48">
        <f t="shared" si="37"/>
        <v>27930295</v>
      </c>
      <c r="G1466" s="399" t="s">
        <v>10772</v>
      </c>
    </row>
    <row r="1467" spans="1:7" x14ac:dyDescent="0.25">
      <c r="A1467" s="294"/>
      <c r="B1467" s="393"/>
      <c r="C1467" s="294"/>
      <c r="D1467" s="306"/>
      <c r="E1467" s="306"/>
      <c r="F1467" s="48">
        <f t="shared" si="37"/>
        <v>27930295</v>
      </c>
      <c r="G1467" s="399" t="s">
        <v>10772</v>
      </c>
    </row>
    <row r="1468" spans="1:7" x14ac:dyDescent="0.25">
      <c r="A1468" s="294"/>
      <c r="B1468" s="393"/>
      <c r="C1468" s="294"/>
      <c r="D1468" s="306"/>
      <c r="E1468" s="306"/>
      <c r="F1468" s="48">
        <f t="shared" si="37"/>
        <v>27930295</v>
      </c>
      <c r="G1468" s="399" t="s">
        <v>10772</v>
      </c>
    </row>
    <row r="1469" spans="1:7" x14ac:dyDescent="0.25">
      <c r="A1469" s="294"/>
      <c r="B1469" s="393"/>
      <c r="C1469" s="294"/>
      <c r="D1469" s="306"/>
      <c r="E1469" s="306"/>
      <c r="F1469" s="48">
        <f t="shared" si="37"/>
        <v>27930295</v>
      </c>
      <c r="G1469" s="399" t="s">
        <v>10772</v>
      </c>
    </row>
    <row r="1470" spans="1:7" x14ac:dyDescent="0.25">
      <c r="A1470" s="294"/>
      <c r="B1470" s="393"/>
      <c r="C1470" s="294"/>
      <c r="D1470" s="306"/>
      <c r="E1470" s="306"/>
      <c r="F1470" s="48">
        <f t="shared" si="37"/>
        <v>27930295</v>
      </c>
      <c r="G1470" s="399" t="s">
        <v>10772</v>
      </c>
    </row>
    <row r="1471" spans="1:7" x14ac:dyDescent="0.25">
      <c r="A1471" s="294"/>
      <c r="B1471" s="393"/>
      <c r="C1471" s="294"/>
      <c r="D1471" s="306"/>
      <c r="E1471" s="306"/>
      <c r="F1471" s="48">
        <f t="shared" si="37"/>
        <v>27930295</v>
      </c>
      <c r="G1471" s="399" t="s">
        <v>10772</v>
      </c>
    </row>
    <row r="1472" spans="1:7" x14ac:dyDescent="0.25">
      <c r="A1472" s="294"/>
      <c r="B1472" s="393"/>
      <c r="C1472" s="294"/>
      <c r="D1472" s="306"/>
      <c r="E1472" s="306"/>
      <c r="F1472" s="48">
        <f t="shared" si="37"/>
        <v>27930295</v>
      </c>
      <c r="G1472" s="399" t="s">
        <v>10772</v>
      </c>
    </row>
    <row r="1473" spans="1:7" x14ac:dyDescent="0.25">
      <c r="A1473" s="294"/>
      <c r="B1473" s="393"/>
      <c r="C1473" s="294"/>
      <c r="D1473" s="306"/>
      <c r="E1473" s="306"/>
      <c r="F1473" s="48">
        <f t="shared" si="37"/>
        <v>27930295</v>
      </c>
      <c r="G1473" s="399" t="s">
        <v>10772</v>
      </c>
    </row>
    <row r="1474" spans="1:7" x14ac:dyDescent="0.25">
      <c r="A1474" s="294"/>
      <c r="B1474" s="393"/>
      <c r="C1474" s="294"/>
      <c r="D1474" s="306"/>
      <c r="E1474" s="306"/>
      <c r="F1474" s="48">
        <f t="shared" si="37"/>
        <v>27930295</v>
      </c>
      <c r="G1474" s="399" t="s">
        <v>10772</v>
      </c>
    </row>
    <row r="1475" spans="1:7" x14ac:dyDescent="0.25">
      <c r="A1475" s="294"/>
      <c r="B1475" s="393"/>
      <c r="C1475" s="294"/>
      <c r="D1475" s="306"/>
      <c r="E1475" s="306"/>
      <c r="F1475" s="48">
        <f t="shared" si="37"/>
        <v>27930295</v>
      </c>
      <c r="G1475" s="399" t="s">
        <v>10772</v>
      </c>
    </row>
    <row r="1476" spans="1:7" x14ac:dyDescent="0.25">
      <c r="A1476" s="294"/>
      <c r="B1476" s="393"/>
      <c r="C1476" s="294"/>
      <c r="D1476" s="306"/>
      <c r="E1476" s="306"/>
      <c r="F1476" s="48">
        <f t="shared" si="37"/>
        <v>27930295</v>
      </c>
      <c r="G1476" s="399" t="s">
        <v>10772</v>
      </c>
    </row>
    <row r="1477" spans="1:7" x14ac:dyDescent="0.25">
      <c r="A1477" s="294"/>
      <c r="B1477" s="393"/>
      <c r="C1477" s="294"/>
      <c r="D1477" s="306"/>
      <c r="E1477" s="306"/>
      <c r="F1477" s="48">
        <f t="shared" si="37"/>
        <v>27930295</v>
      </c>
      <c r="G1477" s="399" t="s">
        <v>10772</v>
      </c>
    </row>
    <row r="1478" spans="1:7" x14ac:dyDescent="0.25">
      <c r="A1478" s="294"/>
      <c r="B1478" s="393"/>
      <c r="C1478" s="294"/>
      <c r="D1478" s="306"/>
      <c r="E1478" s="306"/>
      <c r="F1478" s="48">
        <f t="shared" si="37"/>
        <v>27930295</v>
      </c>
      <c r="G1478" s="399" t="s">
        <v>10772</v>
      </c>
    </row>
    <row r="1479" spans="1:7" x14ac:dyDescent="0.25">
      <c r="A1479" s="294"/>
      <c r="B1479" s="393"/>
      <c r="C1479" s="294"/>
      <c r="D1479" s="306"/>
      <c r="E1479" s="306"/>
      <c r="F1479" s="48">
        <f t="shared" si="37"/>
        <v>27930295</v>
      </c>
      <c r="G1479" s="399" t="s">
        <v>10772</v>
      </c>
    </row>
    <row r="1480" spans="1:7" x14ac:dyDescent="0.25">
      <c r="A1480" s="294"/>
      <c r="B1480" s="393"/>
      <c r="C1480" s="294"/>
      <c r="D1480" s="306"/>
      <c r="E1480" s="306"/>
      <c r="F1480" s="48">
        <f t="shared" si="37"/>
        <v>27930295</v>
      </c>
      <c r="G1480" s="399" t="s">
        <v>10772</v>
      </c>
    </row>
    <row r="1481" spans="1:7" x14ac:dyDescent="0.25">
      <c r="A1481" s="294"/>
      <c r="B1481" s="393"/>
      <c r="C1481" s="294"/>
      <c r="D1481" s="306"/>
      <c r="E1481" s="306"/>
      <c r="F1481" s="48">
        <f t="shared" si="37"/>
        <v>27930295</v>
      </c>
      <c r="G1481" s="399" t="s">
        <v>10772</v>
      </c>
    </row>
    <row r="1482" spans="1:7" x14ac:dyDescent="0.25">
      <c r="A1482" s="294"/>
      <c r="B1482" s="393"/>
      <c r="C1482" s="294"/>
      <c r="D1482" s="306"/>
      <c r="E1482" s="306"/>
      <c r="F1482" s="48">
        <f t="shared" si="37"/>
        <v>27930295</v>
      </c>
      <c r="G1482" s="399" t="s">
        <v>10772</v>
      </c>
    </row>
    <row r="1483" spans="1:7" x14ac:dyDescent="0.25">
      <c r="A1483" s="294"/>
      <c r="B1483" s="393"/>
      <c r="C1483" s="294"/>
      <c r="D1483" s="306"/>
      <c r="E1483" s="306"/>
      <c r="F1483" s="48">
        <f t="shared" si="37"/>
        <v>27930295</v>
      </c>
      <c r="G1483" s="399" t="s">
        <v>10772</v>
      </c>
    </row>
    <row r="1484" spans="1:7" x14ac:dyDescent="0.25">
      <c r="A1484" s="294"/>
      <c r="B1484" s="393"/>
      <c r="C1484" s="294"/>
      <c r="D1484" s="306"/>
      <c r="E1484" s="306"/>
      <c r="F1484" s="48">
        <f t="shared" si="37"/>
        <v>27930295</v>
      </c>
      <c r="G1484" s="399" t="s">
        <v>10772</v>
      </c>
    </row>
    <row r="1485" spans="1:7" x14ac:dyDescent="0.25">
      <c r="A1485" s="294"/>
      <c r="B1485" s="393"/>
      <c r="C1485" s="294"/>
      <c r="D1485" s="306"/>
      <c r="E1485" s="306"/>
      <c r="F1485" s="48">
        <f t="shared" si="37"/>
        <v>27930295</v>
      </c>
      <c r="G1485" s="399" t="s">
        <v>10772</v>
      </c>
    </row>
    <row r="1486" spans="1:7" x14ac:dyDescent="0.25">
      <c r="A1486" s="294"/>
      <c r="B1486" s="393"/>
      <c r="C1486" s="294"/>
      <c r="D1486" s="306"/>
      <c r="E1486" s="306"/>
      <c r="F1486" s="48">
        <f t="shared" si="37"/>
        <v>27930295</v>
      </c>
      <c r="G1486" s="399" t="s">
        <v>10772</v>
      </c>
    </row>
    <row r="1487" spans="1:7" x14ac:dyDescent="0.25">
      <c r="A1487" s="294"/>
      <c r="B1487" s="393"/>
      <c r="C1487" s="294"/>
      <c r="D1487" s="306"/>
      <c r="E1487" s="306"/>
      <c r="F1487" s="48">
        <f t="shared" si="37"/>
        <v>27930295</v>
      </c>
      <c r="G1487" s="399" t="s">
        <v>10772</v>
      </c>
    </row>
    <row r="1488" spans="1:7" x14ac:dyDescent="0.25">
      <c r="A1488" s="294"/>
      <c r="B1488" s="393"/>
      <c r="C1488" s="294"/>
      <c r="D1488" s="306"/>
      <c r="E1488" s="306"/>
      <c r="F1488" s="48">
        <f t="shared" si="37"/>
        <v>27930295</v>
      </c>
      <c r="G1488" s="399" t="s">
        <v>10772</v>
      </c>
    </row>
    <row r="1489" spans="1:7" x14ac:dyDescent="0.25">
      <c r="A1489" s="294"/>
      <c r="B1489" s="393"/>
      <c r="C1489" s="294"/>
      <c r="D1489" s="306"/>
      <c r="E1489" s="306"/>
      <c r="F1489" s="48">
        <f t="shared" si="37"/>
        <v>27930295</v>
      </c>
      <c r="G1489" s="399" t="s">
        <v>10772</v>
      </c>
    </row>
    <row r="1490" spans="1:7" x14ac:dyDescent="0.25">
      <c r="A1490" s="294"/>
      <c r="B1490" s="393"/>
      <c r="C1490" s="294"/>
      <c r="D1490" s="306"/>
      <c r="E1490" s="306"/>
      <c r="F1490" s="48">
        <f t="shared" si="37"/>
        <v>27930295</v>
      </c>
      <c r="G1490" s="399" t="s">
        <v>10772</v>
      </c>
    </row>
    <row r="1491" spans="1:7" x14ac:dyDescent="0.25">
      <c r="A1491" s="294"/>
      <c r="B1491" s="393"/>
      <c r="C1491" s="294"/>
      <c r="D1491" s="306"/>
      <c r="E1491" s="306"/>
      <c r="F1491" s="48">
        <f t="shared" si="37"/>
        <v>27930295</v>
      </c>
      <c r="G1491" s="399" t="s">
        <v>10772</v>
      </c>
    </row>
    <row r="1492" spans="1:7" x14ac:dyDescent="0.25">
      <c r="A1492" s="294"/>
      <c r="B1492" s="393"/>
      <c r="C1492" s="294"/>
      <c r="D1492" s="306"/>
      <c r="E1492" s="306"/>
      <c r="F1492" s="48">
        <f t="shared" si="37"/>
        <v>27930295</v>
      </c>
      <c r="G1492" s="399" t="s">
        <v>10772</v>
      </c>
    </row>
    <row r="1493" spans="1:7" x14ac:dyDescent="0.25">
      <c r="A1493" s="294"/>
      <c r="B1493" s="393"/>
      <c r="C1493" s="294"/>
      <c r="D1493" s="306"/>
      <c r="E1493" s="306"/>
      <c r="F1493" s="48">
        <f t="shared" si="37"/>
        <v>27930295</v>
      </c>
      <c r="G1493" s="399" t="s">
        <v>10772</v>
      </c>
    </row>
    <row r="1494" spans="1:7" x14ac:dyDescent="0.25">
      <c r="A1494" s="294"/>
      <c r="B1494" s="393"/>
      <c r="C1494" s="294"/>
      <c r="D1494" s="306"/>
      <c r="E1494" s="306"/>
      <c r="F1494" s="48">
        <f t="shared" si="37"/>
        <v>27930295</v>
      </c>
      <c r="G1494" s="399" t="s">
        <v>10772</v>
      </c>
    </row>
    <row r="1495" spans="1:7" x14ac:dyDescent="0.25">
      <c r="A1495" s="294"/>
      <c r="B1495" s="393"/>
      <c r="C1495" s="294"/>
      <c r="D1495" s="306"/>
      <c r="E1495" s="306"/>
      <c r="F1495" s="48">
        <f t="shared" si="37"/>
        <v>27930295</v>
      </c>
      <c r="G1495" s="399" t="s">
        <v>10772</v>
      </c>
    </row>
    <row r="1496" spans="1:7" x14ac:dyDescent="0.25">
      <c r="A1496" s="294"/>
      <c r="B1496" s="393"/>
      <c r="C1496" s="294"/>
      <c r="D1496" s="306"/>
      <c r="E1496" s="306"/>
      <c r="F1496" s="48">
        <f t="shared" si="37"/>
        <v>27930295</v>
      </c>
      <c r="G1496" s="399" t="s">
        <v>10772</v>
      </c>
    </row>
    <row r="1497" spans="1:7" x14ac:dyDescent="0.25">
      <c r="A1497" s="294"/>
      <c r="B1497" s="393"/>
      <c r="C1497" s="294"/>
      <c r="D1497" s="306"/>
      <c r="E1497" s="306"/>
      <c r="F1497" s="48">
        <f t="shared" si="37"/>
        <v>27930295</v>
      </c>
      <c r="G1497" s="399" t="s">
        <v>10772</v>
      </c>
    </row>
    <row r="1498" spans="1:7" x14ac:dyDescent="0.25">
      <c r="A1498" s="294"/>
      <c r="B1498" s="393"/>
      <c r="C1498" s="294"/>
      <c r="D1498" s="306"/>
      <c r="E1498" s="306"/>
      <c r="F1498" s="48">
        <f t="shared" si="37"/>
        <v>27930295</v>
      </c>
      <c r="G1498" s="399" t="s">
        <v>10772</v>
      </c>
    </row>
    <row r="1499" spans="1:7" x14ac:dyDescent="0.25">
      <c r="A1499" s="294"/>
      <c r="B1499" s="393"/>
      <c r="C1499" s="294"/>
      <c r="D1499" s="306"/>
      <c r="E1499" s="306"/>
      <c r="F1499" s="48">
        <f t="shared" si="37"/>
        <v>27930295</v>
      </c>
      <c r="G1499" s="399" t="s">
        <v>10772</v>
      </c>
    </row>
    <row r="1500" spans="1:7" x14ac:dyDescent="0.25">
      <c r="A1500" s="294"/>
      <c r="B1500" s="393"/>
      <c r="C1500" s="294"/>
      <c r="D1500" s="306"/>
      <c r="E1500" s="306"/>
      <c r="F1500" s="48">
        <f t="shared" si="37"/>
        <v>27930295</v>
      </c>
      <c r="G1500" s="399" t="s">
        <v>10772</v>
      </c>
    </row>
    <row r="1501" spans="1:7" x14ac:dyDescent="0.3">
      <c r="A1501" s="294"/>
      <c r="B1501" s="393"/>
      <c r="C1501" s="294"/>
      <c r="D1501" s="306"/>
      <c r="E1501" s="306"/>
      <c r="F1501" s="5"/>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9567</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294"/>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294"/>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9568</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9567</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79" t="s">
        <v>11446</v>
      </c>
      <c r="B1" s="679"/>
      <c r="C1" s="679"/>
    </row>
    <row r="2" spans="1:8" ht="18.75" x14ac:dyDescent="0.25">
      <c r="A2" s="322" t="s">
        <v>1</v>
      </c>
      <c r="B2" s="322" t="s">
        <v>13644</v>
      </c>
      <c r="C2" s="322" t="s">
        <v>11331</v>
      </c>
    </row>
    <row r="3" spans="1:8" s="356" customFormat="1" x14ac:dyDescent="0.25">
      <c r="A3" s="445">
        <v>45405</v>
      </c>
      <c r="B3" s="309" t="s">
        <v>13647</v>
      </c>
      <c r="C3" s="310">
        <v>200000</v>
      </c>
      <c r="G3" s="378"/>
    </row>
    <row r="4" spans="1:8" s="356" customFormat="1" x14ac:dyDescent="0.25">
      <c r="A4" s="445">
        <v>45405</v>
      </c>
      <c r="B4" s="309" t="s">
        <v>13645</v>
      </c>
      <c r="C4" s="310">
        <v>400000</v>
      </c>
      <c r="E4" s="656"/>
      <c r="F4" s="677"/>
      <c r="G4" s="677"/>
      <c r="H4" s="657"/>
    </row>
    <row r="5" spans="1:8" s="356" customFormat="1" x14ac:dyDescent="0.25">
      <c r="A5" s="445">
        <v>45405</v>
      </c>
      <c r="B5" s="309" t="s">
        <v>13645</v>
      </c>
      <c r="C5" s="310">
        <v>800000</v>
      </c>
      <c r="E5" s="656"/>
      <c r="F5" s="677"/>
      <c r="G5" s="677"/>
      <c r="H5" s="657"/>
    </row>
    <row r="6" spans="1:8" s="356" customFormat="1" x14ac:dyDescent="0.25">
      <c r="A6" s="445">
        <v>45405</v>
      </c>
      <c r="B6" s="309" t="s">
        <v>13645</v>
      </c>
      <c r="C6" s="310">
        <v>400000</v>
      </c>
      <c r="E6" s="656"/>
      <c r="F6" s="677"/>
      <c r="G6" s="677"/>
      <c r="H6" s="657"/>
    </row>
    <row r="7" spans="1:8" s="356" customFormat="1" x14ac:dyDescent="0.25">
      <c r="A7" s="445">
        <v>45405</v>
      </c>
      <c r="B7" s="309" t="s">
        <v>13646</v>
      </c>
      <c r="C7" s="310">
        <v>463000</v>
      </c>
      <c r="E7" s="656"/>
      <c r="F7" s="677"/>
      <c r="G7" s="677"/>
      <c r="H7" s="657"/>
    </row>
    <row r="8" spans="1:8" s="356" customFormat="1" x14ac:dyDescent="0.25">
      <c r="A8" s="445">
        <v>45405</v>
      </c>
      <c r="B8" s="309" t="s">
        <v>13645</v>
      </c>
      <c r="C8" s="310">
        <v>537000</v>
      </c>
      <c r="E8" s="656"/>
      <c r="F8" s="677"/>
      <c r="G8" s="677"/>
      <c r="H8" s="657"/>
    </row>
    <row r="9" spans="1:8" s="356" customFormat="1" x14ac:dyDescent="0.25">
      <c r="A9" s="445">
        <v>45406</v>
      </c>
      <c r="B9" s="309" t="s">
        <v>13649</v>
      </c>
      <c r="C9" s="310">
        <v>800000</v>
      </c>
      <c r="E9" s="656"/>
      <c r="F9" s="677"/>
      <c r="G9" s="677"/>
      <c r="H9" s="657"/>
    </row>
    <row r="10" spans="1:8" s="356" customFormat="1" x14ac:dyDescent="0.25">
      <c r="A10" s="445">
        <v>45406</v>
      </c>
      <c r="B10" s="309" t="s">
        <v>13649</v>
      </c>
      <c r="C10" s="310">
        <v>700000</v>
      </c>
      <c r="E10" s="656"/>
      <c r="F10" s="677"/>
      <c r="G10" s="677"/>
      <c r="H10" s="657"/>
    </row>
    <row r="11" spans="1:8" s="356" customFormat="1" x14ac:dyDescent="0.25">
      <c r="A11" s="445">
        <v>45411</v>
      </c>
      <c r="B11" s="309" t="s">
        <v>13645</v>
      </c>
      <c r="C11" s="310">
        <v>300000</v>
      </c>
      <c r="E11" s="656"/>
      <c r="F11" s="677"/>
      <c r="G11" s="677"/>
      <c r="H11" s="657"/>
    </row>
    <row r="12" spans="1:8" s="356" customFormat="1" x14ac:dyDescent="0.25">
      <c r="A12" s="445">
        <v>45408</v>
      </c>
      <c r="B12" s="309" t="s">
        <v>13650</v>
      </c>
      <c r="C12" s="306">
        <v>250000</v>
      </c>
      <c r="E12" s="656"/>
      <c r="F12" s="677"/>
      <c r="G12" s="677"/>
      <c r="H12" s="657"/>
    </row>
    <row r="13" spans="1:8" s="356" customFormat="1" ht="15.75" x14ac:dyDescent="0.25">
      <c r="A13" s="445">
        <v>45406</v>
      </c>
      <c r="B13" s="309" t="s">
        <v>13648</v>
      </c>
      <c r="C13" s="306">
        <v>355000</v>
      </c>
      <c r="E13" s="678"/>
      <c r="F13" s="678"/>
      <c r="G13" s="678"/>
      <c r="H13" s="658"/>
    </row>
    <row r="14" spans="1:8" s="356" customFormat="1" x14ac:dyDescent="0.25">
      <c r="A14" s="445">
        <v>45408</v>
      </c>
      <c r="B14" s="309" t="s">
        <v>13645</v>
      </c>
      <c r="C14" s="306">
        <v>100000</v>
      </c>
      <c r="E14" s="524"/>
      <c r="G14" s="378"/>
    </row>
    <row r="15" spans="1:8" s="356" customFormat="1" x14ac:dyDescent="0.25">
      <c r="A15" s="445">
        <v>45409</v>
      </c>
      <c r="B15" s="309" t="s">
        <v>13651</v>
      </c>
      <c r="C15" s="306">
        <v>200000</v>
      </c>
      <c r="E15" s="524"/>
      <c r="F15" s="524"/>
      <c r="G15" s="378"/>
    </row>
    <row r="16" spans="1:8" s="356" customFormat="1" x14ac:dyDescent="0.25">
      <c r="A16" s="445">
        <v>45408</v>
      </c>
      <c r="B16" s="309" t="s">
        <v>13650</v>
      </c>
      <c r="C16" s="306">
        <v>250000</v>
      </c>
      <c r="E16" s="524"/>
      <c r="G16" s="378"/>
    </row>
    <row r="17" spans="1:7" s="356" customFormat="1" x14ac:dyDescent="0.25">
      <c r="A17" s="445">
        <v>45408</v>
      </c>
      <c r="B17" s="309" t="s">
        <v>13645</v>
      </c>
      <c r="C17" s="306">
        <v>1000000</v>
      </c>
      <c r="E17" s="524"/>
      <c r="G17" s="378"/>
    </row>
    <row r="18" spans="1:7" s="356" customFormat="1" x14ac:dyDescent="0.25">
      <c r="A18" s="445">
        <v>45411</v>
      </c>
      <c r="B18" s="309" t="s">
        <v>13645</v>
      </c>
      <c r="C18" s="306">
        <v>215000</v>
      </c>
      <c r="E18" s="524"/>
      <c r="F18" s="524"/>
      <c r="G18" s="378"/>
    </row>
    <row r="19" spans="1:7" s="356" customFormat="1" x14ac:dyDescent="0.25">
      <c r="A19" s="445">
        <v>45414</v>
      </c>
      <c r="B19" s="309" t="s">
        <v>13649</v>
      </c>
      <c r="C19" s="306">
        <v>1000000</v>
      </c>
      <c r="G19" s="378"/>
    </row>
    <row r="20" spans="1:7" s="356" customFormat="1" x14ac:dyDescent="0.25">
      <c r="A20" s="445">
        <v>45414</v>
      </c>
      <c r="B20" s="309" t="s">
        <v>13645</v>
      </c>
      <c r="C20" s="306">
        <v>1000000</v>
      </c>
      <c r="G20" s="378"/>
    </row>
    <row r="21" spans="1:7" s="661" customFormat="1" ht="19.5" customHeight="1" x14ac:dyDescent="0.25">
      <c r="C21" s="662">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6"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5" t="s">
        <v>7053</v>
      </c>
      <c r="B1" s="685"/>
      <c r="C1" s="30" t="s">
        <v>7054</v>
      </c>
      <c r="D1" s="3"/>
      <c r="E1" s="3"/>
      <c r="F1" s="3"/>
      <c r="G1" s="279" t="s">
        <v>7047</v>
      </c>
      <c r="H1" s="31">
        <f ca="1">TODAY()</f>
        <v>45441</v>
      </c>
    </row>
    <row r="2" spans="1:10" ht="21" x14ac:dyDescent="0.3">
      <c r="A2" s="686" t="s">
        <v>4329</v>
      </c>
      <c r="B2" s="687"/>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0" t="s">
        <v>6975</v>
      </c>
      <c r="F4" s="680"/>
      <c r="G4" s="680"/>
      <c r="H4" s="681"/>
      <c r="J4" s="638">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12322</v>
      </c>
      <c r="C27" s="19">
        <v>1000000</v>
      </c>
      <c r="D27" s="34"/>
      <c r="E27" s="13">
        <v>44258</v>
      </c>
      <c r="F27" s="15" t="s">
        <v>7094</v>
      </c>
      <c r="G27" s="16" t="s">
        <v>7096</v>
      </c>
      <c r="H27" s="8">
        <v>300000</v>
      </c>
    </row>
    <row r="28" spans="1:10" s="18" customFormat="1" ht="15.75" x14ac:dyDescent="0.25">
      <c r="A28" s="13">
        <v>45589</v>
      </c>
      <c r="B28" s="260" t="s">
        <v>13793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13409</v>
      </c>
      <c r="G212" s="261" t="s">
        <v>8733</v>
      </c>
      <c r="H212" s="8">
        <v>150000</v>
      </c>
      <c r="J212" s="324"/>
    </row>
    <row r="213" spans="1:12" s="18" customFormat="1" ht="15.75" x14ac:dyDescent="0.25">
      <c r="A213" s="259"/>
      <c r="B213" s="284"/>
      <c r="C213" s="19"/>
      <c r="D213" s="34"/>
      <c r="E213" s="13">
        <v>45365</v>
      </c>
      <c r="F213" s="270" t="s">
        <v>13553</v>
      </c>
      <c r="G213" s="261" t="s">
        <v>8733</v>
      </c>
      <c r="H213" s="8">
        <v>32800</v>
      </c>
      <c r="J213" s="324"/>
    </row>
    <row r="214" spans="1:12" s="18" customFormat="1" ht="18.75" x14ac:dyDescent="0.3">
      <c r="A214" s="280" t="s">
        <v>7001</v>
      </c>
      <c r="B214" s="281"/>
      <c r="C214" s="26">
        <f>SUM(C6:C139)</f>
        <v>20858744</v>
      </c>
      <c r="D214" s="34"/>
      <c r="E214" s="682" t="s">
        <v>7001</v>
      </c>
      <c r="F214" s="683"/>
      <c r="G214" s="684"/>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L34" zoomScale="90" zoomScaleNormal="90" workbookViewId="0">
      <selection activeCell="S55" sqref="S5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688" t="s">
        <v>6974</v>
      </c>
      <c r="B2" s="689"/>
      <c r="C2" s="689"/>
      <c r="D2" s="689"/>
      <c r="E2" s="690"/>
      <c r="I2" s="446"/>
      <c r="J2" s="446"/>
      <c r="K2" s="446"/>
      <c r="L2" s="447"/>
      <c r="M2" s="447"/>
      <c r="N2" s="447"/>
    </row>
    <row r="3" spans="1:19 16384:16384" ht="32.25" thickBot="1" x14ac:dyDescent="0.55000000000000004">
      <c r="A3" s="691" t="s">
        <v>862</v>
      </c>
      <c r="B3" s="692"/>
      <c r="C3" s="692"/>
      <c r="D3" s="692"/>
      <c r="E3" s="693"/>
      <c r="I3" s="448"/>
      <c r="J3" s="448">
        <f ca="1">SUM(J5:J471)</f>
        <v>125507648</v>
      </c>
      <c r="K3" s="448">
        <f>SUM(K5:K471)</f>
        <v>-7796933</v>
      </c>
      <c r="L3" s="449"/>
      <c r="M3" s="478">
        <v>44928</v>
      </c>
      <c r="N3" s="448">
        <f>SUM(N5:N473)</f>
        <v>-69654456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694" t="s">
        <v>8178</v>
      </c>
      <c r="B5" s="695"/>
      <c r="C5" s="696"/>
      <c r="D5" s="697">
        <f>DIB!H2</f>
        <v>2381735</v>
      </c>
      <c r="E5" s="698"/>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2623261.0456029475</v>
      </c>
      <c r="N5" s="450"/>
      <c r="O5" s="450"/>
      <c r="Q5" s="454"/>
      <c r="R5" s="310"/>
      <c r="S5" s="310"/>
    </row>
    <row r="6" spans="1:19 16384:16384" ht="26.25" x14ac:dyDescent="0.25">
      <c r="A6" s="699" t="s">
        <v>8179</v>
      </c>
      <c r="B6" s="700"/>
      <c r="C6" s="700"/>
      <c r="D6" s="697">
        <f>MCB!H2</f>
        <v>33397651.930000007</v>
      </c>
      <c r="E6" s="698"/>
      <c r="I6" s="723" t="s">
        <v>9901</v>
      </c>
      <c r="J6" s="723"/>
      <c r="K6" s="723"/>
      <c r="L6" s="455"/>
      <c r="M6" s="723" t="s">
        <v>9901</v>
      </c>
      <c r="N6" s="723"/>
      <c r="O6" s="723"/>
      <c r="Q6" s="454" t="s">
        <v>13749</v>
      </c>
      <c r="R6" s="310">
        <v>750000</v>
      </c>
      <c r="S6" s="310"/>
    </row>
    <row r="7" spans="1:19 16384:16384" ht="26.25" x14ac:dyDescent="0.25">
      <c r="A7" s="699" t="s">
        <v>8180</v>
      </c>
      <c r="B7" s="700"/>
      <c r="C7" s="700"/>
      <c r="D7" s="697">
        <f>'PES MCB'!H2</f>
        <v>1043202</v>
      </c>
      <c r="E7" s="698"/>
      <c r="I7" s="724" t="s">
        <v>9757</v>
      </c>
      <c r="J7" s="725"/>
      <c r="K7" s="726"/>
      <c r="L7" s="455"/>
      <c r="M7" s="724" t="s">
        <v>6977</v>
      </c>
      <c r="N7" s="725"/>
      <c r="O7" s="726"/>
      <c r="Q7" s="306" t="s">
        <v>13792</v>
      </c>
      <c r="R7" s="306">
        <v>670318</v>
      </c>
      <c r="S7" s="306"/>
    </row>
    <row r="8" spans="1:19 16384:16384" ht="30" x14ac:dyDescent="0.25">
      <c r="A8" s="701" t="s">
        <v>9222</v>
      </c>
      <c r="B8" s="702"/>
      <c r="C8" s="702"/>
      <c r="D8" s="703">
        <f>'Bilal bhai'!F1500</f>
        <v>27930295</v>
      </c>
      <c r="E8" s="704"/>
      <c r="I8" s="452" t="s">
        <v>3</v>
      </c>
      <c r="J8" s="453" t="s">
        <v>9902</v>
      </c>
      <c r="K8" s="453" t="s">
        <v>10144</v>
      </c>
      <c r="L8" s="456"/>
      <c r="M8" s="452" t="s">
        <v>3</v>
      </c>
      <c r="N8" s="453" t="s">
        <v>10145</v>
      </c>
      <c r="O8" s="453" t="s">
        <v>10146</v>
      </c>
      <c r="Q8" s="306"/>
      <c r="R8" s="306"/>
      <c r="S8" s="306"/>
    </row>
    <row r="9" spans="1:19 16384:16384" ht="26.25" x14ac:dyDescent="0.25">
      <c r="A9" s="701" t="s">
        <v>9208</v>
      </c>
      <c r="B9" s="702"/>
      <c r="C9" s="702"/>
      <c r="D9" s="703">
        <v>2394484</v>
      </c>
      <c r="E9" s="704"/>
      <c r="I9" s="454" t="s">
        <v>9567</v>
      </c>
      <c r="J9" s="509">
        <f ca="1">SUMIF(Cash!H:H,cb!I9,Cash!E1:E35685)</f>
        <v>158091</v>
      </c>
      <c r="K9" s="454"/>
      <c r="L9" s="455"/>
      <c r="M9" s="454" t="s">
        <v>12209</v>
      </c>
      <c r="N9" s="454">
        <f>S54</f>
        <v>-69654456</v>
      </c>
      <c r="O9" s="454"/>
      <c r="Q9" s="306"/>
      <c r="R9" s="306"/>
      <c r="S9" s="306"/>
    </row>
    <row r="10" spans="1:19 16384:16384" ht="26.25" x14ac:dyDescent="0.25">
      <c r="A10" s="701" t="s">
        <v>9223</v>
      </c>
      <c r="B10" s="702"/>
      <c r="C10" s="702"/>
      <c r="D10" s="703">
        <f>'Nadeem bhai'!F2006</f>
        <v>855394</v>
      </c>
      <c r="E10" s="704"/>
      <c r="I10" s="454" t="s">
        <v>4989</v>
      </c>
      <c r="J10" s="509"/>
      <c r="K10" s="454"/>
      <c r="L10" s="455"/>
      <c r="M10" s="454"/>
      <c r="N10" s="310"/>
      <c r="O10" s="306"/>
      <c r="Q10" s="306"/>
      <c r="R10" s="306"/>
      <c r="S10" s="306"/>
    </row>
    <row r="11" spans="1:19 16384:16384" ht="26.25" x14ac:dyDescent="0.25">
      <c r="A11" s="710" t="s">
        <v>9224</v>
      </c>
      <c r="B11" s="711"/>
      <c r="C11" s="711"/>
      <c r="D11" s="712">
        <f>Cash!G9542</f>
        <v>99528.684927697526</v>
      </c>
      <c r="E11" s="713"/>
      <c r="I11" s="454" t="s">
        <v>1449</v>
      </c>
      <c r="J11" s="509">
        <f>SUMIF(Cash!C5392:C35687,cb!I11,Cash!E5392:E35687)+2000+1000+16500+1000+1000+7500+5000+10500+4000+5000+2000+2000+2000+500-60000+1000+500+30000+15000+1000+9000+40000+5000+6000+19000+500+2000+3000+5000+10000+1000+500+10000+7000</f>
        <v>1741000</v>
      </c>
      <c r="K11" s="454"/>
      <c r="L11" s="455"/>
      <c r="M11" s="454"/>
      <c r="N11" s="310"/>
      <c r="O11" s="306"/>
      <c r="Q11" s="306"/>
      <c r="R11" s="306"/>
      <c r="S11" s="306"/>
    </row>
    <row r="12" spans="1:19 16384:16384" ht="26.25" x14ac:dyDescent="0.25">
      <c r="A12" s="710" t="s">
        <v>9294</v>
      </c>
      <c r="B12" s="711"/>
      <c r="C12" s="711"/>
      <c r="D12" s="712">
        <f ca="1">staff!M433</f>
        <v>60163</v>
      </c>
      <c r="E12" s="713"/>
      <c r="I12" s="454" t="s">
        <v>12568</v>
      </c>
      <c r="J12" s="509">
        <f>SUM(H21:H1000)</f>
        <v>306000</v>
      </c>
      <c r="K12" s="454"/>
      <c r="L12" s="455"/>
      <c r="M12" s="306"/>
      <c r="N12" s="306"/>
      <c r="O12" s="306"/>
      <c r="Q12" s="306"/>
      <c r="R12" s="306"/>
      <c r="S12" s="306"/>
    </row>
    <row r="13" spans="1:19 16384:16384" ht="26.25" x14ac:dyDescent="0.25">
      <c r="A13" s="710" t="s">
        <v>10914</v>
      </c>
      <c r="B13" s="711"/>
      <c r="C13" s="711"/>
      <c r="D13" s="712">
        <v>300000</v>
      </c>
      <c r="E13" s="713"/>
      <c r="I13" s="306" t="s">
        <v>10987</v>
      </c>
      <c r="J13" s="509">
        <f>'[3]Zakat 2020-21'!$L$23+'[3]Zakat 2020-21'!$C$23</f>
        <v>656655</v>
      </c>
      <c r="K13" s="454"/>
      <c r="L13" s="455"/>
      <c r="M13" s="306"/>
      <c r="N13" s="306"/>
      <c r="O13" s="454"/>
      <c r="P13" s="277"/>
      <c r="Q13" s="454"/>
      <c r="R13" s="310"/>
      <c r="S13" s="310"/>
    </row>
    <row r="14" spans="1:19 16384:16384" ht="23.25" x14ac:dyDescent="0.25">
      <c r="A14" s="714" t="s">
        <v>12923</v>
      </c>
      <c r="B14" s="715"/>
      <c r="C14" s="715"/>
      <c r="D14" s="712">
        <v>100000</v>
      </c>
      <c r="E14" s="713"/>
      <c r="I14" s="454"/>
      <c r="J14" s="454"/>
      <c r="K14" s="454"/>
      <c r="L14" s="456"/>
      <c r="M14" s="306"/>
      <c r="N14" s="306"/>
      <c r="O14" s="454"/>
      <c r="Q14" s="306"/>
      <c r="R14" s="310"/>
      <c r="S14" s="310"/>
      <c r="XFD14" s="277">
        <f>SUM(D14:XFC14)</f>
        <v>100000</v>
      </c>
    </row>
    <row r="15" spans="1:19 16384:16384" ht="26.25" x14ac:dyDescent="0.25">
      <c r="A15" s="707" t="s">
        <v>9988</v>
      </c>
      <c r="B15" s="708"/>
      <c r="C15" s="709"/>
      <c r="D15" s="705">
        <v>0</v>
      </c>
      <c r="E15" s="706"/>
      <c r="I15" s="454"/>
      <c r="J15" s="454"/>
      <c r="K15" s="454"/>
      <c r="L15" s="456"/>
      <c r="M15" s="306"/>
      <c r="N15" s="306"/>
      <c r="O15" s="454"/>
      <c r="P15" s="277"/>
      <c r="Q15" s="306"/>
      <c r="R15" s="310"/>
      <c r="S15" s="310"/>
    </row>
    <row r="16" spans="1:19 16384:16384" ht="29.25" thickBot="1" x14ac:dyDescent="0.5">
      <c r="A16" s="716" t="s">
        <v>6976</v>
      </c>
      <c r="B16" s="717"/>
      <c r="C16" s="718"/>
      <c r="D16" s="719">
        <f ca="1">SUM(D5:E15)</f>
        <v>68562453.614927709</v>
      </c>
      <c r="E16" s="720"/>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21" t="s">
        <v>12568</v>
      </c>
      <c r="H20" s="722"/>
      <c r="I20" s="454"/>
      <c r="J20" s="454"/>
      <c r="K20" s="306"/>
      <c r="L20" s="457"/>
      <c r="M20" s="306"/>
      <c r="N20" s="306"/>
      <c r="O20" s="306"/>
      <c r="P20" s="2"/>
      <c r="Q20" s="306"/>
      <c r="R20" s="310"/>
      <c r="S20" s="310"/>
    </row>
    <row r="21" spans="3:21" x14ac:dyDescent="0.25">
      <c r="G21" t="s">
        <v>12654</v>
      </c>
      <c r="H21" s="2">
        <v>7000</v>
      </c>
      <c r="I21" s="454"/>
      <c r="J21" s="454"/>
      <c r="K21" s="306"/>
      <c r="L21" s="457"/>
      <c r="M21" s="306"/>
      <c r="N21" s="306"/>
      <c r="O21" s="306"/>
      <c r="Q21" s="306"/>
      <c r="R21" s="310"/>
      <c r="S21" s="310"/>
      <c r="U21" s="277"/>
    </row>
    <row r="22" spans="3:21" x14ac:dyDescent="0.25">
      <c r="G22" t="s">
        <v>12732</v>
      </c>
      <c r="H22" s="2">
        <v>50000</v>
      </c>
      <c r="I22" s="454"/>
      <c r="J22" s="454"/>
      <c r="K22" s="306"/>
      <c r="L22" s="457"/>
      <c r="M22" s="306"/>
      <c r="N22" s="306"/>
      <c r="O22" s="306"/>
      <c r="Q22" s="306"/>
      <c r="R22" s="310"/>
      <c r="S22" s="310"/>
      <c r="U22" s="277">
        <f>SUM(S44:S51)</f>
        <v>0</v>
      </c>
    </row>
    <row r="23" spans="3:21" x14ac:dyDescent="0.25">
      <c r="G23" t="s">
        <v>6959</v>
      </c>
      <c r="H23" s="611">
        <v>1000</v>
      </c>
      <c r="I23" s="306"/>
      <c r="J23" s="306"/>
      <c r="K23" s="304"/>
      <c r="L23" s="457"/>
      <c r="M23" s="306"/>
      <c r="N23" s="306"/>
      <c r="O23" s="306"/>
      <c r="Q23" s="306"/>
      <c r="R23" s="310"/>
      <c r="S23" s="310"/>
    </row>
    <row r="24" spans="3:21" x14ac:dyDescent="0.25">
      <c r="G24" t="s">
        <v>12768</v>
      </c>
      <c r="H24" s="304">
        <v>500</v>
      </c>
      <c r="I24" s="306"/>
      <c r="J24" s="306"/>
      <c r="K24" s="304"/>
      <c r="L24" s="457"/>
      <c r="M24" s="306"/>
      <c r="N24" s="454"/>
      <c r="O24" s="306"/>
      <c r="Q24" s="306"/>
      <c r="R24" s="310"/>
      <c r="S24" s="310"/>
    </row>
    <row r="25" spans="3:21" x14ac:dyDescent="0.25">
      <c r="G25" t="s">
        <v>12654</v>
      </c>
      <c r="H25" s="2">
        <v>7000</v>
      </c>
      <c r="I25" s="306"/>
      <c r="J25" s="306"/>
      <c r="K25" s="304"/>
      <c r="L25" s="457"/>
      <c r="M25" s="306"/>
      <c r="N25" s="306"/>
      <c r="O25" s="306"/>
      <c r="Q25" s="306"/>
      <c r="R25" s="310"/>
      <c r="S25" s="310"/>
    </row>
    <row r="26" spans="3:21" x14ac:dyDescent="0.25">
      <c r="C26" s="2" t="s">
        <v>11023</v>
      </c>
      <c r="D26" s="2" t="e">
        <f>#REF!+#REF!+#REF!+#REF!+#REF!+#REF!+#REF!+#REF!+#REF!</f>
        <v>#REF!</v>
      </c>
      <c r="G26" t="s">
        <v>12954</v>
      </c>
      <c r="H26" s="2">
        <v>1000</v>
      </c>
      <c r="I26" s="306"/>
      <c r="J26" s="454"/>
      <c r="K26" s="304"/>
      <c r="L26" s="457"/>
      <c r="M26" s="306"/>
      <c r="N26" s="306"/>
      <c r="O26" s="304"/>
      <c r="Q26" s="306"/>
      <c r="R26" s="310"/>
      <c r="S26" s="310"/>
    </row>
    <row r="27" spans="3:21" x14ac:dyDescent="0.25">
      <c r="C27" s="2" t="s">
        <v>11024</v>
      </c>
      <c r="D27" s="2">
        <f ca="1">D16</f>
        <v>68562453.614927709</v>
      </c>
      <c r="G27" t="s">
        <v>13110</v>
      </c>
      <c r="H27" s="631">
        <v>7000</v>
      </c>
      <c r="I27" s="454"/>
      <c r="J27" s="454"/>
      <c r="K27" s="304"/>
      <c r="L27" s="438"/>
      <c r="M27" s="304"/>
      <c r="N27" s="304"/>
      <c r="O27" s="304"/>
      <c r="Q27" s="306"/>
      <c r="R27" s="310"/>
      <c r="S27" s="310"/>
    </row>
    <row r="28" spans="3:21" x14ac:dyDescent="0.25">
      <c r="C28" s="2" t="s">
        <v>11025</v>
      </c>
      <c r="D28" s="2" t="e">
        <f ca="1">D27-D26</f>
        <v>#REF!</v>
      </c>
      <c r="G28" t="s">
        <v>13131</v>
      </c>
      <c r="H28" s="2">
        <v>4000</v>
      </c>
      <c r="I28" s="454"/>
      <c r="J28" s="454"/>
      <c r="K28" s="304"/>
      <c r="L28" s="438"/>
      <c r="M28" s="304"/>
      <c r="N28" s="304"/>
      <c r="O28" s="304"/>
      <c r="Q28" s="306"/>
      <c r="R28" s="310"/>
      <c r="S28" s="310"/>
    </row>
    <row r="29" spans="3:21" x14ac:dyDescent="0.25">
      <c r="G29" t="s">
        <v>13134</v>
      </c>
      <c r="H29" s="631">
        <v>1000</v>
      </c>
      <c r="I29" s="454"/>
      <c r="J29" s="454"/>
      <c r="K29" s="304"/>
      <c r="L29" s="438"/>
      <c r="M29" s="304"/>
      <c r="N29" s="304"/>
      <c r="O29" s="304"/>
      <c r="Q29" s="306"/>
      <c r="R29" s="310"/>
      <c r="S29" s="310"/>
    </row>
    <row r="30" spans="3:21" x14ac:dyDescent="0.25">
      <c r="G30" t="s">
        <v>13152</v>
      </c>
      <c r="H30">
        <f>5000+4000</f>
        <v>9000</v>
      </c>
      <c r="I30" s="306"/>
      <c r="J30" s="306"/>
      <c r="K30" s="304"/>
      <c r="L30" s="438"/>
      <c r="M30" s="304"/>
      <c r="N30" s="304"/>
      <c r="O30" s="304"/>
      <c r="Q30" s="306"/>
      <c r="R30" s="310"/>
      <c r="S30" s="310"/>
    </row>
    <row r="31" spans="3:21" x14ac:dyDescent="0.25">
      <c r="G31" t="s">
        <v>13153</v>
      </c>
      <c r="H31" s="631">
        <v>5000</v>
      </c>
      <c r="I31" s="306"/>
      <c r="J31" s="304"/>
      <c r="K31" s="304"/>
      <c r="L31" s="438"/>
      <c r="M31" s="304"/>
      <c r="N31" s="304"/>
      <c r="O31" s="304"/>
      <c r="Q31" s="306"/>
      <c r="R31" s="310"/>
      <c r="S31" s="310"/>
    </row>
    <row r="32" spans="3:21" x14ac:dyDescent="0.25">
      <c r="E32" s="2">
        <f>SUM(J15:J28)</f>
        <v>0</v>
      </c>
      <c r="G32" t="s">
        <v>13110</v>
      </c>
      <c r="H32" s="631">
        <v>7000</v>
      </c>
      <c r="I32" s="304"/>
      <c r="J32" s="304"/>
      <c r="K32" s="304"/>
      <c r="L32" s="438"/>
      <c r="M32" s="304"/>
      <c r="N32" s="304"/>
      <c r="O32" s="304"/>
      <c r="Q32" s="306"/>
      <c r="R32" s="310"/>
      <c r="S32" s="310"/>
    </row>
    <row r="33" spans="7:19" x14ac:dyDescent="0.25">
      <c r="G33" t="s">
        <v>13198</v>
      </c>
      <c r="H33">
        <v>5000</v>
      </c>
      <c r="I33" s="304"/>
      <c r="J33" s="304"/>
      <c r="K33" s="304"/>
      <c r="L33" s="438"/>
      <c r="M33" s="304"/>
      <c r="N33" s="304"/>
      <c r="O33" s="304"/>
      <c r="Q33" s="306"/>
      <c r="R33" s="310"/>
      <c r="S33" s="310"/>
    </row>
    <row r="34" spans="7:19" x14ac:dyDescent="0.25">
      <c r="G34" t="s">
        <v>13225</v>
      </c>
      <c r="H34" s="277">
        <v>5000</v>
      </c>
      <c r="I34" s="304"/>
      <c r="J34" s="304"/>
      <c r="K34" s="304"/>
      <c r="L34" s="438"/>
      <c r="M34" s="304"/>
      <c r="N34" s="304"/>
      <c r="O34" s="304"/>
      <c r="Q34" s="306"/>
      <c r="R34" s="310"/>
      <c r="S34" s="310"/>
    </row>
    <row r="35" spans="7:19" x14ac:dyDescent="0.25">
      <c r="G35" t="s">
        <v>13286</v>
      </c>
      <c r="H35" s="277">
        <v>2000</v>
      </c>
      <c r="I35" s="304"/>
      <c r="J35" s="304"/>
      <c r="K35" s="304"/>
      <c r="L35" s="438"/>
      <c r="M35" s="304"/>
      <c r="N35" s="304"/>
      <c r="O35" s="304"/>
      <c r="Q35" s="306"/>
      <c r="R35" s="310"/>
      <c r="S35" s="310"/>
    </row>
    <row r="36" spans="7:19" x14ac:dyDescent="0.25">
      <c r="G36" t="s">
        <v>13344</v>
      </c>
      <c r="H36">
        <v>1000</v>
      </c>
      <c r="I36" s="304"/>
      <c r="J36" s="304"/>
      <c r="K36" s="304"/>
      <c r="L36" s="438"/>
      <c r="M36" s="304"/>
      <c r="N36" s="304"/>
      <c r="O36" s="304"/>
      <c r="Q36" s="306"/>
      <c r="R36" s="310"/>
      <c r="S36" s="310"/>
    </row>
    <row r="37" spans="7:19" x14ac:dyDescent="0.25">
      <c r="G37" t="s">
        <v>13345</v>
      </c>
      <c r="H37">
        <v>1000</v>
      </c>
      <c r="I37" s="304"/>
      <c r="J37" s="304"/>
      <c r="K37" s="304"/>
      <c r="L37" s="438"/>
      <c r="M37" s="304"/>
      <c r="N37" s="304"/>
      <c r="O37" s="304"/>
      <c r="Q37" s="306"/>
      <c r="R37" s="310"/>
      <c r="S37" s="310"/>
    </row>
    <row r="38" spans="7:19" x14ac:dyDescent="0.25">
      <c r="G38" t="s">
        <v>13346</v>
      </c>
      <c r="H38">
        <v>3000</v>
      </c>
      <c r="I38" s="304"/>
      <c r="J38" s="304"/>
      <c r="K38" s="304"/>
      <c r="L38" s="438"/>
      <c r="M38" s="304"/>
      <c r="N38" s="304"/>
      <c r="O38" s="304"/>
      <c r="Q38" s="306"/>
      <c r="R38" s="310"/>
      <c r="S38" s="310"/>
    </row>
    <row r="39" spans="7:19" x14ac:dyDescent="0.25">
      <c r="G39" t="s">
        <v>13347</v>
      </c>
      <c r="H39">
        <v>500</v>
      </c>
      <c r="I39" s="304"/>
      <c r="J39" s="304"/>
      <c r="K39" s="304"/>
      <c r="L39" s="438"/>
      <c r="M39" s="304"/>
      <c r="N39" s="304"/>
      <c r="O39" s="304"/>
      <c r="Q39" s="306"/>
      <c r="R39" s="310"/>
      <c r="S39" s="310"/>
    </row>
    <row r="40" spans="7:19" x14ac:dyDescent="0.25">
      <c r="G40" t="s">
        <v>13346</v>
      </c>
      <c r="H40">
        <v>4000</v>
      </c>
      <c r="I40" s="304"/>
      <c r="J40" s="304"/>
      <c r="K40" s="304"/>
      <c r="L40" s="438"/>
      <c r="M40" s="304"/>
      <c r="N40" s="304"/>
      <c r="O40" s="304"/>
      <c r="Q40" s="306"/>
      <c r="R40" s="310"/>
      <c r="S40" s="310"/>
    </row>
    <row r="41" spans="7:19" x14ac:dyDescent="0.25">
      <c r="G41" t="s">
        <v>13356</v>
      </c>
      <c r="H41">
        <v>5000</v>
      </c>
      <c r="I41" s="304"/>
      <c r="J41" s="304"/>
      <c r="K41" s="304"/>
      <c r="L41" s="438"/>
      <c r="M41" s="304"/>
      <c r="N41" s="304"/>
      <c r="O41" s="304"/>
      <c r="Q41" s="306"/>
      <c r="R41" s="310"/>
      <c r="S41" s="310"/>
    </row>
    <row r="42" spans="7:19" x14ac:dyDescent="0.25">
      <c r="G42" s="653" t="s">
        <v>13458</v>
      </c>
      <c r="H42" s="653">
        <v>5000</v>
      </c>
      <c r="I42" s="304"/>
      <c r="J42" s="304"/>
      <c r="K42" s="304"/>
      <c r="L42" s="438"/>
      <c r="M42" s="304"/>
      <c r="N42" s="304"/>
      <c r="O42" s="304"/>
      <c r="Q42" s="306"/>
      <c r="R42" s="310"/>
      <c r="S42" s="310"/>
    </row>
    <row r="43" spans="7:19" x14ac:dyDescent="0.25">
      <c r="G43" t="s">
        <v>13471</v>
      </c>
      <c r="H43">
        <v>10000</v>
      </c>
      <c r="I43" s="304"/>
      <c r="J43" s="304"/>
      <c r="K43" s="304"/>
      <c r="L43" s="438"/>
      <c r="M43" s="304"/>
      <c r="N43" s="304"/>
      <c r="O43" s="304"/>
      <c r="Q43" s="306"/>
      <c r="R43" s="310"/>
      <c r="S43" s="310"/>
    </row>
    <row r="44" spans="7:19" x14ac:dyDescent="0.25">
      <c r="G44" t="s">
        <v>13501</v>
      </c>
      <c r="H44">
        <v>2000</v>
      </c>
      <c r="I44" s="304"/>
      <c r="J44" s="304"/>
      <c r="K44" s="304"/>
      <c r="L44" s="438"/>
      <c r="M44" s="304"/>
      <c r="N44" s="304"/>
      <c r="O44" s="304"/>
      <c r="Q44" s="306"/>
      <c r="R44" s="310"/>
      <c r="S44" s="310"/>
    </row>
    <row r="45" spans="7:19" x14ac:dyDescent="0.25">
      <c r="G45" t="s">
        <v>13458</v>
      </c>
      <c r="H45">
        <v>5000</v>
      </c>
      <c r="I45" s="304"/>
      <c r="J45" s="304"/>
      <c r="K45" s="304"/>
      <c r="L45" s="438"/>
      <c r="M45" s="304"/>
      <c r="N45" s="304"/>
      <c r="O45" s="304"/>
      <c r="Q45" s="454"/>
      <c r="R45" s="310"/>
      <c r="S45" s="310"/>
    </row>
    <row r="46" spans="7:19" x14ac:dyDescent="0.25">
      <c r="G46" t="s">
        <v>13458</v>
      </c>
      <c r="H46">
        <v>5000</v>
      </c>
      <c r="I46" s="304"/>
      <c r="J46" s="304"/>
      <c r="K46" s="304"/>
      <c r="L46" s="438"/>
      <c r="M46" s="304"/>
      <c r="N46" s="304"/>
      <c r="O46" s="304"/>
      <c r="Q46" s="454"/>
      <c r="R46" s="310"/>
      <c r="S46" s="310"/>
    </row>
    <row r="47" spans="7:19" x14ac:dyDescent="0.25">
      <c r="G47" t="s">
        <v>13458</v>
      </c>
      <c r="H47">
        <v>5000</v>
      </c>
      <c r="I47" s="304"/>
      <c r="J47" s="304"/>
      <c r="K47" s="304"/>
      <c r="L47" s="438"/>
      <c r="M47" s="304"/>
      <c r="N47" s="304"/>
      <c r="O47" s="304"/>
      <c r="Q47" s="454"/>
      <c r="R47" s="310"/>
      <c r="S47" s="310"/>
    </row>
    <row r="48" spans="7:19" x14ac:dyDescent="0.25">
      <c r="G48" s="653" t="s">
        <v>13605</v>
      </c>
      <c r="H48" s="653">
        <v>18000</v>
      </c>
      <c r="I48" s="304"/>
      <c r="J48" s="304"/>
      <c r="K48" s="304"/>
      <c r="L48" s="438"/>
      <c r="M48" s="304"/>
      <c r="N48" s="304"/>
      <c r="O48" s="304"/>
      <c r="Q48" s="454"/>
      <c r="R48" s="310"/>
      <c r="S48" s="310"/>
    </row>
    <row r="49" spans="7:19" x14ac:dyDescent="0.25">
      <c r="G49" t="s">
        <v>13606</v>
      </c>
      <c r="H49">
        <v>5000</v>
      </c>
      <c r="I49" s="304"/>
      <c r="J49" s="304"/>
      <c r="K49" s="304"/>
      <c r="L49" s="438"/>
      <c r="M49" s="304"/>
      <c r="N49" s="304"/>
      <c r="O49" s="304"/>
      <c r="Q49" s="454"/>
      <c r="R49" s="310"/>
      <c r="S49" s="310"/>
    </row>
    <row r="50" spans="7:19" x14ac:dyDescent="0.25">
      <c r="G50" t="s">
        <v>13619</v>
      </c>
      <c r="H50">
        <v>5000</v>
      </c>
      <c r="I50" s="304"/>
      <c r="J50" s="304"/>
      <c r="K50" s="304"/>
      <c r="L50" s="438"/>
      <c r="M50" s="304"/>
      <c r="N50" s="304"/>
      <c r="O50" s="304"/>
      <c r="Q50" s="454"/>
      <c r="R50" s="310"/>
      <c r="S50" s="310"/>
    </row>
    <row r="51" spans="7:19" x14ac:dyDescent="0.25">
      <c r="G51" t="s">
        <v>13619</v>
      </c>
      <c r="H51">
        <v>5000</v>
      </c>
      <c r="I51" s="304"/>
      <c r="J51" s="304"/>
      <c r="K51" s="304"/>
      <c r="L51" s="438"/>
      <c r="M51" s="304"/>
      <c r="N51" s="304"/>
      <c r="O51" s="304"/>
      <c r="Q51" s="454"/>
      <c r="R51" s="310"/>
      <c r="S51" s="310"/>
    </row>
    <row r="52" spans="7:19" x14ac:dyDescent="0.25">
      <c r="G52" t="s">
        <v>13619</v>
      </c>
      <c r="H52">
        <v>3000</v>
      </c>
      <c r="I52" s="304"/>
      <c r="J52" s="304"/>
      <c r="K52" s="304"/>
      <c r="L52" s="438"/>
      <c r="M52" s="304"/>
      <c r="N52" s="304"/>
      <c r="O52" s="304"/>
      <c r="Q52" s="310"/>
      <c r="R52" s="310"/>
      <c r="S52" s="310"/>
    </row>
    <row r="53" spans="7:19" ht="18.75" x14ac:dyDescent="0.25">
      <c r="G53" t="s">
        <v>13736</v>
      </c>
      <c r="H53">
        <v>100000</v>
      </c>
      <c r="I53" s="304"/>
      <c r="J53" s="304"/>
      <c r="K53" s="304"/>
      <c r="L53" s="438"/>
      <c r="M53" s="304"/>
      <c r="N53" s="304"/>
      <c r="O53" s="304"/>
      <c r="Q53" s="310"/>
      <c r="R53" s="310"/>
      <c r="S53" s="28">
        <f>SUM(S4:S52)</f>
        <v>0</v>
      </c>
    </row>
    <row r="54" spans="7:19" ht="18.75" x14ac:dyDescent="0.25">
      <c r="G54" t="s">
        <v>13606</v>
      </c>
      <c r="H54">
        <v>12000</v>
      </c>
      <c r="I54" s="304"/>
      <c r="J54" s="304"/>
      <c r="K54" s="304"/>
      <c r="L54" s="438"/>
      <c r="M54" s="304"/>
      <c r="N54" s="304"/>
      <c r="O54" s="304"/>
      <c r="Q54" s="454"/>
      <c r="R54" s="310"/>
      <c r="S54" s="28">
        <f>R55-S53-'[4]Al madina'!$M$4</f>
        <v>-69654456</v>
      </c>
    </row>
    <row r="55" spans="7:19" ht="18.75" x14ac:dyDescent="0.25">
      <c r="I55" s="304"/>
      <c r="J55" s="304"/>
      <c r="K55" s="304"/>
      <c r="L55" s="438"/>
      <c r="M55" s="304"/>
      <c r="N55" s="304"/>
      <c r="O55" s="304"/>
      <c r="Q55" s="28" t="s">
        <v>9753</v>
      </c>
      <c r="R55" s="28">
        <f>SUM(R4:R54)</f>
        <v>1420318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89"/>
  <sheetViews>
    <sheetView workbookViewId="0">
      <pane ySplit="2" topLeftCell="A654" activePane="bottomLeft" state="frozen"/>
      <selection pane="bottomLeft" activeCell="H680" sqref="H68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5" t="s">
        <v>7053</v>
      </c>
      <c r="B1" s="685"/>
      <c r="C1" s="30" t="s">
        <v>7054</v>
      </c>
      <c r="D1" s="3"/>
      <c r="E1" s="3"/>
      <c r="F1" s="3"/>
      <c r="G1" s="279" t="s">
        <v>7047</v>
      </c>
      <c r="H1" s="31">
        <f ca="1">TODAY()</f>
        <v>45441</v>
      </c>
    </row>
    <row r="2" spans="1:8" ht="21" x14ac:dyDescent="0.25">
      <c r="A2" s="686" t="s">
        <v>861</v>
      </c>
      <c r="B2" s="687"/>
      <c r="C2" s="28">
        <v>3551000</v>
      </c>
      <c r="D2" s="3"/>
      <c r="E2" s="3"/>
      <c r="F2" s="3"/>
      <c r="G2" s="27" t="s">
        <v>861</v>
      </c>
      <c r="H2" s="288">
        <f>C2+C684-H684</f>
        <v>33397651.930000007</v>
      </c>
    </row>
    <row r="3" spans="1:8" ht="8.25" customHeight="1" thickBot="1" x14ac:dyDescent="0.3">
      <c r="B3" s="3"/>
      <c r="C3" s="3"/>
      <c r="D3" s="3"/>
      <c r="E3" s="3"/>
      <c r="F3" s="3"/>
      <c r="G3" s="3"/>
      <c r="H3" s="3"/>
    </row>
    <row r="4" spans="1:8" ht="26.25" x14ac:dyDescent="0.4">
      <c r="A4" s="729" t="s">
        <v>5057</v>
      </c>
      <c r="B4" s="680"/>
      <c r="C4" s="680"/>
      <c r="D4" s="20"/>
      <c r="E4" s="680" t="s">
        <v>6975</v>
      </c>
      <c r="F4" s="680"/>
      <c r="G4" s="680"/>
      <c r="H4" s="68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6" customFormat="1" ht="47.25" x14ac:dyDescent="0.25">
      <c r="A171" s="13"/>
      <c r="B171" s="612"/>
      <c r="C171" s="8"/>
      <c r="D171" s="613"/>
      <c r="E171" s="13">
        <v>44634</v>
      </c>
      <c r="F171" s="614">
        <v>1830075574</v>
      </c>
      <c r="G171" s="615"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12"/>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33877651.930000007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12365</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12464</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12435</v>
      </c>
      <c r="H563" s="8">
        <v>130000</v>
      </c>
      <c r="J563" s="324"/>
    </row>
    <row r="564" spans="1:10" s="18" customFormat="1" ht="15.75" x14ac:dyDescent="0.25">
      <c r="A564" s="259"/>
      <c r="B564" s="260"/>
      <c r="C564" s="19"/>
      <c r="D564" s="34"/>
      <c r="E564" s="13">
        <v>45217</v>
      </c>
      <c r="F564" s="354">
        <v>1958702612</v>
      </c>
      <c r="G564" s="261" t="s">
        <v>12466</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12499</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12500</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12525</v>
      </c>
      <c r="H571" s="8">
        <v>118301</v>
      </c>
      <c r="J571" s="324"/>
    </row>
    <row r="572" spans="1:10" s="18" customFormat="1" ht="15.75" x14ac:dyDescent="0.25">
      <c r="A572" s="259"/>
      <c r="B572" s="260"/>
      <c r="C572" s="19"/>
      <c r="D572" s="34"/>
      <c r="E572" s="13">
        <v>45227</v>
      </c>
      <c r="F572" s="354">
        <v>1958702620</v>
      </c>
      <c r="G572" s="261" t="s">
        <v>12538</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12539</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12567</v>
      </c>
      <c r="H584" s="8">
        <v>400000</v>
      </c>
      <c r="J584" s="324"/>
    </row>
    <row r="585" spans="1:10" s="18" customFormat="1" ht="15.75" x14ac:dyDescent="0.25">
      <c r="A585" s="13">
        <v>45068</v>
      </c>
      <c r="B585" s="260" t="s">
        <v>11224</v>
      </c>
      <c r="C585" s="19">
        <v>337081</v>
      </c>
      <c r="D585" s="34"/>
      <c r="E585" s="13">
        <v>45233</v>
      </c>
      <c r="F585" s="354">
        <v>1968625803</v>
      </c>
      <c r="G585" s="261" t="s">
        <v>12567</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12643</v>
      </c>
      <c r="H588" s="8">
        <v>350000</v>
      </c>
      <c r="J588" s="324"/>
    </row>
    <row r="589" spans="1:10" s="18" customFormat="1" ht="15.75" x14ac:dyDescent="0.25">
      <c r="A589" s="13">
        <v>45097</v>
      </c>
      <c r="B589" s="260" t="s">
        <v>11481</v>
      </c>
      <c r="C589" s="19">
        <v>468596.31</v>
      </c>
      <c r="D589" s="34"/>
      <c r="E589" s="13">
        <v>45236</v>
      </c>
      <c r="F589" s="354">
        <v>1968625807</v>
      </c>
      <c r="G589" s="261" t="s">
        <v>12643</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12655</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12656</v>
      </c>
      <c r="H597" s="8">
        <v>300000</v>
      </c>
      <c r="J597" s="324"/>
    </row>
    <row r="598" spans="1:10" s="18" customFormat="1" ht="15.75" x14ac:dyDescent="0.25">
      <c r="A598" s="13">
        <v>45178</v>
      </c>
      <c r="B598" s="260" t="s">
        <v>12140</v>
      </c>
      <c r="C598" s="19">
        <v>359992</v>
      </c>
      <c r="D598" s="34"/>
      <c r="E598" s="13">
        <v>45244</v>
      </c>
      <c r="F598" s="354">
        <v>1968625816</v>
      </c>
      <c r="G598" s="261" t="s">
        <v>12643</v>
      </c>
      <c r="H598" s="8">
        <v>350000</v>
      </c>
      <c r="J598" s="324"/>
    </row>
    <row r="599" spans="1:10" s="18" customFormat="1" ht="15.75" x14ac:dyDescent="0.25">
      <c r="A599" s="13">
        <v>45191</v>
      </c>
      <c r="B599" s="260" t="s">
        <v>12239</v>
      </c>
      <c r="C599" s="19">
        <v>333522</v>
      </c>
      <c r="D599" s="34"/>
      <c r="E599" s="13">
        <v>45244</v>
      </c>
      <c r="F599" s="354">
        <v>1968625817</v>
      </c>
      <c r="G599" s="261" t="s">
        <v>12643</v>
      </c>
      <c r="H599" s="8">
        <v>350000</v>
      </c>
      <c r="J599" s="324"/>
    </row>
    <row r="600" spans="1:10" s="18" customFormat="1" ht="15.75" x14ac:dyDescent="0.25">
      <c r="A600" s="13">
        <v>45208</v>
      </c>
      <c r="B600" s="260" t="s">
        <v>12369</v>
      </c>
      <c r="C600" s="19">
        <v>333522</v>
      </c>
      <c r="D600" s="34"/>
      <c r="E600" s="13">
        <v>45244</v>
      </c>
      <c r="F600" s="354">
        <v>1968625818</v>
      </c>
      <c r="G600" s="261" t="s">
        <v>12737</v>
      </c>
      <c r="H600" s="8">
        <v>500000</v>
      </c>
      <c r="J600" s="324"/>
    </row>
    <row r="601" spans="1:10" s="18" customFormat="1" ht="15.75" x14ac:dyDescent="0.25">
      <c r="A601" s="13">
        <v>45209</v>
      </c>
      <c r="B601" s="260" t="s">
        <v>12383</v>
      </c>
      <c r="C601" s="19">
        <v>3144567</v>
      </c>
      <c r="D601" s="34"/>
      <c r="E601" s="13">
        <v>45244</v>
      </c>
      <c r="F601" s="354">
        <v>1968625819</v>
      </c>
      <c r="G601" s="261" t="s">
        <v>12737</v>
      </c>
      <c r="H601" s="8">
        <v>500000</v>
      </c>
      <c r="J601" s="324"/>
    </row>
    <row r="602" spans="1:10" s="18" customFormat="1" ht="15.75" x14ac:dyDescent="0.25">
      <c r="A602" s="13">
        <v>45216</v>
      </c>
      <c r="B602" s="260" t="s">
        <v>12433</v>
      </c>
      <c r="C602" s="19">
        <v>359992</v>
      </c>
      <c r="D602" s="34"/>
      <c r="E602" s="13">
        <v>45244</v>
      </c>
      <c r="F602" s="354">
        <v>1968625820</v>
      </c>
      <c r="G602" s="261" t="s">
        <v>12737</v>
      </c>
      <c r="H602" s="8">
        <v>500000</v>
      </c>
      <c r="J602" s="324"/>
    </row>
    <row r="603" spans="1:10" s="18" customFormat="1" ht="15.75" x14ac:dyDescent="0.25">
      <c r="A603" s="13">
        <v>45216</v>
      </c>
      <c r="B603" s="260" t="s">
        <v>12434</v>
      </c>
      <c r="C603" s="19">
        <v>8710033</v>
      </c>
      <c r="D603" s="34"/>
      <c r="E603" s="13">
        <v>45244</v>
      </c>
      <c r="F603" s="354">
        <v>1968625821</v>
      </c>
      <c r="G603" s="261" t="s">
        <v>12738</v>
      </c>
      <c r="H603" s="8">
        <v>5106241</v>
      </c>
      <c r="I603" s="18" t="s">
        <v>12742</v>
      </c>
      <c r="J603" s="324"/>
    </row>
    <row r="604" spans="1:10" s="18" customFormat="1" ht="15.75" x14ac:dyDescent="0.25">
      <c r="A604" s="13">
        <v>45225</v>
      </c>
      <c r="B604" s="260" t="s">
        <v>12502</v>
      </c>
      <c r="C604" s="19">
        <v>16172173</v>
      </c>
      <c r="D604" s="34"/>
      <c r="E604" s="13">
        <v>45244</v>
      </c>
      <c r="F604" s="354">
        <v>1968625822</v>
      </c>
      <c r="G604" s="261" t="s">
        <v>12738</v>
      </c>
      <c r="H604" s="8">
        <v>4806488</v>
      </c>
      <c r="I604" s="18" t="s">
        <v>12742</v>
      </c>
      <c r="J604" s="324"/>
    </row>
    <row r="605" spans="1:10" s="18" customFormat="1" ht="15.75" x14ac:dyDescent="0.25">
      <c r="A605" s="13">
        <v>45238</v>
      </c>
      <c r="B605" s="260" t="s">
        <v>12640</v>
      </c>
      <c r="C605" s="19">
        <v>186430</v>
      </c>
      <c r="D605" s="34"/>
      <c r="E605" s="13">
        <v>45244</v>
      </c>
      <c r="F605" s="354">
        <v>1968625823</v>
      </c>
      <c r="G605" s="261" t="s">
        <v>12739</v>
      </c>
      <c r="H605" s="8">
        <v>1987251</v>
      </c>
      <c r="J605" s="324"/>
    </row>
    <row r="606" spans="1:10" s="18" customFormat="1" ht="15.75" x14ac:dyDescent="0.25">
      <c r="A606" s="13">
        <v>45238</v>
      </c>
      <c r="B606" s="260" t="s">
        <v>12641</v>
      </c>
      <c r="C606" s="19">
        <v>186430</v>
      </c>
      <c r="D606" s="34"/>
      <c r="E606" s="13">
        <v>45244</v>
      </c>
      <c r="F606" s="354">
        <v>1968625824</v>
      </c>
      <c r="G606" s="261" t="s">
        <v>12740</v>
      </c>
      <c r="H606" s="8">
        <v>1500000</v>
      </c>
      <c r="J606" s="324"/>
    </row>
    <row r="607" spans="1:10" s="18" customFormat="1" ht="15.75" x14ac:dyDescent="0.25">
      <c r="A607" s="13">
        <v>45238</v>
      </c>
      <c r="B607" s="260" t="s">
        <v>12642</v>
      </c>
      <c r="C607" s="19">
        <v>186430</v>
      </c>
      <c r="D607" s="34"/>
      <c r="E607" s="13">
        <v>45246</v>
      </c>
      <c r="F607" s="354">
        <v>1968625825</v>
      </c>
      <c r="G607" s="261" t="s">
        <v>5243</v>
      </c>
      <c r="H607" s="8">
        <v>300000</v>
      </c>
      <c r="J607" s="324"/>
    </row>
    <row r="608" spans="1:10" s="18" customFormat="1" ht="15.75" x14ac:dyDescent="0.25">
      <c r="A608" s="13">
        <v>45241</v>
      </c>
      <c r="B608" s="260" t="s">
        <v>12639</v>
      </c>
      <c r="C608" s="19">
        <v>359992</v>
      </c>
      <c r="D608" s="34"/>
      <c r="E608" s="13">
        <v>45246</v>
      </c>
      <c r="F608" s="354">
        <v>1968625826</v>
      </c>
      <c r="G608" s="261" t="s">
        <v>5243</v>
      </c>
      <c r="H608" s="8">
        <v>197000</v>
      </c>
      <c r="J608" s="324"/>
    </row>
    <row r="609" spans="1:11" s="18" customFormat="1" ht="15.75" x14ac:dyDescent="0.25">
      <c r="A609" s="13">
        <v>45260</v>
      </c>
      <c r="B609" s="612" t="s">
        <v>12775</v>
      </c>
      <c r="C609" s="8">
        <v>333522</v>
      </c>
      <c r="D609" s="34"/>
      <c r="E609" s="13">
        <v>45246</v>
      </c>
      <c r="F609" s="354">
        <v>1968625827</v>
      </c>
      <c r="G609" s="261" t="s">
        <v>12643</v>
      </c>
      <c r="H609" s="8">
        <v>500000</v>
      </c>
      <c r="J609" s="324"/>
    </row>
    <row r="610" spans="1:11" s="18" customFormat="1" ht="15.75" x14ac:dyDescent="0.25">
      <c r="A610" s="13">
        <v>45272</v>
      </c>
      <c r="B610" s="260" t="s">
        <v>12837</v>
      </c>
      <c r="C610" s="19">
        <v>359992</v>
      </c>
      <c r="D610" s="34"/>
      <c r="E610" s="13">
        <v>45246</v>
      </c>
      <c r="F610" s="354">
        <v>1968625828</v>
      </c>
      <c r="G610" s="261" t="s">
        <v>12643</v>
      </c>
      <c r="H610" s="8">
        <v>500000</v>
      </c>
      <c r="J610" s="324"/>
    </row>
    <row r="611" spans="1:11" s="18" customFormat="1" ht="15.75" x14ac:dyDescent="0.25">
      <c r="A611" s="13">
        <v>45286</v>
      </c>
      <c r="B611" s="612" t="s">
        <v>12911</v>
      </c>
      <c r="C611" s="8">
        <v>333522</v>
      </c>
      <c r="D611" s="34"/>
      <c r="E611" s="13">
        <v>45246</v>
      </c>
      <c r="F611" s="354">
        <v>1968625829</v>
      </c>
      <c r="G611" s="261"/>
      <c r="H611" s="8"/>
      <c r="J611" s="324"/>
    </row>
    <row r="612" spans="1:11" s="18" customFormat="1" ht="15.75" x14ac:dyDescent="0.25">
      <c r="A612" s="13">
        <v>45287</v>
      </c>
      <c r="B612" s="260" t="s">
        <v>12934</v>
      </c>
      <c r="C612" s="19">
        <v>561910</v>
      </c>
      <c r="D612" s="34"/>
      <c r="E612" s="13">
        <v>45247</v>
      </c>
      <c r="F612" s="354">
        <v>1968625830</v>
      </c>
      <c r="G612" s="261" t="s">
        <v>8128</v>
      </c>
      <c r="H612" s="8">
        <v>58000</v>
      </c>
      <c r="J612" s="324"/>
    </row>
    <row r="613" spans="1:11" s="18" customFormat="1" ht="15.75" x14ac:dyDescent="0.25">
      <c r="A613" s="13">
        <v>45287</v>
      </c>
      <c r="B613" s="260" t="s">
        <v>12935</v>
      </c>
      <c r="C613" s="19">
        <v>112665</v>
      </c>
      <c r="D613" s="34"/>
      <c r="E613" s="13">
        <v>45247</v>
      </c>
      <c r="F613" s="354">
        <v>1968625831</v>
      </c>
      <c r="G613" s="261" t="s">
        <v>12741</v>
      </c>
      <c r="H613" s="8">
        <v>107000</v>
      </c>
      <c r="J613" s="324"/>
    </row>
    <row r="614" spans="1:11" s="18" customFormat="1" ht="15.75" x14ac:dyDescent="0.25">
      <c r="A614" s="13">
        <v>45289</v>
      </c>
      <c r="B614" s="260" t="s">
        <v>12992</v>
      </c>
      <c r="C614" s="19">
        <v>369964</v>
      </c>
      <c r="D614" s="34"/>
      <c r="E614" s="13">
        <v>45251</v>
      </c>
      <c r="F614" s="354">
        <v>1968625832</v>
      </c>
      <c r="G614" s="261" t="s">
        <v>9778</v>
      </c>
      <c r="H614" s="8">
        <v>200000</v>
      </c>
      <c r="J614" s="324"/>
    </row>
    <row r="615" spans="1:11" s="18" customFormat="1" ht="15.75" x14ac:dyDescent="0.25">
      <c r="A615" s="13">
        <v>45295</v>
      </c>
      <c r="B615" s="260" t="s">
        <v>12993</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12771</v>
      </c>
      <c r="H617" s="8">
        <v>130000</v>
      </c>
      <c r="J617" s="324"/>
    </row>
    <row r="618" spans="1:11" s="18" customFormat="1" ht="15.75" x14ac:dyDescent="0.25">
      <c r="A618" s="13">
        <v>45307</v>
      </c>
      <c r="B618" s="260" t="s">
        <v>13113</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12772</v>
      </c>
      <c r="H619" s="8">
        <v>98103</v>
      </c>
      <c r="J619" s="324"/>
    </row>
    <row r="620" spans="1:11" s="18" customFormat="1" ht="15.75" x14ac:dyDescent="0.25">
      <c r="A620" s="13">
        <v>45324</v>
      </c>
      <c r="B620" s="612" t="s">
        <v>13262</v>
      </c>
      <c r="C620" s="8">
        <v>246087</v>
      </c>
      <c r="D620" s="34"/>
      <c r="E620" s="13">
        <v>45258</v>
      </c>
      <c r="F620" s="354">
        <v>1968625838</v>
      </c>
      <c r="G620" s="261" t="s">
        <v>9552</v>
      </c>
      <c r="H620" s="623">
        <f>49000+39300+11700</f>
        <v>100000</v>
      </c>
      <c r="J620" s="324"/>
    </row>
    <row r="621" spans="1:11" s="18" customFormat="1" ht="15.75" x14ac:dyDescent="0.25">
      <c r="A621" s="13">
        <v>45324</v>
      </c>
      <c r="B621" s="260" t="s">
        <v>13263</v>
      </c>
      <c r="C621" s="19">
        <v>246087</v>
      </c>
      <c r="D621" s="34"/>
      <c r="E621" s="13">
        <v>45258</v>
      </c>
      <c r="F621" s="354">
        <v>1968625839</v>
      </c>
      <c r="G621" s="261" t="s">
        <v>11179</v>
      </c>
      <c r="H621" s="623">
        <v>100000</v>
      </c>
      <c r="J621" s="324"/>
      <c r="K621" s="324"/>
    </row>
    <row r="622" spans="1:11" s="18" customFormat="1" ht="15.75" x14ac:dyDescent="0.25">
      <c r="A622" s="13">
        <v>45324</v>
      </c>
      <c r="B622" s="260" t="s">
        <v>13264</v>
      </c>
      <c r="C622" s="19">
        <v>246087</v>
      </c>
      <c r="D622" s="34"/>
      <c r="E622" s="13">
        <v>45258</v>
      </c>
      <c r="F622" s="354">
        <v>1968625840</v>
      </c>
      <c r="G622" s="261" t="s">
        <v>9553</v>
      </c>
      <c r="H622" s="623">
        <v>100000</v>
      </c>
      <c r="J622" s="324"/>
      <c r="K622" s="324"/>
    </row>
    <row r="623" spans="1:11" s="18" customFormat="1" ht="15.75" x14ac:dyDescent="0.25">
      <c r="A623" s="13">
        <v>45324</v>
      </c>
      <c r="B623" s="260" t="s">
        <v>13265</v>
      </c>
      <c r="C623" s="19">
        <v>178973</v>
      </c>
      <c r="D623" s="34"/>
      <c r="E623" s="13">
        <v>45258</v>
      </c>
      <c r="F623" s="354">
        <v>1968625841</v>
      </c>
      <c r="G623" s="261" t="s">
        <v>9754</v>
      </c>
      <c r="H623" s="8">
        <v>80000</v>
      </c>
      <c r="J623" s="324"/>
    </row>
    <row r="624" spans="1:11" s="18" customFormat="1" ht="15.75" x14ac:dyDescent="0.25">
      <c r="A624" s="13">
        <v>45329</v>
      </c>
      <c r="B624" s="612" t="s">
        <v>13266</v>
      </c>
      <c r="C624" s="8">
        <v>677861</v>
      </c>
      <c r="D624" s="34"/>
      <c r="E624" s="13">
        <v>45264</v>
      </c>
      <c r="F624" s="354">
        <v>1968625842</v>
      </c>
      <c r="G624" s="261" t="s">
        <v>12655</v>
      </c>
      <c r="H624" s="8">
        <v>250000</v>
      </c>
      <c r="J624" s="324"/>
    </row>
    <row r="625" spans="1:10" s="18" customFormat="1" ht="15.75" x14ac:dyDescent="0.25">
      <c r="A625" s="13">
        <v>45332</v>
      </c>
      <c r="B625" s="612" t="s">
        <v>13261</v>
      </c>
      <c r="C625" s="8">
        <v>333522</v>
      </c>
      <c r="D625" s="34"/>
      <c r="E625" s="13">
        <v>45264</v>
      </c>
      <c r="F625" s="354">
        <v>1968625843</v>
      </c>
      <c r="G625" s="261" t="s">
        <v>12815</v>
      </c>
      <c r="H625" s="8">
        <v>500000</v>
      </c>
      <c r="J625" s="324"/>
    </row>
    <row r="626" spans="1:10" s="18" customFormat="1" ht="15.75" x14ac:dyDescent="0.25">
      <c r="A626" s="13">
        <v>45344</v>
      </c>
      <c r="B626" s="260" t="s">
        <v>13351</v>
      </c>
      <c r="C626" s="19">
        <v>246087</v>
      </c>
      <c r="D626" s="34"/>
      <c r="E626" s="13">
        <v>45268</v>
      </c>
      <c r="F626" s="354">
        <v>1968625844</v>
      </c>
      <c r="G626" s="261" t="s">
        <v>12846</v>
      </c>
      <c r="H626" s="8">
        <v>250000</v>
      </c>
      <c r="J626" s="324"/>
    </row>
    <row r="627" spans="1:10" s="18" customFormat="1" ht="15.75" x14ac:dyDescent="0.25">
      <c r="A627" s="13">
        <v>45336</v>
      </c>
      <c r="B627" s="260" t="s">
        <v>13386</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13426</v>
      </c>
      <c r="C628" s="19">
        <v>8053923</v>
      </c>
      <c r="D628" s="34"/>
      <c r="E628" s="13">
        <v>45273</v>
      </c>
      <c r="F628" s="354">
        <v>1973738846</v>
      </c>
      <c r="G628" s="261" t="s">
        <v>11997</v>
      </c>
      <c r="H628" s="8">
        <v>150000</v>
      </c>
      <c r="J628" s="324"/>
    </row>
    <row r="629" spans="1:10" s="18" customFormat="1" ht="15.75" x14ac:dyDescent="0.25">
      <c r="A629" s="13">
        <v>45359</v>
      </c>
      <c r="B629" s="260" t="s">
        <v>13497</v>
      </c>
      <c r="C629" s="19">
        <v>359992</v>
      </c>
      <c r="D629" s="34"/>
      <c r="E629" s="13">
        <v>45273</v>
      </c>
      <c r="F629" s="354">
        <v>1973738847</v>
      </c>
      <c r="G629" s="261" t="s">
        <v>10760</v>
      </c>
      <c r="H629" s="8">
        <v>50000</v>
      </c>
      <c r="J629" s="324"/>
    </row>
    <row r="630" spans="1:10" s="18" customFormat="1" ht="15.75" x14ac:dyDescent="0.25">
      <c r="A630" s="13">
        <v>45381</v>
      </c>
      <c r="B630" s="260" t="s">
        <v>13499</v>
      </c>
      <c r="C630" s="19">
        <v>3840424</v>
      </c>
      <c r="D630" s="34"/>
      <c r="E630" s="13">
        <v>45273</v>
      </c>
      <c r="F630" s="354">
        <v>1973738848</v>
      </c>
      <c r="G630" s="261" t="s">
        <v>12655</v>
      </c>
      <c r="H630" s="8">
        <v>179000</v>
      </c>
      <c r="J630" s="324"/>
    </row>
    <row r="631" spans="1:10" s="18" customFormat="1" ht="15.75" x14ac:dyDescent="0.25">
      <c r="A631" s="13">
        <v>45387</v>
      </c>
      <c r="B631" s="260" t="s">
        <v>13546</v>
      </c>
      <c r="C631" s="19">
        <v>359992</v>
      </c>
      <c r="D631" s="34"/>
      <c r="E631" s="13">
        <v>45281</v>
      </c>
      <c r="F631" s="354">
        <v>1973738849</v>
      </c>
      <c r="G631" s="261" t="s">
        <v>12895</v>
      </c>
      <c r="H631" s="8">
        <v>700000</v>
      </c>
      <c r="J631" s="324"/>
    </row>
    <row r="632" spans="1:10" s="18" customFormat="1" ht="15.75" x14ac:dyDescent="0.25">
      <c r="A632" s="13">
        <v>45421</v>
      </c>
      <c r="B632" s="612" t="s">
        <v>13674</v>
      </c>
      <c r="C632" s="8">
        <v>333522</v>
      </c>
      <c r="D632" s="34"/>
      <c r="E632" s="13">
        <v>45281</v>
      </c>
      <c r="F632" s="354">
        <v>1973738850</v>
      </c>
      <c r="G632" s="261" t="s">
        <v>12895</v>
      </c>
      <c r="H632" s="8">
        <v>700000</v>
      </c>
      <c r="J632" s="324"/>
    </row>
    <row r="633" spans="1:10" s="18" customFormat="1" ht="15.75" x14ac:dyDescent="0.25">
      <c r="A633" s="13">
        <v>45421</v>
      </c>
      <c r="B633" s="612" t="s">
        <v>13675</v>
      </c>
      <c r="C633" s="8">
        <v>333522</v>
      </c>
      <c r="D633" s="34"/>
      <c r="E633" s="13">
        <v>45286</v>
      </c>
      <c r="F633" s="354">
        <v>1973738851</v>
      </c>
      <c r="G633" s="261" t="s">
        <v>5328</v>
      </c>
      <c r="H633" s="8">
        <v>150000</v>
      </c>
      <c r="J633" s="324"/>
    </row>
    <row r="634" spans="1:10" s="18" customFormat="1" ht="15.75" x14ac:dyDescent="0.25">
      <c r="A634" s="13">
        <v>45421</v>
      </c>
      <c r="B634" s="612" t="s">
        <v>13676</v>
      </c>
      <c r="C634" s="8">
        <v>333522</v>
      </c>
      <c r="D634" s="34"/>
      <c r="E634" s="13">
        <v>45292</v>
      </c>
      <c r="F634" s="354">
        <v>1973738852</v>
      </c>
      <c r="G634" s="261" t="s">
        <v>10399</v>
      </c>
      <c r="H634" s="8">
        <v>153000</v>
      </c>
      <c r="J634" s="324"/>
    </row>
    <row r="635" spans="1:10" s="18" customFormat="1" ht="15.75" x14ac:dyDescent="0.25">
      <c r="A635" s="13">
        <v>45422</v>
      </c>
      <c r="B635" s="260" t="s">
        <v>13685</v>
      </c>
      <c r="C635" s="19">
        <v>10328660</v>
      </c>
      <c r="D635" s="34"/>
      <c r="E635" s="13">
        <v>45292</v>
      </c>
      <c r="F635" s="354">
        <v>1973738853</v>
      </c>
      <c r="G635" s="261" t="s">
        <v>10399</v>
      </c>
      <c r="H635" s="8">
        <v>150000</v>
      </c>
      <c r="J635" s="324"/>
    </row>
    <row r="636" spans="1:10" s="18" customFormat="1" ht="15.75" x14ac:dyDescent="0.25">
      <c r="A636" s="13">
        <v>45422</v>
      </c>
      <c r="B636" s="260" t="s">
        <v>13686</v>
      </c>
      <c r="C636" s="19">
        <v>359992</v>
      </c>
      <c r="D636" s="34"/>
      <c r="E636" s="13">
        <v>45293</v>
      </c>
      <c r="F636" s="354">
        <v>1973738854</v>
      </c>
      <c r="G636" s="261" t="s">
        <v>8161</v>
      </c>
      <c r="H636" s="8">
        <v>242000</v>
      </c>
      <c r="J636" s="324"/>
    </row>
    <row r="637" spans="1:10" s="18" customFormat="1" ht="15.75" x14ac:dyDescent="0.25">
      <c r="A637" s="259"/>
      <c r="B637" s="260"/>
      <c r="C637" s="19"/>
      <c r="D637" s="34"/>
      <c r="E637" s="13">
        <v>45293</v>
      </c>
      <c r="F637" s="354">
        <v>1973738855</v>
      </c>
      <c r="G637" s="261" t="s">
        <v>12956</v>
      </c>
      <c r="H637" s="8">
        <v>110000</v>
      </c>
      <c r="J637" s="324"/>
    </row>
    <row r="638" spans="1:10" s="18" customFormat="1" ht="15.75" x14ac:dyDescent="0.25">
      <c r="A638" s="259"/>
      <c r="B638" s="260"/>
      <c r="C638" s="19"/>
      <c r="D638" s="34"/>
      <c r="E638" s="13">
        <v>45294</v>
      </c>
      <c r="F638" s="354">
        <v>1973738856</v>
      </c>
      <c r="G638" s="261" t="s">
        <v>2053</v>
      </c>
      <c r="H638" s="8">
        <v>81658</v>
      </c>
      <c r="J638" s="324"/>
    </row>
    <row r="639" spans="1:10" s="18" customFormat="1" ht="15.75" x14ac:dyDescent="0.25">
      <c r="A639" s="259"/>
      <c r="B639" s="260"/>
      <c r="C639" s="19"/>
      <c r="D639" s="34"/>
      <c r="E639" s="13">
        <v>45300</v>
      </c>
      <c r="F639" s="354">
        <v>1973738857</v>
      </c>
      <c r="G639" s="261" t="s">
        <v>9179</v>
      </c>
      <c r="H639" s="8">
        <v>500000</v>
      </c>
      <c r="J639" s="324"/>
    </row>
    <row r="640" spans="1:10" s="18" customFormat="1" ht="15.75" x14ac:dyDescent="0.25">
      <c r="A640" s="259"/>
      <c r="B640" s="260"/>
      <c r="C640" s="19"/>
      <c r="D640" s="34"/>
      <c r="E640" s="13">
        <v>45300</v>
      </c>
      <c r="F640" s="354">
        <v>1973738858</v>
      </c>
      <c r="G640" s="261" t="s">
        <v>9075</v>
      </c>
      <c r="H640" s="8">
        <v>94000</v>
      </c>
      <c r="J640" s="324"/>
    </row>
    <row r="641" spans="1:10" s="18" customFormat="1" ht="15.75" x14ac:dyDescent="0.25">
      <c r="A641" s="259"/>
      <c r="B641" s="260"/>
      <c r="C641" s="19"/>
      <c r="D641" s="34"/>
      <c r="E641" s="13">
        <v>45300</v>
      </c>
      <c r="F641" s="354">
        <v>1973738859</v>
      </c>
      <c r="G641" s="261" t="s">
        <v>13111</v>
      </c>
      <c r="H641" s="8">
        <v>72000</v>
      </c>
      <c r="J641" s="324"/>
    </row>
    <row r="642" spans="1:10" s="18" customFormat="1" ht="15.75" x14ac:dyDescent="0.25">
      <c r="A642" s="259"/>
      <c r="B642" s="260"/>
      <c r="C642" s="19"/>
      <c r="D642" s="34"/>
      <c r="E642" s="13">
        <v>45300</v>
      </c>
      <c r="F642" s="354">
        <v>1973738860</v>
      </c>
      <c r="G642" s="261" t="s">
        <v>13112</v>
      </c>
      <c r="H642" s="8">
        <v>100000</v>
      </c>
      <c r="J642" s="324"/>
    </row>
    <row r="643" spans="1:10" s="18" customFormat="1" ht="15.75" x14ac:dyDescent="0.25">
      <c r="A643" s="259"/>
      <c r="B643" s="260"/>
      <c r="C643" s="19"/>
      <c r="D643" s="34"/>
      <c r="E643" s="13">
        <v>45300</v>
      </c>
      <c r="F643" s="354">
        <v>1973738861</v>
      </c>
      <c r="G643" s="261" t="s">
        <v>13267</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13268</v>
      </c>
      <c r="H645" s="8">
        <v>330000</v>
      </c>
      <c r="J645" s="324"/>
    </row>
    <row r="646" spans="1:10" s="18" customFormat="1" ht="15.75" x14ac:dyDescent="0.25">
      <c r="A646" s="259"/>
      <c r="B646" s="260"/>
      <c r="C646" s="19"/>
      <c r="D646" s="34"/>
      <c r="E646" s="13">
        <v>45328</v>
      </c>
      <c r="F646" s="354">
        <v>1973738864</v>
      </c>
      <c r="G646" s="261" t="s">
        <v>13269</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13349</v>
      </c>
      <c r="H651" s="8">
        <v>100000</v>
      </c>
      <c r="J651" s="324"/>
    </row>
    <row r="652" spans="1:10" s="18" customFormat="1" ht="15.75" x14ac:dyDescent="0.25">
      <c r="A652" s="259"/>
      <c r="B652" s="260"/>
      <c r="C652" s="19"/>
      <c r="D652" s="34"/>
      <c r="E652" s="13">
        <v>45341</v>
      </c>
      <c r="F652" s="354">
        <v>1973738870</v>
      </c>
      <c r="G652" s="261" t="s">
        <v>13350</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13349</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13355</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13441</v>
      </c>
      <c r="H663" s="8">
        <v>95489</v>
      </c>
      <c r="J663" s="324"/>
    </row>
    <row r="664" spans="1:10" s="18" customFormat="1" ht="15.75" x14ac:dyDescent="0.25">
      <c r="A664" s="259"/>
      <c r="B664" s="260"/>
      <c r="C664" s="19"/>
      <c r="D664" s="34"/>
      <c r="E664" s="13">
        <v>45382</v>
      </c>
      <c r="F664" s="354">
        <v>1973738882</v>
      </c>
      <c r="G664" s="261" t="s">
        <v>13554</v>
      </c>
      <c r="H664" s="8">
        <v>50000</v>
      </c>
      <c r="J664" s="324"/>
    </row>
    <row r="665" spans="1:10" s="18" customFormat="1" ht="15.75" x14ac:dyDescent="0.25">
      <c r="A665" s="259"/>
      <c r="B665" s="260"/>
      <c r="C665" s="19"/>
      <c r="D665" s="34"/>
      <c r="E665" s="13">
        <v>45382</v>
      </c>
      <c r="F665" s="354">
        <v>1973738883</v>
      </c>
      <c r="G665" s="261" t="s">
        <v>13555</v>
      </c>
      <c r="H665" s="8">
        <v>50000</v>
      </c>
      <c r="J665" s="324"/>
    </row>
    <row r="666" spans="1:10" s="18" customFormat="1" ht="15.75" x14ac:dyDescent="0.25">
      <c r="A666" s="259"/>
      <c r="B666" s="260"/>
      <c r="C666" s="19"/>
      <c r="D666" s="34"/>
      <c r="E666" s="13">
        <v>45382</v>
      </c>
      <c r="F666" s="354">
        <v>1973738884</v>
      </c>
      <c r="G666" s="261" t="s">
        <v>13556</v>
      </c>
      <c r="H666" s="8">
        <v>50000</v>
      </c>
      <c r="J666" s="324"/>
    </row>
    <row r="667" spans="1:10" s="18" customFormat="1" ht="15.75" x14ac:dyDescent="0.25">
      <c r="A667" s="259"/>
      <c r="B667" s="260"/>
      <c r="C667" s="19"/>
      <c r="D667" s="34"/>
      <c r="E667" s="13">
        <v>45356</v>
      </c>
      <c r="F667" s="354">
        <v>1973738885</v>
      </c>
      <c r="G667" s="261" t="s">
        <v>13267</v>
      </c>
      <c r="H667" s="8">
        <v>2778135</v>
      </c>
      <c r="J667" s="324"/>
    </row>
    <row r="668" spans="1:10" s="18" customFormat="1" ht="15.75" x14ac:dyDescent="0.25">
      <c r="A668" s="259"/>
      <c r="B668" s="260"/>
      <c r="C668" s="19"/>
      <c r="D668" s="34"/>
      <c r="E668" s="13">
        <v>45356</v>
      </c>
      <c r="F668" s="354">
        <v>1973738886</v>
      </c>
      <c r="G668" s="261" t="s">
        <v>13557</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13681</v>
      </c>
      <c r="H671" s="8">
        <v>67000</v>
      </c>
      <c r="J671" s="324"/>
    </row>
    <row r="672" spans="1:10" s="18" customFormat="1" ht="15.75" x14ac:dyDescent="0.25">
      <c r="A672" s="259"/>
      <c r="B672" s="260"/>
      <c r="C672" s="19"/>
      <c r="D672" s="34"/>
      <c r="E672" s="13">
        <v>45418</v>
      </c>
      <c r="F672" s="354">
        <v>1973738890</v>
      </c>
      <c r="G672" s="261" t="s">
        <v>13682</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13683</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13797</v>
      </c>
      <c r="H677" s="8">
        <v>2500000</v>
      </c>
      <c r="J677" s="324"/>
    </row>
    <row r="678" spans="1:10" s="18" customFormat="1" ht="15.75" x14ac:dyDescent="0.25">
      <c r="A678" s="259"/>
      <c r="B678" s="260"/>
      <c r="C678" s="19"/>
      <c r="D678" s="34"/>
      <c r="E678" s="13">
        <v>45432</v>
      </c>
      <c r="F678" s="354">
        <v>1973738896</v>
      </c>
      <c r="G678" s="261" t="s">
        <v>13797</v>
      </c>
      <c r="H678" s="8">
        <v>2500000</v>
      </c>
      <c r="J678" s="324"/>
    </row>
    <row r="679" spans="1:10" s="18" customFormat="1" ht="15.75" x14ac:dyDescent="0.25">
      <c r="A679" s="259"/>
      <c r="B679" s="260"/>
      <c r="C679" s="19"/>
      <c r="D679" s="34"/>
      <c r="E679" s="13">
        <v>45432</v>
      </c>
      <c r="F679" s="354">
        <v>1973738897</v>
      </c>
      <c r="G679" s="261" t="s">
        <v>13797</v>
      </c>
      <c r="H679" s="8">
        <v>3000000</v>
      </c>
      <c r="J679" s="324"/>
    </row>
    <row r="680" spans="1:10" s="18" customFormat="1" ht="15.75" x14ac:dyDescent="0.25">
      <c r="A680" s="259"/>
      <c r="B680" s="260"/>
      <c r="C680" s="19"/>
      <c r="D680" s="34"/>
      <c r="E680" s="13">
        <v>45432</v>
      </c>
      <c r="F680" s="354">
        <v>1973738898</v>
      </c>
      <c r="G680" s="261" t="s">
        <v>13798</v>
      </c>
      <c r="H680" s="8">
        <v>2000000</v>
      </c>
      <c r="J680" s="324"/>
    </row>
    <row r="681" spans="1:10" s="18" customFormat="1" ht="15.75" x14ac:dyDescent="0.25">
      <c r="A681" s="259"/>
      <c r="B681" s="260"/>
      <c r="C681" s="19"/>
      <c r="D681" s="34"/>
      <c r="E681" s="262"/>
      <c r="F681" s="354">
        <v>1973738899</v>
      </c>
      <c r="G681" s="261"/>
      <c r="H681" s="8"/>
      <c r="J681" s="324"/>
    </row>
    <row r="682" spans="1:10" s="18" customFormat="1" ht="15.75" x14ac:dyDescent="0.25">
      <c r="A682" s="259"/>
      <c r="B682" s="260"/>
      <c r="C682" s="19"/>
      <c r="D682" s="34"/>
      <c r="E682" s="262"/>
      <c r="F682" s="354">
        <v>1973738900</v>
      </c>
      <c r="G682" s="261"/>
      <c r="H682" s="8"/>
      <c r="J682" s="324"/>
    </row>
    <row r="683" spans="1:10" s="18" customFormat="1" ht="15.75" x14ac:dyDescent="0.25">
      <c r="A683" s="259"/>
      <c r="B683" s="260"/>
      <c r="C683" s="19"/>
      <c r="D683" s="34"/>
      <c r="E683" s="262"/>
      <c r="F683" s="354">
        <v>1973738901</v>
      </c>
      <c r="G683" s="261"/>
      <c r="H683" s="8"/>
      <c r="J683" s="324"/>
    </row>
    <row r="684" spans="1:10" s="18" customFormat="1" ht="18.75" x14ac:dyDescent="0.3">
      <c r="A684" s="727" t="s">
        <v>7001</v>
      </c>
      <c r="B684" s="728"/>
      <c r="C684" s="26">
        <f>SUM(C6:C668)</f>
        <v>186721044.93000001</v>
      </c>
      <c r="D684" s="34"/>
      <c r="E684" s="682" t="s">
        <v>7001</v>
      </c>
      <c r="F684" s="683"/>
      <c r="G684" s="684"/>
      <c r="H684" s="26">
        <f>SUM(H6:H683)</f>
        <v>156874393</v>
      </c>
      <c r="J684" s="18">
        <v>1500000</v>
      </c>
    </row>
    <row r="685" spans="1:10" s="18" customFormat="1" ht="15.75" x14ac:dyDescent="0.25">
      <c r="A685"/>
      <c r="B685" s="2"/>
      <c r="C685" s="2"/>
      <c r="D685" s="34"/>
      <c r="E685" s="2"/>
      <c r="F685" s="2"/>
      <c r="G685" s="2"/>
      <c r="H685" s="2"/>
      <c r="J685" s="324">
        <f>J684+J421</f>
        <v>35377651.930000007</v>
      </c>
    </row>
    <row r="686" spans="1:10" s="18" customFormat="1" ht="15.75" x14ac:dyDescent="0.25">
      <c r="A686"/>
      <c r="B686" s="2"/>
      <c r="C686" s="2"/>
      <c r="D686" s="34"/>
      <c r="E686" s="2"/>
      <c r="F686" s="2"/>
      <c r="G686" s="2"/>
      <c r="H686" s="2"/>
    </row>
    <row r="687" spans="1:10" s="18" customFormat="1" ht="15.75" x14ac:dyDescent="0.25">
      <c r="A687"/>
      <c r="B687" s="2"/>
      <c r="C687" s="2"/>
      <c r="D687" s="34"/>
      <c r="E687" s="2"/>
      <c r="F687" s="2"/>
      <c r="G687" s="2"/>
      <c r="H687" s="2"/>
    </row>
    <row r="688" spans="1:10" s="18" customFormat="1" ht="15.75" x14ac:dyDescent="0.25">
      <c r="A688"/>
      <c r="B688" s="2"/>
      <c r="C688" s="2"/>
      <c r="D688" s="34"/>
      <c r="E688" s="2"/>
      <c r="F688" s="2"/>
      <c r="G688" s="2"/>
      <c r="H688" s="2"/>
    </row>
    <row r="689" spans="1:8" s="18" customFormat="1" ht="15.75" x14ac:dyDescent="0.25">
      <c r="A689"/>
      <c r="B689" s="2"/>
      <c r="C689" s="2"/>
      <c r="D689" s="25"/>
      <c r="E689" s="2"/>
      <c r="F689" s="2"/>
      <c r="G689" s="2"/>
      <c r="H689" s="2"/>
    </row>
  </sheetData>
  <mergeCells count="6">
    <mergeCell ref="A684:B684"/>
    <mergeCell ref="A4:C4"/>
    <mergeCell ref="E4:H4"/>
    <mergeCell ref="E684:G684"/>
    <mergeCell ref="A1:B1"/>
    <mergeCell ref="A2:B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5" t="s">
        <v>7053</v>
      </c>
      <c r="B1" s="685"/>
      <c r="C1" s="30" t="s">
        <v>8284</v>
      </c>
      <c r="D1" s="3"/>
      <c r="E1" s="3"/>
      <c r="F1" s="3"/>
      <c r="G1" s="279" t="s">
        <v>7047</v>
      </c>
      <c r="H1" s="31">
        <f ca="1">TODAY()</f>
        <v>45441</v>
      </c>
    </row>
    <row r="2" spans="1:10" ht="21" x14ac:dyDescent="0.3">
      <c r="A2" s="686" t="s">
        <v>861</v>
      </c>
      <c r="B2" s="68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0" t="s">
        <v>6975</v>
      </c>
      <c r="F4" s="680"/>
      <c r="G4" s="680"/>
      <c r="H4" s="68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2" t="s">
        <v>7001</v>
      </c>
      <c r="F15" s="683"/>
      <c r="G15" s="68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B3" sqref="B3"/>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45" t="s">
        <v>13616</v>
      </c>
      <c r="B1" s="733" t="s">
        <v>9552</v>
      </c>
      <c r="C1" s="733"/>
      <c r="D1" s="733" t="s">
        <v>354</v>
      </c>
      <c r="E1" s="733"/>
      <c r="F1" s="733" t="s">
        <v>53</v>
      </c>
      <c r="G1" s="733"/>
      <c r="H1" s="733" t="s">
        <v>11179</v>
      </c>
      <c r="I1" s="733"/>
      <c r="J1" s="733" t="s">
        <v>12092</v>
      </c>
      <c r="K1" s="733"/>
      <c r="L1" s="733" t="s">
        <v>9553</v>
      </c>
      <c r="M1" s="733"/>
      <c r="N1" s="435"/>
      <c r="O1" s="733" t="s">
        <v>9552</v>
      </c>
      <c r="P1" s="733"/>
      <c r="Q1" s="733" t="s">
        <v>354</v>
      </c>
      <c r="R1" s="733"/>
      <c r="S1" s="733" t="s">
        <v>53</v>
      </c>
      <c r="T1" s="733"/>
      <c r="U1" s="733" t="s">
        <v>11179</v>
      </c>
      <c r="V1" s="733"/>
      <c r="W1" s="733" t="s">
        <v>12092</v>
      </c>
      <c r="X1" s="733"/>
      <c r="Y1" s="733" t="s">
        <v>9553</v>
      </c>
      <c r="Z1" s="733"/>
      <c r="AA1" s="435"/>
      <c r="AB1" s="743" t="s">
        <v>10040</v>
      </c>
      <c r="AC1" s="734" t="s">
        <v>9552</v>
      </c>
      <c r="AD1" s="734"/>
      <c r="AE1" s="734" t="s">
        <v>354</v>
      </c>
      <c r="AF1" s="734"/>
      <c r="AG1" s="734" t="s">
        <v>53</v>
      </c>
      <c r="AH1" s="734"/>
      <c r="AI1" s="734" t="s">
        <v>9553</v>
      </c>
      <c r="AJ1" s="734"/>
      <c r="AK1" s="435"/>
      <c r="AL1" s="743" t="s">
        <v>9899</v>
      </c>
      <c r="AM1" s="734" t="s">
        <v>9552</v>
      </c>
      <c r="AN1" s="734"/>
      <c r="AO1" s="734" t="s">
        <v>354</v>
      </c>
      <c r="AP1" s="734"/>
      <c r="AQ1" s="734" t="s">
        <v>53</v>
      </c>
      <c r="AR1" s="734"/>
      <c r="AS1" s="734" t="s">
        <v>9553</v>
      </c>
      <c r="AT1" s="734"/>
      <c r="AU1" s="435"/>
      <c r="AV1" s="743" t="s">
        <v>9644</v>
      </c>
      <c r="AW1" s="734" t="s">
        <v>9552</v>
      </c>
      <c r="AX1" s="734"/>
      <c r="AY1" s="734" t="s">
        <v>354</v>
      </c>
      <c r="AZ1" s="734"/>
      <c r="BA1" s="734" t="s">
        <v>53</v>
      </c>
      <c r="BB1" s="734"/>
      <c r="BC1" s="734" t="s">
        <v>9553</v>
      </c>
      <c r="BD1" s="734"/>
    </row>
    <row r="2" spans="1:63" s="292" customFormat="1" ht="23.25" customHeight="1" thickBot="1" x14ac:dyDescent="0.3">
      <c r="A2" s="746"/>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44"/>
      <c r="AC2" s="293" t="s">
        <v>9552</v>
      </c>
      <c r="AD2" s="293" t="s">
        <v>9701</v>
      </c>
      <c r="AE2" s="293" t="s">
        <v>354</v>
      </c>
      <c r="AF2" s="293" t="s">
        <v>9701</v>
      </c>
      <c r="AG2" s="293" t="s">
        <v>53</v>
      </c>
      <c r="AH2" s="293" t="s">
        <v>9701</v>
      </c>
      <c r="AI2" s="293" t="s">
        <v>9553</v>
      </c>
      <c r="AJ2" s="293" t="s">
        <v>9701</v>
      </c>
      <c r="AK2" s="436"/>
      <c r="AL2" s="744"/>
      <c r="AM2" s="293" t="s">
        <v>9552</v>
      </c>
      <c r="AN2" s="293" t="s">
        <v>9701</v>
      </c>
      <c r="AO2" s="293" t="s">
        <v>354</v>
      </c>
      <c r="AP2" s="293" t="s">
        <v>9701</v>
      </c>
      <c r="AQ2" s="293" t="s">
        <v>53</v>
      </c>
      <c r="AR2" s="293" t="s">
        <v>9701</v>
      </c>
      <c r="AS2" s="293" t="s">
        <v>9553</v>
      </c>
      <c r="AT2" s="293" t="s">
        <v>9701</v>
      </c>
      <c r="AU2" s="436"/>
      <c r="AV2" s="744"/>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92"/>
      <c r="C3" s="459"/>
      <c r="D3" s="592"/>
      <c r="E3" s="459"/>
      <c r="F3" s="592"/>
      <c r="G3" s="459"/>
      <c r="H3" s="592"/>
      <c r="I3" s="459"/>
      <c r="J3" s="592"/>
      <c r="K3" s="459"/>
      <c r="L3" s="592"/>
      <c r="M3" s="459"/>
      <c r="N3" s="537"/>
      <c r="O3" s="592"/>
      <c r="P3" s="459"/>
      <c r="Q3" s="592"/>
      <c r="R3" s="459"/>
      <c r="S3" s="592"/>
      <c r="T3" s="459"/>
      <c r="U3" s="592"/>
      <c r="V3" s="459"/>
      <c r="W3" s="592"/>
      <c r="X3" s="459"/>
      <c r="Y3" s="592"/>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592"/>
      <c r="C4" s="459"/>
      <c r="D4" s="592"/>
      <c r="E4" s="459"/>
      <c r="F4" s="592"/>
      <c r="G4" s="459"/>
      <c r="H4" s="592"/>
      <c r="I4" s="459"/>
      <c r="J4" s="592"/>
      <c r="K4" s="459"/>
      <c r="L4" s="592"/>
      <c r="M4" s="459"/>
      <c r="N4" s="393"/>
      <c r="O4" s="592"/>
      <c r="P4" s="459"/>
      <c r="Q4" s="592"/>
      <c r="R4" s="459"/>
      <c r="S4" s="592"/>
      <c r="T4" s="459"/>
      <c r="U4" s="592"/>
      <c r="V4" s="459"/>
      <c r="W4" s="592"/>
      <c r="X4" s="459"/>
      <c r="Y4" s="592"/>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92"/>
      <c r="C5" s="459"/>
      <c r="D5" s="592"/>
      <c r="E5" s="459"/>
      <c r="F5" s="592"/>
      <c r="G5" s="459"/>
      <c r="H5" s="592"/>
      <c r="I5" s="459"/>
      <c r="J5" s="592"/>
      <c r="K5" s="459"/>
      <c r="L5" s="592"/>
      <c r="M5" s="459"/>
      <c r="N5" s="393"/>
      <c r="O5" s="730" t="s">
        <v>12307</v>
      </c>
      <c r="P5" s="731"/>
      <c r="Q5" s="731"/>
      <c r="R5" s="731"/>
      <c r="S5" s="731"/>
      <c r="T5" s="731"/>
      <c r="U5" s="731"/>
      <c r="V5" s="731"/>
      <c r="W5" s="731"/>
      <c r="X5" s="731"/>
      <c r="Y5" s="731"/>
      <c r="Z5" s="732"/>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92"/>
      <c r="C6" s="459"/>
      <c r="D6" s="592"/>
      <c r="E6" s="459"/>
      <c r="F6" s="592"/>
      <c r="G6" s="459"/>
      <c r="H6" s="592"/>
      <c r="I6" s="459"/>
      <c r="J6" s="592"/>
      <c r="K6" s="459"/>
      <c r="L6" s="592"/>
      <c r="M6" s="459"/>
      <c r="N6" s="537"/>
      <c r="O6" s="592">
        <v>0.44444444444444442</v>
      </c>
      <c r="P6" s="459"/>
      <c r="Q6" s="592"/>
      <c r="R6" s="459"/>
      <c r="S6" s="592">
        <v>0.44791666666666669</v>
      </c>
      <c r="T6" s="459"/>
      <c r="U6" s="592"/>
      <c r="V6" s="459"/>
      <c r="W6" s="592"/>
      <c r="X6" s="459"/>
      <c r="Y6" s="592">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92"/>
      <c r="C7" s="459"/>
      <c r="D7" s="592"/>
      <c r="E7" s="459"/>
      <c r="F7" s="592"/>
      <c r="G7" s="459"/>
      <c r="H7" s="592"/>
      <c r="I7" s="459"/>
      <c r="J7" s="592"/>
      <c r="K7" s="459"/>
      <c r="L7" s="592"/>
      <c r="M7" s="459"/>
      <c r="N7" s="393"/>
      <c r="O7" s="592"/>
      <c r="P7" s="459"/>
      <c r="Q7" s="592"/>
      <c r="R7" s="459"/>
      <c r="S7" s="592"/>
      <c r="T7" s="459"/>
      <c r="U7" s="592"/>
      <c r="V7" s="459"/>
      <c r="W7" s="592"/>
      <c r="X7" s="459"/>
      <c r="Y7" s="592"/>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730" t="s">
        <v>12307</v>
      </c>
      <c r="C8" s="731"/>
      <c r="D8" s="731"/>
      <c r="E8" s="731"/>
      <c r="F8" s="731"/>
      <c r="G8" s="731"/>
      <c r="H8" s="731"/>
      <c r="I8" s="731"/>
      <c r="J8" s="731"/>
      <c r="K8" s="731"/>
      <c r="L8" s="731"/>
      <c r="M8" s="732"/>
      <c r="N8" s="393"/>
      <c r="O8" s="592"/>
      <c r="P8" s="459"/>
      <c r="Q8" s="592"/>
      <c r="R8" s="459"/>
      <c r="S8" s="592"/>
      <c r="T8" s="459"/>
      <c r="U8" s="592"/>
      <c r="V8" s="459"/>
      <c r="W8" s="592"/>
      <c r="X8" s="459"/>
      <c r="Y8" s="592"/>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92"/>
      <c r="C9" s="459"/>
      <c r="D9" s="592"/>
      <c r="E9" s="459"/>
      <c r="F9" s="592"/>
      <c r="G9" s="459"/>
      <c r="H9" s="592"/>
      <c r="I9" s="459"/>
      <c r="J9" s="592"/>
      <c r="K9" s="459"/>
      <c r="L9" s="592"/>
      <c r="M9" s="459"/>
      <c r="N9" s="537"/>
      <c r="O9" s="592"/>
      <c r="P9" s="459"/>
      <c r="Q9" s="592"/>
      <c r="R9" s="459"/>
      <c r="S9" s="592"/>
      <c r="T9" s="459"/>
      <c r="U9" s="592"/>
      <c r="V9" s="459"/>
      <c r="W9" s="592"/>
      <c r="X9" s="459"/>
      <c r="Y9" s="592"/>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35" t="s">
        <v>9909</v>
      </c>
      <c r="BG9" s="736"/>
      <c r="BH9" s="736"/>
      <c r="BI9" s="736"/>
      <c r="BJ9" s="736"/>
      <c r="BK9" s="737"/>
    </row>
    <row r="10" spans="1:63" s="292" customFormat="1" ht="23.25" customHeight="1" x14ac:dyDescent="0.25">
      <c r="A10" s="538">
        <v>8</v>
      </c>
      <c r="B10" s="592"/>
      <c r="C10" s="459"/>
      <c r="D10" s="592"/>
      <c r="E10" s="459"/>
      <c r="F10" s="592"/>
      <c r="G10" s="459"/>
      <c r="H10" s="592"/>
      <c r="I10" s="459"/>
      <c r="J10" s="592"/>
      <c r="K10" s="459"/>
      <c r="L10" s="592"/>
      <c r="M10" s="459"/>
      <c r="N10" s="393"/>
      <c r="O10" s="592"/>
      <c r="P10" s="459"/>
      <c r="Q10" s="592"/>
      <c r="R10" s="459"/>
      <c r="S10" s="592"/>
      <c r="T10" s="459"/>
      <c r="U10" s="592"/>
      <c r="V10" s="459"/>
      <c r="W10" s="592"/>
      <c r="X10" s="459"/>
      <c r="Y10" s="592"/>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38"/>
      <c r="BG10" s="678"/>
      <c r="BH10" s="678"/>
      <c r="BI10" s="678"/>
      <c r="BJ10" s="678"/>
      <c r="BK10" s="739"/>
    </row>
    <row r="11" spans="1:63" s="292" customFormat="1" ht="23.25" customHeight="1" x14ac:dyDescent="0.25">
      <c r="A11" s="538">
        <v>9</v>
      </c>
      <c r="B11" s="592"/>
      <c r="C11" s="459"/>
      <c r="D11" s="592"/>
      <c r="E11" s="459"/>
      <c r="F11" s="592"/>
      <c r="G11" s="459"/>
      <c r="H11" s="592"/>
      <c r="I11" s="459"/>
      <c r="J11" s="592"/>
      <c r="K11" s="459"/>
      <c r="L11" s="592"/>
      <c r="M11" s="459"/>
      <c r="N11" s="393"/>
      <c r="O11" s="592"/>
      <c r="P11" s="459"/>
      <c r="Q11" s="592"/>
      <c r="R11" s="459"/>
      <c r="S11" s="592"/>
      <c r="T11" s="459"/>
      <c r="U11" s="592"/>
      <c r="V11" s="459"/>
      <c r="W11" s="592"/>
      <c r="X11" s="459"/>
      <c r="Y11" s="592"/>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38"/>
      <c r="BG11" s="678"/>
      <c r="BH11" s="678"/>
      <c r="BI11" s="678"/>
      <c r="BJ11" s="678"/>
      <c r="BK11" s="739"/>
    </row>
    <row r="12" spans="1:63" s="292" customFormat="1" ht="23.25" customHeight="1" x14ac:dyDescent="0.25">
      <c r="A12" s="538">
        <v>10</v>
      </c>
      <c r="B12" s="592"/>
      <c r="C12" s="459"/>
      <c r="D12" s="592"/>
      <c r="E12" s="459"/>
      <c r="F12" s="592"/>
      <c r="G12" s="459"/>
      <c r="H12" s="592"/>
      <c r="I12" s="459"/>
      <c r="J12" s="592"/>
      <c r="K12" s="459"/>
      <c r="L12" s="592"/>
      <c r="M12" s="459"/>
      <c r="N12" s="537"/>
      <c r="O12" s="730" t="s">
        <v>12307</v>
      </c>
      <c r="P12" s="731"/>
      <c r="Q12" s="731"/>
      <c r="R12" s="731"/>
      <c r="S12" s="731"/>
      <c r="T12" s="731"/>
      <c r="U12" s="731"/>
      <c r="V12" s="731"/>
      <c r="W12" s="731"/>
      <c r="X12" s="731"/>
      <c r="Y12" s="731"/>
      <c r="Z12" s="732"/>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38"/>
      <c r="BG12" s="678"/>
      <c r="BH12" s="678"/>
      <c r="BI12" s="678"/>
      <c r="BJ12" s="678"/>
      <c r="BK12" s="739"/>
    </row>
    <row r="13" spans="1:63" s="292" customFormat="1" ht="23.25" customHeight="1" x14ac:dyDescent="0.25">
      <c r="A13" s="538">
        <v>11</v>
      </c>
      <c r="B13" s="592"/>
      <c r="C13" s="459"/>
      <c r="D13" s="592"/>
      <c r="E13" s="459"/>
      <c r="F13" s="592"/>
      <c r="G13" s="459"/>
      <c r="H13" s="592"/>
      <c r="I13" s="459"/>
      <c r="J13" s="592"/>
      <c r="K13" s="459"/>
      <c r="L13" s="592"/>
      <c r="M13" s="459"/>
      <c r="N13" s="537"/>
      <c r="O13" s="592"/>
      <c r="P13" s="459"/>
      <c r="Q13" s="592"/>
      <c r="R13" s="459"/>
      <c r="S13" s="592"/>
      <c r="T13" s="459"/>
      <c r="U13" s="592"/>
      <c r="V13" s="459"/>
      <c r="W13" s="592"/>
      <c r="X13" s="459"/>
      <c r="Y13" s="592"/>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38"/>
      <c r="BG13" s="678"/>
      <c r="BH13" s="678"/>
      <c r="BI13" s="678"/>
      <c r="BJ13" s="678"/>
      <c r="BK13" s="739"/>
    </row>
    <row r="14" spans="1:63" s="292" customFormat="1" ht="23.25" customHeight="1" x14ac:dyDescent="0.25">
      <c r="A14" s="538">
        <v>12</v>
      </c>
      <c r="B14" s="592"/>
      <c r="C14" s="459"/>
      <c r="D14" s="592"/>
      <c r="E14" s="459"/>
      <c r="F14" s="592"/>
      <c r="G14" s="459"/>
      <c r="H14" s="592"/>
      <c r="I14" s="459"/>
      <c r="J14" s="592"/>
      <c r="K14" s="459"/>
      <c r="L14" s="592"/>
      <c r="M14" s="459"/>
      <c r="O14" s="592"/>
      <c r="P14" s="459"/>
      <c r="Q14" s="592"/>
      <c r="R14" s="459"/>
      <c r="S14" s="592"/>
      <c r="T14" s="459"/>
      <c r="U14" s="592"/>
      <c r="V14" s="459"/>
      <c r="W14" s="592"/>
      <c r="X14" s="459"/>
      <c r="Y14" s="592"/>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38"/>
      <c r="BG14" s="678"/>
      <c r="BH14" s="678"/>
      <c r="BI14" s="678"/>
      <c r="BJ14" s="678"/>
      <c r="BK14" s="739"/>
    </row>
    <row r="15" spans="1:63" s="292" customFormat="1" ht="23.25" customHeight="1" x14ac:dyDescent="0.25">
      <c r="A15" s="538">
        <v>13</v>
      </c>
      <c r="B15" s="730" t="s">
        <v>12307</v>
      </c>
      <c r="C15" s="731"/>
      <c r="D15" s="731"/>
      <c r="E15" s="731"/>
      <c r="F15" s="731"/>
      <c r="G15" s="731"/>
      <c r="H15" s="731"/>
      <c r="I15" s="731"/>
      <c r="J15" s="731"/>
      <c r="K15" s="731"/>
      <c r="L15" s="731"/>
      <c r="M15" s="732"/>
      <c r="N15" s="537"/>
      <c r="O15" s="592"/>
      <c r="P15" s="459"/>
      <c r="Q15" s="592"/>
      <c r="R15" s="459"/>
      <c r="S15" s="592"/>
      <c r="T15" s="459"/>
      <c r="U15" s="592"/>
      <c r="V15" s="459"/>
      <c r="W15" s="592"/>
      <c r="X15" s="459"/>
      <c r="Y15" s="592"/>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38"/>
      <c r="BG15" s="678"/>
      <c r="BH15" s="678"/>
      <c r="BI15" s="678"/>
      <c r="BJ15" s="678"/>
      <c r="BK15" s="739"/>
    </row>
    <row r="16" spans="1:63" s="292" customFormat="1" ht="23.25" customHeight="1" x14ac:dyDescent="0.25">
      <c r="A16" s="538">
        <v>14</v>
      </c>
      <c r="B16" s="592"/>
      <c r="C16" s="459"/>
      <c r="D16" s="592"/>
      <c r="E16" s="459"/>
      <c r="F16" s="592"/>
      <c r="G16" s="459"/>
      <c r="H16" s="592"/>
      <c r="I16" s="459"/>
      <c r="J16" s="592"/>
      <c r="K16" s="459"/>
      <c r="L16" s="592"/>
      <c r="M16" s="459"/>
      <c r="N16" s="393"/>
      <c r="O16" s="592"/>
      <c r="P16" s="459"/>
      <c r="Q16" s="592"/>
      <c r="R16" s="459"/>
      <c r="S16" s="592"/>
      <c r="T16" s="459"/>
      <c r="U16" s="592"/>
      <c r="V16" s="459"/>
      <c r="W16" s="592"/>
      <c r="X16" s="459"/>
      <c r="Y16" s="592"/>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38"/>
      <c r="BG16" s="678"/>
      <c r="BH16" s="678"/>
      <c r="BI16" s="678"/>
      <c r="BJ16" s="678"/>
      <c r="BK16" s="739"/>
    </row>
    <row r="17" spans="1:63" s="292" customFormat="1" ht="23.25" customHeight="1" x14ac:dyDescent="0.25">
      <c r="A17" s="538">
        <v>15</v>
      </c>
      <c r="B17" s="592"/>
      <c r="C17" s="459"/>
      <c r="D17" s="592"/>
      <c r="E17" s="459"/>
      <c r="F17" s="592"/>
      <c r="G17" s="459"/>
      <c r="H17" s="592"/>
      <c r="I17" s="459"/>
      <c r="J17" s="592"/>
      <c r="K17" s="459"/>
      <c r="L17" s="592"/>
      <c r="M17" s="459"/>
      <c r="N17" s="393"/>
      <c r="O17" s="592"/>
      <c r="P17" s="459"/>
      <c r="Q17" s="592"/>
      <c r="R17" s="459"/>
      <c r="S17" s="592"/>
      <c r="T17" s="459"/>
      <c r="U17" s="592"/>
      <c r="V17" s="459"/>
      <c r="W17" s="592"/>
      <c r="X17" s="459"/>
      <c r="Y17" s="592"/>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0"/>
      <c r="BG17" s="741"/>
      <c r="BH17" s="741"/>
      <c r="BI17" s="741"/>
      <c r="BJ17" s="741"/>
      <c r="BK17" s="742"/>
    </row>
    <row r="18" spans="1:63" s="292" customFormat="1" ht="23.25" customHeight="1" x14ac:dyDescent="0.25">
      <c r="A18" s="538">
        <v>16</v>
      </c>
      <c r="B18" s="592"/>
      <c r="C18" s="459"/>
      <c r="D18" s="592"/>
      <c r="E18" s="459"/>
      <c r="F18" s="592"/>
      <c r="G18" s="459"/>
      <c r="H18" s="592"/>
      <c r="I18" s="459"/>
      <c r="J18" s="592"/>
      <c r="K18" s="459"/>
      <c r="L18" s="592"/>
      <c r="M18" s="459"/>
      <c r="N18" s="537"/>
      <c r="O18" s="592"/>
      <c r="P18" s="459"/>
      <c r="Q18" s="592"/>
      <c r="R18" s="459"/>
      <c r="S18" s="592"/>
      <c r="T18" s="459"/>
      <c r="U18" s="592"/>
      <c r="V18" s="459"/>
      <c r="W18" s="592"/>
      <c r="X18" s="459"/>
      <c r="Y18" s="592"/>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92"/>
      <c r="C19" s="459"/>
      <c r="D19" s="592"/>
      <c r="E19" s="459"/>
      <c r="F19" s="592"/>
      <c r="G19" s="459"/>
      <c r="H19" s="592"/>
      <c r="I19" s="459"/>
      <c r="J19" s="592"/>
      <c r="K19" s="459"/>
      <c r="L19" s="592"/>
      <c r="M19" s="459"/>
      <c r="N19" s="393"/>
      <c r="O19" s="730" t="s">
        <v>12307</v>
      </c>
      <c r="P19" s="731"/>
      <c r="Q19" s="731"/>
      <c r="R19" s="731"/>
      <c r="S19" s="731"/>
      <c r="T19" s="731"/>
      <c r="U19" s="731"/>
      <c r="V19" s="731"/>
      <c r="W19" s="731"/>
      <c r="X19" s="731"/>
      <c r="Y19" s="731"/>
      <c r="Z19" s="732"/>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92"/>
      <c r="C20" s="459"/>
      <c r="D20" s="592"/>
      <c r="E20" s="459"/>
      <c r="F20" s="592"/>
      <c r="G20" s="459"/>
      <c r="H20" s="592"/>
      <c r="I20" s="459"/>
      <c r="J20" s="592"/>
      <c r="K20" s="459"/>
      <c r="L20" s="592"/>
      <c r="M20" s="459"/>
      <c r="N20" s="537"/>
      <c r="O20" s="592"/>
      <c r="P20" s="459"/>
      <c r="Q20" s="592"/>
      <c r="R20" s="459"/>
      <c r="S20" s="592"/>
      <c r="T20" s="459"/>
      <c r="U20" s="592"/>
      <c r="V20" s="459"/>
      <c r="W20" s="592"/>
      <c r="X20" s="459"/>
      <c r="Y20" s="592"/>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92"/>
      <c r="C21" s="459"/>
      <c r="D21" s="592"/>
      <c r="E21" s="459"/>
      <c r="F21" s="592"/>
      <c r="G21" s="459"/>
      <c r="H21" s="592"/>
      <c r="I21" s="459"/>
      <c r="J21" s="592"/>
      <c r="K21" s="459"/>
      <c r="L21" s="592"/>
      <c r="M21" s="459"/>
      <c r="N21" s="537"/>
      <c r="O21" s="592"/>
      <c r="P21" s="459"/>
      <c r="Q21" s="592"/>
      <c r="R21" s="459"/>
      <c r="S21" s="592"/>
      <c r="T21" s="459"/>
      <c r="U21" s="592"/>
      <c r="V21" s="459"/>
      <c r="W21" s="592"/>
      <c r="X21" s="459"/>
      <c r="Y21" s="592"/>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730" t="s">
        <v>12307</v>
      </c>
      <c r="C22" s="731"/>
      <c r="D22" s="731"/>
      <c r="E22" s="731"/>
      <c r="F22" s="731"/>
      <c r="G22" s="731"/>
      <c r="H22" s="731"/>
      <c r="I22" s="731"/>
      <c r="J22" s="731"/>
      <c r="K22" s="731"/>
      <c r="L22" s="731"/>
      <c r="M22" s="732"/>
      <c r="N22" s="393"/>
      <c r="O22" s="592"/>
      <c r="P22" s="459"/>
      <c r="Q22" s="592"/>
      <c r="R22" s="459"/>
      <c r="S22" s="592"/>
      <c r="T22" s="459"/>
      <c r="U22" s="592"/>
      <c r="V22" s="459"/>
      <c r="W22" s="592"/>
      <c r="X22" s="459"/>
      <c r="Y22" s="592"/>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92"/>
      <c r="C23" s="459"/>
      <c r="D23" s="592"/>
      <c r="E23" s="459"/>
      <c r="F23" s="592"/>
      <c r="G23" s="459"/>
      <c r="H23" s="592"/>
      <c r="I23" s="459"/>
      <c r="J23" s="592"/>
      <c r="K23" s="459"/>
      <c r="L23" s="592"/>
      <c r="M23" s="459"/>
      <c r="N23" s="393"/>
      <c r="O23" s="592"/>
      <c r="P23" s="459"/>
      <c r="Q23" s="592"/>
      <c r="R23" s="459"/>
      <c r="S23" s="592"/>
      <c r="T23" s="459"/>
      <c r="U23" s="592"/>
      <c r="V23" s="459"/>
      <c r="W23" s="592"/>
      <c r="X23" s="459"/>
      <c r="Y23" s="592"/>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92"/>
      <c r="C24" s="459"/>
      <c r="D24" s="592"/>
      <c r="E24" s="459"/>
      <c r="F24" s="592"/>
      <c r="G24" s="459"/>
      <c r="H24" s="592"/>
      <c r="I24" s="459"/>
      <c r="J24" s="592"/>
      <c r="K24" s="459"/>
      <c r="L24" s="592"/>
      <c r="M24" s="459"/>
      <c r="N24" s="537"/>
      <c r="O24" s="592"/>
      <c r="P24" s="459"/>
      <c r="Q24" s="592"/>
      <c r="R24" s="459"/>
      <c r="S24" s="592"/>
      <c r="T24" s="459"/>
      <c r="U24" s="592"/>
      <c r="V24" s="459"/>
      <c r="W24" s="592"/>
      <c r="X24" s="459"/>
      <c r="Y24" s="592"/>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92"/>
      <c r="C25" s="459"/>
      <c r="D25" s="592"/>
      <c r="E25" s="459"/>
      <c r="F25" s="592"/>
      <c r="G25" s="459"/>
      <c r="H25" s="592"/>
      <c r="I25" s="459"/>
      <c r="J25" s="592"/>
      <c r="K25" s="459"/>
      <c r="L25" s="592"/>
      <c r="M25" s="459"/>
      <c r="N25" s="393"/>
      <c r="O25" s="592"/>
      <c r="P25" s="459"/>
      <c r="Q25" s="592"/>
      <c r="R25" s="459"/>
      <c r="S25" s="592"/>
      <c r="T25" s="459"/>
      <c r="U25" s="592"/>
      <c r="V25" s="459"/>
      <c r="W25" s="592"/>
      <c r="X25" s="459"/>
      <c r="Y25" s="592"/>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92"/>
      <c r="C26" s="459"/>
      <c r="D26" s="592"/>
      <c r="E26" s="459"/>
      <c r="F26" s="592"/>
      <c r="G26" s="459"/>
      <c r="H26" s="592"/>
      <c r="I26" s="459"/>
      <c r="J26" s="592"/>
      <c r="K26" s="459"/>
      <c r="L26" s="592"/>
      <c r="M26" s="459"/>
      <c r="N26" s="393"/>
      <c r="O26" s="730" t="s">
        <v>12307</v>
      </c>
      <c r="P26" s="731"/>
      <c r="Q26" s="731"/>
      <c r="R26" s="731"/>
      <c r="S26" s="731"/>
      <c r="T26" s="731"/>
      <c r="U26" s="731"/>
      <c r="V26" s="731"/>
      <c r="W26" s="731"/>
      <c r="X26" s="731"/>
      <c r="Y26" s="731"/>
      <c r="Z26" s="732"/>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92"/>
      <c r="C27" s="459"/>
      <c r="D27" s="592"/>
      <c r="E27" s="459"/>
      <c r="F27" s="592"/>
      <c r="G27" s="459"/>
      <c r="H27" s="592"/>
      <c r="I27" s="459"/>
      <c r="J27" s="592"/>
      <c r="K27" s="459"/>
      <c r="L27" s="592"/>
      <c r="M27" s="459"/>
      <c r="N27" s="537"/>
      <c r="O27" s="592"/>
      <c r="P27" s="459"/>
      <c r="Q27" s="592"/>
      <c r="R27" s="459"/>
      <c r="S27" s="592"/>
      <c r="T27" s="459"/>
      <c r="U27" s="592"/>
      <c r="V27" s="459"/>
      <c r="W27" s="592"/>
      <c r="X27" s="459"/>
      <c r="Y27" s="592"/>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92"/>
      <c r="C28" s="459"/>
      <c r="D28" s="592"/>
      <c r="E28" s="459"/>
      <c r="F28" s="592"/>
      <c r="G28" s="459"/>
      <c r="H28" s="592"/>
      <c r="I28" s="459"/>
      <c r="J28" s="592"/>
      <c r="K28" s="459"/>
      <c r="L28" s="592"/>
      <c r="M28" s="459"/>
      <c r="N28" s="393"/>
      <c r="O28" s="592"/>
      <c r="P28" s="459"/>
      <c r="Q28" s="592"/>
      <c r="R28" s="459"/>
      <c r="S28" s="592"/>
      <c r="T28" s="459"/>
      <c r="U28" s="592"/>
      <c r="V28" s="459"/>
      <c r="W28" s="592"/>
      <c r="X28" s="459"/>
      <c r="Y28" s="592"/>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730" t="s">
        <v>12307</v>
      </c>
      <c r="C29" s="731"/>
      <c r="D29" s="731"/>
      <c r="E29" s="731"/>
      <c r="F29" s="731"/>
      <c r="G29" s="731"/>
      <c r="H29" s="731"/>
      <c r="I29" s="731"/>
      <c r="J29" s="731"/>
      <c r="K29" s="731"/>
      <c r="L29" s="731"/>
      <c r="M29" s="732"/>
      <c r="N29" s="393"/>
      <c r="O29" s="592"/>
      <c r="P29" s="459"/>
      <c r="Q29" s="592"/>
      <c r="R29" s="459"/>
      <c r="S29" s="592"/>
      <c r="T29" s="459"/>
      <c r="U29" s="592"/>
      <c r="V29" s="459"/>
      <c r="W29" s="592"/>
      <c r="X29" s="459"/>
      <c r="Y29" s="592"/>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92"/>
      <c r="C30" s="459"/>
      <c r="D30" s="592"/>
      <c r="E30" s="459"/>
      <c r="F30" s="592"/>
      <c r="G30" s="459"/>
      <c r="H30" s="592"/>
      <c r="I30" s="459"/>
      <c r="J30" s="592"/>
      <c r="K30" s="459"/>
      <c r="L30" s="592"/>
      <c r="M30" s="459"/>
      <c r="N30" s="537"/>
      <c r="O30" s="592"/>
      <c r="P30" s="459"/>
      <c r="Q30" s="592"/>
      <c r="R30" s="459"/>
      <c r="S30" s="592"/>
      <c r="T30" s="459"/>
      <c r="U30" s="592"/>
      <c r="V30" s="459"/>
      <c r="W30" s="592"/>
      <c r="X30" s="459"/>
      <c r="Y30" s="592"/>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92"/>
      <c r="C31" s="459"/>
      <c r="D31" s="592"/>
      <c r="E31" s="459"/>
      <c r="F31" s="592"/>
      <c r="G31" s="459"/>
      <c r="H31" s="592"/>
      <c r="I31" s="459"/>
      <c r="J31" s="592"/>
      <c r="K31" s="459"/>
      <c r="L31" s="592"/>
      <c r="M31" s="459"/>
      <c r="N31" s="393"/>
      <c r="O31" s="592"/>
      <c r="P31" s="459"/>
      <c r="Q31" s="592"/>
      <c r="R31" s="459"/>
      <c r="S31" s="592"/>
      <c r="T31" s="459"/>
      <c r="U31" s="592"/>
      <c r="V31" s="459"/>
      <c r="W31" s="592"/>
      <c r="X31" s="459"/>
      <c r="Y31" s="592"/>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592"/>
      <c r="C32" s="459"/>
      <c r="D32" s="592"/>
      <c r="E32" s="459"/>
      <c r="F32" s="592"/>
      <c r="G32" s="459"/>
      <c r="H32" s="592"/>
      <c r="I32" s="459"/>
      <c r="J32" s="592"/>
      <c r="K32" s="459"/>
      <c r="L32" s="592"/>
      <c r="M32" s="459"/>
      <c r="N32" s="393"/>
      <c r="O32" s="592"/>
      <c r="P32" s="459"/>
      <c r="Q32" s="592"/>
      <c r="R32" s="459"/>
      <c r="S32" s="592"/>
      <c r="T32" s="459"/>
      <c r="U32" s="592"/>
      <c r="V32" s="459"/>
      <c r="W32" s="592"/>
      <c r="X32" s="459"/>
      <c r="Y32" s="592"/>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92"/>
      <c r="C33" s="459"/>
      <c r="D33" s="592"/>
      <c r="E33" s="459"/>
      <c r="F33" s="592"/>
      <c r="G33" s="459"/>
      <c r="H33" s="592"/>
      <c r="I33" s="459"/>
      <c r="J33" s="592"/>
      <c r="K33" s="459"/>
      <c r="L33" s="592"/>
      <c r="M33" s="459"/>
      <c r="N33" s="537"/>
      <c r="O33" s="730" t="s">
        <v>12307</v>
      </c>
      <c r="P33" s="731"/>
      <c r="Q33" s="731"/>
      <c r="R33" s="731"/>
      <c r="S33" s="731"/>
      <c r="T33" s="731"/>
      <c r="U33" s="731"/>
      <c r="V33" s="731"/>
      <c r="W33" s="731"/>
      <c r="X33" s="731"/>
      <c r="Y33" s="731"/>
      <c r="Z33" s="732"/>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29:M29"/>
    <mergeCell ref="J1:K1"/>
    <mergeCell ref="L1:M1"/>
    <mergeCell ref="B8:M8"/>
    <mergeCell ref="B15:M15"/>
    <mergeCell ref="B22:M22"/>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79" t="s">
        <v>2</v>
      </c>
      <c r="B2" s="780"/>
      <c r="C2" s="780"/>
      <c r="D2" s="780"/>
      <c r="E2" s="78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9" t="s">
        <v>148</v>
      </c>
      <c r="C44" s="77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9" t="s">
        <v>339</v>
      </c>
      <c r="C169" s="770"/>
      <c r="D169" s="71"/>
      <c r="E169" s="72">
        <v>200000</v>
      </c>
      <c r="F169" s="43" t="e">
        <f t="shared" si="2"/>
        <v>#N/A</v>
      </c>
      <c r="G169" s="65"/>
    </row>
    <row r="170" spans="1:7" x14ac:dyDescent="0.3">
      <c r="A170" s="70">
        <v>42577</v>
      </c>
      <c r="B170" s="769" t="s">
        <v>237</v>
      </c>
      <c r="C170" s="77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9" t="s">
        <v>271</v>
      </c>
      <c r="C214" s="77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9" t="s">
        <v>271</v>
      </c>
      <c r="C280" s="77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79"/>
      <c r="J309" s="679"/>
      <c r="K309" s="679"/>
    </row>
    <row r="310" spans="1:11" x14ac:dyDescent="0.3">
      <c r="A310" s="79">
        <v>42593</v>
      </c>
      <c r="B310" s="5" t="s">
        <v>120</v>
      </c>
      <c r="C310" s="5" t="s">
        <v>377</v>
      </c>
      <c r="D310" s="43">
        <v>1000</v>
      </c>
      <c r="E310" s="43"/>
      <c r="F310" s="43" t="e">
        <f t="shared" si="4"/>
        <v>#N/A</v>
      </c>
      <c r="G310" s="43"/>
      <c r="I310" s="776"/>
      <c r="J310" s="777"/>
      <c r="K310" s="5"/>
    </row>
    <row r="311" spans="1:11" x14ac:dyDescent="0.3">
      <c r="A311" s="79">
        <v>42593</v>
      </c>
      <c r="B311" s="5" t="s">
        <v>53</v>
      </c>
      <c r="C311" s="5" t="s">
        <v>376</v>
      </c>
      <c r="D311" s="43">
        <v>2030</v>
      </c>
      <c r="E311" s="43"/>
      <c r="F311" s="43" t="e">
        <f t="shared" si="4"/>
        <v>#N/A</v>
      </c>
      <c r="G311" s="43"/>
      <c r="I311" s="776"/>
      <c r="J311" s="777"/>
      <c r="K311" s="43"/>
    </row>
    <row r="312" spans="1:11" ht="37.5" x14ac:dyDescent="0.3">
      <c r="A312" s="79">
        <v>42593</v>
      </c>
      <c r="B312" s="5" t="s">
        <v>120</v>
      </c>
      <c r="C312" s="92" t="s">
        <v>365</v>
      </c>
      <c r="D312" s="43">
        <v>1500</v>
      </c>
      <c r="E312" s="43"/>
      <c r="F312" s="43" t="e">
        <f t="shared" si="4"/>
        <v>#N/A</v>
      </c>
      <c r="G312" s="43"/>
      <c r="I312" s="778"/>
      <c r="J312" s="778"/>
      <c r="K312" s="43"/>
    </row>
    <row r="313" spans="1:11" x14ac:dyDescent="0.3">
      <c r="A313" s="79">
        <v>42593</v>
      </c>
      <c r="B313" s="5" t="s">
        <v>25</v>
      </c>
      <c r="C313" s="5" t="s">
        <v>366</v>
      </c>
      <c r="D313" s="43">
        <v>120</v>
      </c>
      <c r="E313" s="43"/>
      <c r="F313" s="43" t="e">
        <f t="shared" si="4"/>
        <v>#N/A</v>
      </c>
      <c r="G313" s="43"/>
      <c r="I313" s="778"/>
      <c r="J313" s="77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8"/>
      <c r="J319" s="77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9" t="s">
        <v>413</v>
      </c>
      <c r="C359" s="77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9" t="s">
        <v>448</v>
      </c>
      <c r="C386" s="77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9" t="s">
        <v>457</v>
      </c>
      <c r="C407" s="77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9" t="s">
        <v>464</v>
      </c>
      <c r="C431" s="77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9" t="s">
        <v>498</v>
      </c>
      <c r="C444" s="77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9" t="s">
        <v>503</v>
      </c>
      <c r="C476" s="77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9" t="s">
        <v>522</v>
      </c>
      <c r="C503" s="77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9" t="s">
        <v>503</v>
      </c>
      <c r="C509" s="77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9" t="s">
        <v>535</v>
      </c>
      <c r="C519" s="77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9" t="s">
        <v>545</v>
      </c>
      <c r="C539" s="77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9" t="s">
        <v>559</v>
      </c>
      <c r="C552" s="77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9" t="s">
        <v>570</v>
      </c>
      <c r="C566" s="77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9" t="s">
        <v>657</v>
      </c>
      <c r="C588" s="77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9" t="s">
        <v>597</v>
      </c>
      <c r="C602" s="77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9" t="s">
        <v>592</v>
      </c>
      <c r="C607" s="77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9" t="s">
        <v>630</v>
      </c>
      <c r="C662" s="77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9" t="s">
        <v>663</v>
      </c>
      <c r="C710" s="77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9" t="s">
        <v>687</v>
      </c>
      <c r="C727" s="77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9" t="s">
        <v>688</v>
      </c>
      <c r="C748" s="77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9" t="s">
        <v>724</v>
      </c>
      <c r="C760" s="77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9" t="s">
        <v>723</v>
      </c>
      <c r="C786" s="77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9" t="s">
        <v>752</v>
      </c>
      <c r="C818" s="77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9" t="s">
        <v>751</v>
      </c>
      <c r="C844" s="77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9" t="s">
        <v>755</v>
      </c>
      <c r="C851" s="77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9" t="s">
        <v>778</v>
      </c>
      <c r="C860" s="77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9" t="s">
        <v>779</v>
      </c>
      <c r="C880" s="77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9" t="s">
        <v>779</v>
      </c>
      <c r="C892" s="77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9" t="s">
        <v>788</v>
      </c>
      <c r="C912" s="77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9" t="s">
        <v>818</v>
      </c>
      <c r="C942" s="77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9" t="s">
        <v>820</v>
      </c>
      <c r="C944" s="77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9" t="s">
        <v>841</v>
      </c>
      <c r="C957" s="77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9" t="s">
        <v>830</v>
      </c>
      <c r="C964" s="77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9" t="s">
        <v>838</v>
      </c>
      <c r="C975" s="77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9" t="s">
        <v>841</v>
      </c>
      <c r="C984" s="77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9" t="s">
        <v>997</v>
      </c>
      <c r="C1001" s="77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9" t="s">
        <v>841</v>
      </c>
      <c r="C1009" s="770"/>
      <c r="D1009" s="71"/>
      <c r="E1009" s="72">
        <v>25000</v>
      </c>
      <c r="F1009" s="43" t="e">
        <f t="shared" si="15"/>
        <v>#N/A</v>
      </c>
      <c r="G1009" s="43"/>
      <c r="I1009" s="113"/>
    </row>
    <row r="1010" spans="1:10" x14ac:dyDescent="0.3">
      <c r="A1010" s="79">
        <v>42692</v>
      </c>
      <c r="B1010" s="769" t="s">
        <v>841</v>
      </c>
      <c r="C1010" s="77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9" t="s">
        <v>882</v>
      </c>
      <c r="C1021" s="77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9" t="s">
        <v>895</v>
      </c>
      <c r="C1060" s="77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9" t="s">
        <v>919</v>
      </c>
      <c r="C1075" s="77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9" t="s">
        <v>918</v>
      </c>
      <c r="C1090" s="77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9" t="s">
        <v>935</v>
      </c>
      <c r="C1121" s="770"/>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9" t="s">
        <v>950</v>
      </c>
      <c r="C1131" s="77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9" t="s">
        <v>968</v>
      </c>
      <c r="C1158" s="77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9" t="s">
        <v>967</v>
      </c>
      <c r="C1169" s="77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9" t="s">
        <v>998</v>
      </c>
      <c r="C1195" s="77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9" t="s">
        <v>1021</v>
      </c>
      <c r="C1210" s="77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9" t="s">
        <v>1013</v>
      </c>
      <c r="C1218" s="77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9" t="s">
        <v>1139</v>
      </c>
      <c r="C1229" s="77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9" t="s">
        <v>1025</v>
      </c>
      <c r="C1234" s="77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9" t="s">
        <v>1025</v>
      </c>
      <c r="C1258" s="77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9" t="s">
        <v>1025</v>
      </c>
      <c r="C1273" s="77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9" t="s">
        <v>1025</v>
      </c>
      <c r="C1285" s="77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9" t="s">
        <v>1025</v>
      </c>
      <c r="C1297" s="77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9" t="s">
        <v>1025</v>
      </c>
      <c r="C1312" s="77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9" t="s">
        <v>1097</v>
      </c>
      <c r="C1321" s="77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9" t="s">
        <v>1098</v>
      </c>
      <c r="C1345" s="77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9" t="s">
        <v>1119</v>
      </c>
      <c r="C1366" s="77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9" t="s">
        <v>1127</v>
      </c>
      <c r="C1379" s="77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9" t="s">
        <v>1127</v>
      </c>
      <c r="C1389" s="77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9" t="s">
        <v>1143</v>
      </c>
      <c r="C1404" s="77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9" t="s">
        <v>1150</v>
      </c>
      <c r="C1414" s="77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9" t="s">
        <v>1179</v>
      </c>
      <c r="C1432" s="77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9" t="s">
        <v>1180</v>
      </c>
      <c r="C1453" s="77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4" t="s">
        <v>1194</v>
      </c>
      <c r="C1463" s="77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9" t="s">
        <v>1188</v>
      </c>
      <c r="C1467" s="77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9" t="s">
        <v>1188</v>
      </c>
      <c r="C1483" s="77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9" t="s">
        <v>1188</v>
      </c>
      <c r="C1492" s="77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9" t="s">
        <v>1188</v>
      </c>
      <c r="C1500" s="77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4" t="s">
        <v>1215</v>
      </c>
      <c r="C1510" s="77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9" t="s">
        <v>1188</v>
      </c>
      <c r="C1519" s="77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9" t="s">
        <v>1188</v>
      </c>
      <c r="C1534" s="77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9" t="s">
        <v>1188</v>
      </c>
      <c r="C1551" s="77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9" t="s">
        <v>1188</v>
      </c>
      <c r="C1570" s="77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9" t="s">
        <v>1188</v>
      </c>
      <c r="C1584" s="77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9" t="s">
        <v>1285</v>
      </c>
      <c r="C1598" s="77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9" t="s">
        <v>1289</v>
      </c>
      <c r="C1612" s="77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9" t="s">
        <v>1295</v>
      </c>
      <c r="C1618" s="77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9" t="s">
        <v>1295</v>
      </c>
      <c r="C1630" s="770"/>
      <c r="D1630" s="71"/>
      <c r="E1630" s="72">
        <v>25000</v>
      </c>
      <c r="F1630" s="43" t="e">
        <f t="shared" si="25"/>
        <v>#N/A</v>
      </c>
      <c r="G1630" s="43"/>
    </row>
    <row r="1631" spans="1:7" x14ac:dyDescent="0.3">
      <c r="A1631" s="79">
        <v>42783</v>
      </c>
      <c r="B1631" s="769" t="s">
        <v>1295</v>
      </c>
      <c r="C1631" s="77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9" t="s">
        <v>1295</v>
      </c>
      <c r="C1642" s="77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9" t="s">
        <v>1310</v>
      </c>
      <c r="C1650" s="77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9" t="s">
        <v>1295</v>
      </c>
      <c r="C1666" s="77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9" t="s">
        <v>1295</v>
      </c>
      <c r="C1675" s="77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9" t="s">
        <v>1295</v>
      </c>
      <c r="C1683" s="77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9" t="s">
        <v>1295</v>
      </c>
      <c r="C1695" s="77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9" t="s">
        <v>1295</v>
      </c>
      <c r="C1708" s="77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9" t="s">
        <v>1295</v>
      </c>
      <c r="C1718" s="77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9" t="s">
        <v>1295</v>
      </c>
      <c r="C1742" s="77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9" t="s">
        <v>1295</v>
      </c>
      <c r="C1746" s="77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9" t="s">
        <v>1295</v>
      </c>
      <c r="C1756" s="77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9" t="s">
        <v>1295</v>
      </c>
      <c r="C1766" s="77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9" t="s">
        <v>1295</v>
      </c>
      <c r="C1777" s="770"/>
      <c r="D1777" s="71"/>
      <c r="E1777" s="72">
        <v>50000</v>
      </c>
      <c r="F1777" s="43" t="e">
        <f t="shared" si="27"/>
        <v>#N/A</v>
      </c>
      <c r="G1777" s="43"/>
    </row>
    <row r="1778" spans="1:7" x14ac:dyDescent="0.3">
      <c r="A1778" s="45">
        <v>42802</v>
      </c>
      <c r="B1778" s="769" t="s">
        <v>1295</v>
      </c>
      <c r="C1778" s="77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9" t="s">
        <v>1295</v>
      </c>
      <c r="C1798" s="77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9" t="s">
        <v>1422</v>
      </c>
      <c r="C1807" s="77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9" t="s">
        <v>1295</v>
      </c>
      <c r="C1827" s="77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9" t="s">
        <v>1441</v>
      </c>
      <c r="C1836" s="77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9" t="s">
        <v>1446</v>
      </c>
      <c r="C1842" s="77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9" t="s">
        <v>1481</v>
      </c>
      <c r="C1871" s="77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9" t="s">
        <v>1482</v>
      </c>
      <c r="C1882" s="77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9" t="s">
        <v>1483</v>
      </c>
      <c r="C1891" s="77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9" t="s">
        <v>1484</v>
      </c>
      <c r="C1904" s="77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9" t="s">
        <v>1487</v>
      </c>
      <c r="C1912" s="77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9" t="s">
        <v>1500</v>
      </c>
      <c r="C1924" s="77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9" t="s">
        <v>1511</v>
      </c>
      <c r="C1932" s="77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9" t="s">
        <v>1516</v>
      </c>
      <c r="C1944" s="77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9" t="s">
        <v>1521</v>
      </c>
      <c r="C1953" s="77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9" t="s">
        <v>1534</v>
      </c>
      <c r="C1962" s="77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9" t="s">
        <v>1484</v>
      </c>
      <c r="C1965" s="77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9" t="s">
        <v>1536</v>
      </c>
      <c r="C1974" s="77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9" t="s">
        <v>1565</v>
      </c>
      <c r="C2005" s="77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9" t="s">
        <v>1565</v>
      </c>
      <c r="C2016" s="77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9" t="s">
        <v>1588</v>
      </c>
      <c r="C2019" s="77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9" t="s">
        <v>1577</v>
      </c>
      <c r="C2025" s="77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9" t="s">
        <v>1597</v>
      </c>
      <c r="C2043" s="77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9" t="s">
        <v>1601</v>
      </c>
      <c r="C2048" s="77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9" t="s">
        <v>1605</v>
      </c>
      <c r="C2053" s="77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9" t="s">
        <v>1597</v>
      </c>
      <c r="C2069" s="77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9" t="s">
        <v>1623</v>
      </c>
      <c r="C2084" s="77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9" t="s">
        <v>1640</v>
      </c>
      <c r="C2111" s="77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9" t="s">
        <v>1651</v>
      </c>
      <c r="C2120" s="77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9" t="s">
        <v>1670</v>
      </c>
      <c r="C2141" s="77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9" t="s">
        <v>1678</v>
      </c>
      <c r="C2155" s="77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9" t="s">
        <v>1696</v>
      </c>
      <c r="C2172" s="77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9" t="s">
        <v>1706</v>
      </c>
      <c r="C2192" s="77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9" t="s">
        <v>1696</v>
      </c>
      <c r="C2200" s="77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9" t="s">
        <v>1696</v>
      </c>
      <c r="C2220" s="77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9" t="s">
        <v>1696</v>
      </c>
      <c r="C2232" s="77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9" t="s">
        <v>1767</v>
      </c>
      <c r="C2286" s="77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9" t="s">
        <v>1818</v>
      </c>
      <c r="C2307" s="77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9" t="s">
        <v>1817</v>
      </c>
      <c r="C2322" s="77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9" t="s">
        <v>1800</v>
      </c>
      <c r="C2331" s="77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9" t="s">
        <v>1696</v>
      </c>
      <c r="C2361" s="77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9" t="s">
        <v>1696</v>
      </c>
      <c r="C2377" s="77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9" t="s">
        <v>1851</v>
      </c>
      <c r="C2396" s="77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9" t="s">
        <v>1851</v>
      </c>
      <c r="C2408" s="770"/>
      <c r="D2408" s="71"/>
      <c r="E2408" s="72">
        <v>50000</v>
      </c>
      <c r="F2408" s="43" t="e">
        <f t="shared" si="37"/>
        <v>#N/A</v>
      </c>
      <c r="G2408" s="43"/>
    </row>
    <row r="2409" spans="1:7" x14ac:dyDescent="0.3">
      <c r="A2409" s="45">
        <v>42886</v>
      </c>
      <c r="B2409" s="769" t="s">
        <v>1859</v>
      </c>
      <c r="C2409" s="77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9" t="s">
        <v>1851</v>
      </c>
      <c r="C2422" s="77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9" t="s">
        <v>1877</v>
      </c>
      <c r="C2426" s="77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9" t="s">
        <v>1899</v>
      </c>
      <c r="C2451" s="770"/>
      <c r="D2451" s="71"/>
      <c r="E2451" s="72">
        <v>27500</v>
      </c>
      <c r="F2451" s="43" t="e">
        <f t="shared" si="38"/>
        <v>#N/A</v>
      </c>
      <c r="G2451" s="65"/>
      <c r="H2451" s="102"/>
      <c r="I2451" s="102"/>
      <c r="J2451" s="102"/>
    </row>
    <row r="2452" spans="1:10" x14ac:dyDescent="0.3">
      <c r="A2452" s="45">
        <v>42892</v>
      </c>
      <c r="B2452" s="769" t="s">
        <v>1900</v>
      </c>
      <c r="C2452" s="77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4" t="s">
        <v>1859</v>
      </c>
      <c r="C2475" s="76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4" t="s">
        <v>1926</v>
      </c>
      <c r="C2495" s="76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3" t="s">
        <v>1961</v>
      </c>
      <c r="C2527" s="77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9" t="s">
        <v>1966</v>
      </c>
      <c r="C2560" s="77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4" t="s">
        <v>1979</v>
      </c>
      <c r="C2570" s="775"/>
      <c r="D2570" s="71"/>
      <c r="E2570" s="72">
        <v>14968</v>
      </c>
      <c r="F2570" s="43" t="e">
        <f t="shared" si="40"/>
        <v>#N/A</v>
      </c>
      <c r="G2570" s="43"/>
    </row>
    <row r="2571" spans="1:7" ht="24.75" customHeight="1" x14ac:dyDescent="0.3">
      <c r="A2571" s="45">
        <v>42908</v>
      </c>
      <c r="B2571" s="769" t="s">
        <v>1981</v>
      </c>
      <c r="C2571" s="77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9" t="s">
        <v>1998</v>
      </c>
      <c r="C2583" s="77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9" t="s">
        <v>1981</v>
      </c>
      <c r="C2593" s="77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2" t="s">
        <v>2015</v>
      </c>
      <c r="C2611" s="772"/>
      <c r="D2611" s="148"/>
      <c r="E2611" s="149">
        <v>200000</v>
      </c>
      <c r="F2611" s="77">
        <v>200000</v>
      </c>
      <c r="G2611" s="300"/>
    </row>
    <row r="2612" spans="1:9" x14ac:dyDescent="0.3">
      <c r="A2612" s="45">
        <v>42920</v>
      </c>
      <c r="B2612" s="764" t="s">
        <v>2016</v>
      </c>
      <c r="C2612" s="76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4" t="s">
        <v>94</v>
      </c>
      <c r="C2671" s="76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4" t="s">
        <v>2085</v>
      </c>
      <c r="C2703" s="76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4" t="s">
        <v>2101</v>
      </c>
      <c r="C2716" s="764"/>
      <c r="D2716" s="71"/>
      <c r="E2716" s="72">
        <v>8000</v>
      </c>
      <c r="F2716" s="43">
        <f t="shared" si="42"/>
        <v>13751</v>
      </c>
      <c r="G2716" s="43"/>
    </row>
    <row r="2717" spans="1:7" x14ac:dyDescent="0.3">
      <c r="A2717" s="45">
        <v>42933</v>
      </c>
      <c r="B2717" s="764" t="s">
        <v>2085</v>
      </c>
      <c r="C2717" s="76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4" t="s">
        <v>2085</v>
      </c>
      <c r="C2733" s="76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4" t="s">
        <v>2118</v>
      </c>
      <c r="C2747" s="76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4" t="s">
        <v>2123</v>
      </c>
      <c r="C2751" s="76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4" t="s">
        <v>2085</v>
      </c>
      <c r="C2768" s="76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4" t="s">
        <v>2085</v>
      </c>
      <c r="C2779" s="76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4" t="s">
        <v>2085</v>
      </c>
      <c r="C2798" s="76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4" t="s">
        <v>2162</v>
      </c>
      <c r="C2810" s="76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4" t="s">
        <v>2178</v>
      </c>
      <c r="C2827" s="76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4" t="s">
        <v>2192</v>
      </c>
      <c r="C2837" s="76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4" t="s">
        <v>2192</v>
      </c>
      <c r="C2855" s="76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4" t="s">
        <v>2216</v>
      </c>
      <c r="C2875" s="76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4" t="s">
        <v>2267</v>
      </c>
      <c r="C2879" s="76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4" t="s">
        <v>2192</v>
      </c>
      <c r="C2883" s="76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4" t="s">
        <v>2249</v>
      </c>
      <c r="C2917" s="76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4" t="s">
        <v>2192</v>
      </c>
      <c r="C2927" s="764"/>
      <c r="D2927" s="71"/>
      <c r="E2927" s="72">
        <v>200000</v>
      </c>
      <c r="F2927" s="28">
        <f t="shared" si="45"/>
        <v>207740</v>
      </c>
      <c r="G2927" s="43"/>
    </row>
    <row r="2928" spans="1:8" x14ac:dyDescent="0.3">
      <c r="A2928" s="45">
        <v>42965</v>
      </c>
      <c r="B2928" s="764" t="s">
        <v>2192</v>
      </c>
      <c r="C2928" s="76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4" t="s">
        <v>2192</v>
      </c>
      <c r="C2972" s="76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4" t="s">
        <v>2327</v>
      </c>
      <c r="C3027" s="76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4" t="s">
        <v>2085</v>
      </c>
      <c r="C3041" s="76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4" t="s">
        <v>2085</v>
      </c>
      <c r="C3050" s="76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4" t="s">
        <v>2354</v>
      </c>
      <c r="C3067" s="764"/>
      <c r="D3067" s="71"/>
      <c r="E3067" s="72">
        <v>10000</v>
      </c>
      <c r="F3067" s="28">
        <f t="shared" si="48"/>
        <v>24507</v>
      </c>
      <c r="G3067" s="43"/>
    </row>
    <row r="3068" spans="1:7" x14ac:dyDescent="0.3">
      <c r="A3068" s="45">
        <v>43005</v>
      </c>
      <c r="B3068" s="764" t="s">
        <v>2355</v>
      </c>
      <c r="C3068" s="76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4" t="s">
        <v>2085</v>
      </c>
      <c r="C3074" s="76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4" t="s">
        <v>2380</v>
      </c>
      <c r="C3092" s="76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4" t="s">
        <v>2085</v>
      </c>
      <c r="C3114" s="76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4" t="s">
        <v>2417</v>
      </c>
      <c r="C3128" s="76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4" t="s">
        <v>2418</v>
      </c>
      <c r="C3135" s="76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4" t="s">
        <v>2433</v>
      </c>
      <c r="C3145" s="76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4" t="s">
        <v>2432</v>
      </c>
      <c r="C3160" s="76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1" t="s">
        <v>2443</v>
      </c>
      <c r="C3170" s="77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4" t="s">
        <v>2445</v>
      </c>
      <c r="C3174" s="76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4" t="s">
        <v>2445</v>
      </c>
      <c r="C3186" s="76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4" t="s">
        <v>2432</v>
      </c>
      <c r="C3190" s="76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4" t="s">
        <v>2432</v>
      </c>
      <c r="C3201" s="76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4" t="s">
        <v>2471</v>
      </c>
      <c r="C3213" s="76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4" t="s">
        <v>2489</v>
      </c>
      <c r="C3233" s="76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4" t="s">
        <v>2494</v>
      </c>
      <c r="C3246" s="76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4" t="s">
        <v>32</v>
      </c>
      <c r="C3256" s="76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4" t="s">
        <v>2433</v>
      </c>
      <c r="C3261" s="76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4" t="s">
        <v>2512</v>
      </c>
      <c r="C3282" s="76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4" t="s">
        <v>2530</v>
      </c>
      <c r="C3289" s="76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4" t="s">
        <v>2546</v>
      </c>
      <c r="C3305" s="76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4" t="s">
        <v>2557</v>
      </c>
      <c r="C3322" s="76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4" t="s">
        <v>2583</v>
      </c>
      <c r="C3344" s="76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4" t="s">
        <v>2587</v>
      </c>
      <c r="C3347" s="76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4" t="s">
        <v>2617</v>
      </c>
      <c r="C3361" s="76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4" t="s">
        <v>2619</v>
      </c>
      <c r="C3377" s="76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4" t="s">
        <v>2641</v>
      </c>
      <c r="C3391" s="76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4" t="s">
        <v>2665</v>
      </c>
      <c r="C3420" s="76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4" t="s">
        <v>2713</v>
      </c>
      <c r="C3466" s="76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4" t="s">
        <v>2719</v>
      </c>
      <c r="C3484" s="76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4" t="s">
        <v>2733</v>
      </c>
      <c r="C3510" s="76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4" t="s">
        <v>2751</v>
      </c>
      <c r="C3521" s="76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4" t="s">
        <v>2760</v>
      </c>
      <c r="C3536" s="76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4" t="s">
        <v>2768</v>
      </c>
      <c r="C3545" s="76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4" t="s">
        <v>2779</v>
      </c>
      <c r="C3555" s="76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4" t="s">
        <v>2779</v>
      </c>
      <c r="C3567" s="76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4" t="s">
        <v>2665</v>
      </c>
      <c r="C3616" s="76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4" t="s">
        <v>2587</v>
      </c>
      <c r="C3635" s="76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4" t="s">
        <v>2857</v>
      </c>
      <c r="C3655" s="76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4" t="s">
        <v>2866</v>
      </c>
      <c r="C3669" s="76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4" t="s">
        <v>2665</v>
      </c>
      <c r="C3699" s="76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4" t="s">
        <v>2665</v>
      </c>
      <c r="C3717" s="76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4" t="s">
        <v>2433</v>
      </c>
      <c r="C3734" s="76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4" t="s">
        <v>2913</v>
      </c>
      <c r="C3743" s="76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4" t="s">
        <v>2433</v>
      </c>
      <c r="C3773" s="76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4" t="s">
        <v>2960</v>
      </c>
      <c r="C3784" s="76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4" t="s">
        <v>2960</v>
      </c>
      <c r="C3795" s="76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4" t="s">
        <v>2960</v>
      </c>
      <c r="C3811" s="76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4" t="s">
        <v>2665</v>
      </c>
      <c r="C3816" s="76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4" t="s">
        <v>2991</v>
      </c>
      <c r="C3825" s="76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4" t="s">
        <v>2960</v>
      </c>
      <c r="C3828" s="76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4" t="s">
        <v>2665</v>
      </c>
      <c r="C3842" s="76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4" t="s">
        <v>3010</v>
      </c>
      <c r="C3846" s="76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4" t="s">
        <v>3045</v>
      </c>
      <c r="C3879" s="76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4" t="s">
        <v>3046</v>
      </c>
      <c r="C3889" s="76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4" t="s">
        <v>94</v>
      </c>
      <c r="C3897" s="76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4" t="s">
        <v>1981</v>
      </c>
      <c r="C3918" s="76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4" t="s">
        <v>3084</v>
      </c>
      <c r="C3932" s="76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4" t="s">
        <v>3076</v>
      </c>
      <c r="C3942" s="76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4" t="s">
        <v>3084</v>
      </c>
      <c r="C3946" s="76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4" t="s">
        <v>2665</v>
      </c>
      <c r="C3955" s="76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4" t="s">
        <v>3101</v>
      </c>
      <c r="C3970" s="76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4" t="s">
        <v>2665</v>
      </c>
      <c r="C3972" s="76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4" t="s">
        <v>3103</v>
      </c>
      <c r="C3974" s="76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4" t="s">
        <v>1981</v>
      </c>
      <c r="C3991" s="76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4" t="s">
        <v>2665</v>
      </c>
      <c r="C3999" s="76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4" t="s">
        <v>2665</v>
      </c>
      <c r="C4012" s="76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4" t="s">
        <v>2665</v>
      </c>
      <c r="C4022" s="76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4" t="s">
        <v>2665</v>
      </c>
      <c r="C4036" s="76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4" t="s">
        <v>3159</v>
      </c>
      <c r="C4047" s="76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4" t="s">
        <v>2665</v>
      </c>
      <c r="C4064" s="76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4" t="s">
        <v>3185</v>
      </c>
      <c r="C4085" s="76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4" t="s">
        <v>3193</v>
      </c>
      <c r="C4090" s="76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4" t="s">
        <v>3206</v>
      </c>
      <c r="C4118" s="76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4" t="s">
        <v>2665</v>
      </c>
      <c r="C4132" s="76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4" t="s">
        <v>3228</v>
      </c>
      <c r="C4134" s="76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4" t="s">
        <v>3238</v>
      </c>
      <c r="C4154" s="764"/>
      <c r="D4154" s="71"/>
      <c r="E4154" s="72">
        <v>3648</v>
      </c>
      <c r="F4154" s="48">
        <v>3648</v>
      </c>
    </row>
    <row r="4155" spans="1:6" x14ac:dyDescent="0.3">
      <c r="A4155" s="171">
        <v>43143</v>
      </c>
      <c r="B4155" s="764" t="s">
        <v>3235</v>
      </c>
      <c r="C4155" s="76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4" t="s">
        <v>3239</v>
      </c>
      <c r="C4158" s="76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4" t="s">
        <v>1981</v>
      </c>
      <c r="C4160" s="76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4" t="s">
        <v>2665</v>
      </c>
      <c r="C4180" s="76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4" t="s">
        <v>3265</v>
      </c>
      <c r="C4199" s="76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4" t="s">
        <v>1981</v>
      </c>
      <c r="C4212" s="76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4" t="s">
        <v>1981</v>
      </c>
      <c r="C4225" s="76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4" t="s">
        <v>2665</v>
      </c>
      <c r="C4260" s="76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4" t="s">
        <v>2665</v>
      </c>
      <c r="C4270" s="76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4" t="s">
        <v>3321</v>
      </c>
      <c r="C4282" s="76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4" t="s">
        <v>1981</v>
      </c>
      <c r="C4294" s="76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4" t="s">
        <v>2665</v>
      </c>
      <c r="C4320" s="76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4" t="s">
        <v>94</v>
      </c>
      <c r="C4337" s="76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4" t="s">
        <v>3369</v>
      </c>
      <c r="C4340" s="76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4" t="s">
        <v>3368</v>
      </c>
      <c r="C4346" s="76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4" t="s">
        <v>3379</v>
      </c>
      <c r="C4359" s="76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4" t="s">
        <v>1981</v>
      </c>
      <c r="C4362" s="76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4" t="s">
        <v>3379</v>
      </c>
      <c r="C4381" s="76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4" t="s">
        <v>3404</v>
      </c>
      <c r="C4390" s="76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4" t="s">
        <v>2162</v>
      </c>
      <c r="C4396" s="76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4" t="s">
        <v>3421</v>
      </c>
      <c r="C4414" s="76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4" t="s">
        <v>3444</v>
      </c>
      <c r="C4447" s="76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4" t="s">
        <v>3444</v>
      </c>
      <c r="C4453" s="76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4" t="s">
        <v>3369</v>
      </c>
      <c r="C4456" s="76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4" t="s">
        <v>3450</v>
      </c>
      <c r="C4460" s="76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4" t="s">
        <v>3465</v>
      </c>
      <c r="C4474" s="76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4" t="s">
        <v>3444</v>
      </c>
      <c r="C4486" s="764"/>
      <c r="D4486" s="71"/>
      <c r="E4486" s="72">
        <v>50000</v>
      </c>
      <c r="F4486" s="48">
        <f t="shared" si="72"/>
        <v>50438</v>
      </c>
    </row>
    <row r="4487" spans="1:6" x14ac:dyDescent="0.3">
      <c r="A4487" s="171">
        <v>43204</v>
      </c>
      <c r="B4487" s="764" t="s">
        <v>3369</v>
      </c>
      <c r="C4487" s="76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4" t="s">
        <v>2162</v>
      </c>
      <c r="C4492" s="76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4" t="s">
        <v>3444</v>
      </c>
      <c r="C4499" s="76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4" t="s">
        <v>3444</v>
      </c>
      <c r="C4512" s="76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4" t="s">
        <v>3500</v>
      </c>
      <c r="C4519" s="76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4" t="s">
        <v>3502</v>
      </c>
      <c r="C4521" s="76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4" t="s">
        <v>3206</v>
      </c>
      <c r="C4525" s="76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4" t="s">
        <v>3516</v>
      </c>
      <c r="C4528" s="76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4" t="s">
        <v>3523</v>
      </c>
      <c r="C4530" s="764"/>
      <c r="D4530" s="71"/>
      <c r="E4530" s="72">
        <v>2000</v>
      </c>
      <c r="F4530" s="48">
        <f t="shared" si="73"/>
        <v>42193</v>
      </c>
    </row>
    <row r="4531" spans="1:8" x14ac:dyDescent="0.3">
      <c r="A4531" s="171">
        <v>43213</v>
      </c>
      <c r="B4531" s="764" t="s">
        <v>3524</v>
      </c>
      <c r="C4531" s="76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4" t="s">
        <v>3444</v>
      </c>
      <c r="C4533" s="76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4" t="s">
        <v>3533</v>
      </c>
      <c r="C4548" s="76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4" t="s">
        <v>3533</v>
      </c>
      <c r="C4570" s="76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9" t="s">
        <v>3569</v>
      </c>
      <c r="C4597" s="77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4" t="s">
        <v>3588</v>
      </c>
      <c r="C4619" s="76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4" t="s">
        <v>3590</v>
      </c>
      <c r="C4622" s="76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4" t="s">
        <v>3598</v>
      </c>
      <c r="C4630" s="76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4" t="s">
        <v>3444</v>
      </c>
      <c r="C4635" s="764"/>
      <c r="D4635" s="71"/>
      <c r="E4635" s="72">
        <v>50000</v>
      </c>
      <c r="F4635" s="48">
        <f t="shared" si="75"/>
        <v>50678</v>
      </c>
    </row>
    <row r="4636" spans="1:6" x14ac:dyDescent="0.3">
      <c r="A4636" s="171">
        <v>43227</v>
      </c>
      <c r="B4636" s="764" t="s">
        <v>3444</v>
      </c>
      <c r="C4636" s="76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4" t="s">
        <v>3614</v>
      </c>
      <c r="C4655" s="76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4" t="s">
        <v>3444</v>
      </c>
      <c r="C4664" s="76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4" t="s">
        <v>3628</v>
      </c>
      <c r="C4674" s="76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4" t="s">
        <v>3642</v>
      </c>
      <c r="C4691" s="76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4" t="s">
        <v>3444</v>
      </c>
      <c r="C4712" s="76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4" t="s">
        <v>3673</v>
      </c>
      <c r="C4723" s="76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4" t="s">
        <v>3685</v>
      </c>
      <c r="C4738" s="76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4" t="s">
        <v>3444</v>
      </c>
      <c r="C4745" s="76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4" t="s">
        <v>3698</v>
      </c>
      <c r="C4756" s="76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4" t="s">
        <v>3710</v>
      </c>
      <c r="C4770" s="76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4" t="s">
        <v>3717</v>
      </c>
      <c r="C4783" s="76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4" t="s">
        <v>3614</v>
      </c>
      <c r="C4789" s="76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4" t="s">
        <v>3717</v>
      </c>
      <c r="C4799" s="76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4" t="s">
        <v>3740</v>
      </c>
      <c r="C4812" s="764"/>
      <c r="D4812" s="71"/>
      <c r="E4812" s="72">
        <v>12500</v>
      </c>
      <c r="F4812" s="48">
        <f t="shared" si="78"/>
        <v>12853</v>
      </c>
    </row>
    <row r="4813" spans="1:6" x14ac:dyDescent="0.3">
      <c r="A4813" s="45">
        <v>43264</v>
      </c>
      <c r="B4813" s="764" t="s">
        <v>3741</v>
      </c>
      <c r="C4813" s="764"/>
      <c r="D4813" s="71"/>
      <c r="E4813" s="72">
        <v>3000</v>
      </c>
      <c r="F4813" s="48">
        <f t="shared" si="78"/>
        <v>15853</v>
      </c>
    </row>
    <row r="4814" spans="1:6" x14ac:dyDescent="0.3">
      <c r="A4814" s="45">
        <v>43264</v>
      </c>
      <c r="B4814" s="764" t="s">
        <v>3742</v>
      </c>
      <c r="C4814" s="764"/>
      <c r="D4814" s="71"/>
      <c r="E4814" s="72">
        <v>10000</v>
      </c>
      <c r="F4814" s="48">
        <f t="shared" si="78"/>
        <v>25853</v>
      </c>
    </row>
    <row r="4815" spans="1:6" x14ac:dyDescent="0.3">
      <c r="A4815" s="45">
        <v>43264</v>
      </c>
      <c r="B4815" s="764" t="s">
        <v>3743</v>
      </c>
      <c r="C4815" s="76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4" t="s">
        <v>3717</v>
      </c>
      <c r="C4822" s="76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4" t="s">
        <v>3590</v>
      </c>
      <c r="C4843" s="76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4" t="s">
        <v>3717</v>
      </c>
      <c r="C4859" s="76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4" t="s">
        <v>3803</v>
      </c>
      <c r="C4868" s="76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4" t="s">
        <v>3717</v>
      </c>
      <c r="C4876" s="76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4" t="s">
        <v>3717</v>
      </c>
      <c r="C4905" s="76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4" t="s">
        <v>2910</v>
      </c>
      <c r="C4919" s="76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4" t="s">
        <v>1981</v>
      </c>
      <c r="C4924" s="76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4" t="s">
        <v>3717</v>
      </c>
      <c r="C4930" s="76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4" t="s">
        <v>3717</v>
      </c>
      <c r="C4951" s="76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4" t="s">
        <v>3416</v>
      </c>
      <c r="C4955" s="76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4" t="s">
        <v>3717</v>
      </c>
      <c r="C4979" s="76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4" t="s">
        <v>3948</v>
      </c>
      <c r="C4990" s="76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4" t="s">
        <v>3909</v>
      </c>
      <c r="C4996" s="76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4" t="s">
        <v>3960</v>
      </c>
      <c r="C5070" s="76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4" t="s">
        <v>3969</v>
      </c>
      <c r="C5079" s="76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4" t="s">
        <v>3717</v>
      </c>
      <c r="C5087" s="76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4" t="s">
        <v>3717</v>
      </c>
      <c r="C5142" s="76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4" t="s">
        <v>4063</v>
      </c>
      <c r="C5155" s="76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4" t="s">
        <v>4063</v>
      </c>
      <c r="C5168" s="76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4" t="s">
        <v>4064</v>
      </c>
      <c r="C5182" s="76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4" t="s">
        <v>4106</v>
      </c>
      <c r="C5223" s="76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4" t="s">
        <v>4106</v>
      </c>
      <c r="C5233" s="76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4" t="s">
        <v>3444</v>
      </c>
      <c r="C5249" s="76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4" t="s">
        <v>4294</v>
      </c>
      <c r="C5256" s="76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4" t="s">
        <v>4150</v>
      </c>
      <c r="C5266" s="76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4" t="s">
        <v>4163</v>
      </c>
      <c r="C5287" s="76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4" t="s">
        <v>3444</v>
      </c>
      <c r="C5316" s="76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4" t="s">
        <v>3444</v>
      </c>
      <c r="C5323" s="76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4" t="s">
        <v>3444</v>
      </c>
      <c r="C5332" s="76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4" t="s">
        <v>3444</v>
      </c>
      <c r="C5344" s="76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4" t="s">
        <v>4215</v>
      </c>
      <c r="C5360" s="76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9" t="s">
        <v>4223</v>
      </c>
      <c r="C5363" s="77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9" t="s">
        <v>3444</v>
      </c>
      <c r="C5384" s="77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9" t="s">
        <v>3444</v>
      </c>
      <c r="C5392" s="77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9" t="s">
        <v>3444</v>
      </c>
      <c r="C5403" s="77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4" t="s">
        <v>4267</v>
      </c>
      <c r="C5419" s="76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4" t="s">
        <v>4106</v>
      </c>
      <c r="C5421" s="76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4" t="s">
        <v>3590</v>
      </c>
      <c r="C5437" s="76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4" t="s">
        <v>4286</v>
      </c>
      <c r="C5446" s="76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4" t="s">
        <v>4286</v>
      </c>
      <c r="C5451" s="76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4" t="s">
        <v>4299</v>
      </c>
      <c r="C5460" s="764"/>
      <c r="D5460" s="71"/>
      <c r="E5460" s="72">
        <f>76800</f>
        <v>76800</v>
      </c>
      <c r="F5460" s="48">
        <f t="shared" si="88"/>
        <v>77390</v>
      </c>
    </row>
    <row r="5461" spans="1:9" x14ac:dyDescent="0.3">
      <c r="A5461" s="45">
        <v>43370</v>
      </c>
      <c r="B5461" s="764" t="s">
        <v>4300</v>
      </c>
      <c r="C5461" s="76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4" t="s">
        <v>4294</v>
      </c>
      <c r="C5481" s="76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4" t="s">
        <v>4267</v>
      </c>
      <c r="C5485" s="76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4" t="s">
        <v>17</v>
      </c>
      <c r="C5489" s="76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4" t="s">
        <v>4322</v>
      </c>
      <c r="C5496" s="76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4" t="s">
        <v>4329</v>
      </c>
      <c r="C5506" s="764"/>
      <c r="D5506" s="71"/>
      <c r="E5506" s="72">
        <v>40000</v>
      </c>
      <c r="F5506" s="48">
        <f t="shared" si="88"/>
        <v>40001</v>
      </c>
    </row>
    <row r="5507" spans="1:6" x14ac:dyDescent="0.3">
      <c r="A5507" s="45">
        <v>43390</v>
      </c>
      <c r="B5507" s="764" t="s">
        <v>4106</v>
      </c>
      <c r="C5507" s="76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4" t="s">
        <v>4329</v>
      </c>
      <c r="C5526" s="76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4" t="s">
        <v>4329</v>
      </c>
      <c r="C5545" s="76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4" t="s">
        <v>4353</v>
      </c>
      <c r="C5550" s="76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4" t="s">
        <v>3444</v>
      </c>
      <c r="C5554" s="76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4" t="s">
        <v>3444</v>
      </c>
      <c r="C5562" s="76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4" t="s">
        <v>2960</v>
      </c>
      <c r="C5578" s="76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4" t="s">
        <v>4106</v>
      </c>
      <c r="C5581" s="76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4" t="s">
        <v>3444</v>
      </c>
      <c r="C5593" s="76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4" t="s">
        <v>3444</v>
      </c>
      <c r="C5600" s="76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4" t="s">
        <v>3444</v>
      </c>
      <c r="C5609" s="76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4" t="s">
        <v>4415</v>
      </c>
      <c r="C5614" s="76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4" t="s">
        <v>4455</v>
      </c>
      <c r="C5651" s="764"/>
      <c r="D5651" s="71"/>
      <c r="E5651" s="72">
        <v>194</v>
      </c>
      <c r="F5651" s="48">
        <f t="shared" si="91"/>
        <v>842</v>
      </c>
    </row>
    <row r="5652" spans="1:6" x14ac:dyDescent="0.3">
      <c r="A5652" s="45">
        <v>43448</v>
      </c>
      <c r="B5652" s="764" t="s">
        <v>4329</v>
      </c>
      <c r="C5652" s="76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4" t="s">
        <v>4329</v>
      </c>
      <c r="C5657" s="76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4" t="s">
        <v>4329</v>
      </c>
      <c r="C5665" s="76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4" t="s">
        <v>4329</v>
      </c>
      <c r="C5677" s="76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4" t="s">
        <v>4472</v>
      </c>
      <c r="C5684" s="76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4" t="s">
        <v>3444</v>
      </c>
      <c r="C5706" s="76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4" t="s">
        <v>3444</v>
      </c>
      <c r="C5716" s="76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4" t="s">
        <v>4447</v>
      </c>
      <c r="C5729" s="76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4" t="s">
        <v>4106</v>
      </c>
      <c r="C5732" s="76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4" t="s">
        <v>4106</v>
      </c>
      <c r="C5744" s="76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4" t="s">
        <v>4406</v>
      </c>
      <c r="C5754" s="76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4" t="s">
        <v>4406</v>
      </c>
      <c r="C5765" s="76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4" t="s">
        <v>4406</v>
      </c>
      <c r="C5772" s="76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4" t="s">
        <v>4406</v>
      </c>
      <c r="C5780" s="76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4" t="s">
        <v>4406</v>
      </c>
      <c r="C5789" s="76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4" t="s">
        <v>4406</v>
      </c>
      <c r="C5794" s="76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4" t="s">
        <v>4406</v>
      </c>
      <c r="C5810" s="76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4" t="s">
        <v>4574</v>
      </c>
      <c r="C5815" s="76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4" t="s">
        <v>4406</v>
      </c>
      <c r="C5818" s="76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4" t="s">
        <v>2960</v>
      </c>
      <c r="C5827" s="76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4" t="s">
        <v>4406</v>
      </c>
      <c r="C5831" s="76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4" t="s">
        <v>4406</v>
      </c>
      <c r="C5834" s="76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4" t="s">
        <v>4406</v>
      </c>
      <c r="C5841" s="76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4" t="s">
        <v>4406</v>
      </c>
      <c r="C5848" s="76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4" t="s">
        <v>4406</v>
      </c>
      <c r="C5859" s="76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4" t="s">
        <v>4406</v>
      </c>
      <c r="C5865" s="76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4" t="s">
        <v>4627</v>
      </c>
      <c r="C5876" s="76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4" t="s">
        <v>4631</v>
      </c>
      <c r="C5883" s="76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4" t="s">
        <v>4406</v>
      </c>
      <c r="C5886" s="76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4" t="s">
        <v>4632</v>
      </c>
      <c r="C5899" s="76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4" t="s">
        <v>4811</v>
      </c>
      <c r="C5933" s="76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4" t="s">
        <v>2960</v>
      </c>
      <c r="C5948" s="76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4" t="s">
        <v>4675</v>
      </c>
      <c r="C5950" s="76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4" t="s">
        <v>4810</v>
      </c>
      <c r="C5955" s="76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4" t="s">
        <v>4809</v>
      </c>
      <c r="C5965" s="76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4" t="s">
        <v>3444</v>
      </c>
      <c r="C5973" s="76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4" t="s">
        <v>3444</v>
      </c>
      <c r="C5982" s="76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4" t="s">
        <v>3444</v>
      </c>
      <c r="C5988" s="76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4" t="s">
        <v>4809</v>
      </c>
      <c r="C5997" s="76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4" t="s">
        <v>3444</v>
      </c>
      <c r="C6001" s="76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4" t="s">
        <v>4455</v>
      </c>
      <c r="C6026" s="76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4" t="s">
        <v>3444</v>
      </c>
      <c r="C6029" s="76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4" t="s">
        <v>3444</v>
      </c>
      <c r="C6032" s="76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4" t="s">
        <v>4753</v>
      </c>
      <c r="C6045" s="76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4" t="s">
        <v>3444</v>
      </c>
      <c r="C6050" s="76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4" t="s">
        <v>3444</v>
      </c>
      <c r="C6058" s="76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4" t="s">
        <v>3444</v>
      </c>
      <c r="C6072" s="76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4" t="s">
        <v>4808</v>
      </c>
      <c r="C6089" s="76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4" t="s">
        <v>4364</v>
      </c>
      <c r="C6112" s="76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4" t="s">
        <v>4809</v>
      </c>
      <c r="C6123" s="76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4" t="s">
        <v>4846</v>
      </c>
      <c r="C6160" s="764"/>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4" t="s">
        <v>4364</v>
      </c>
      <c r="C6169" s="76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5" t="s">
        <v>5335</v>
      </c>
      <c r="C6795" s="76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7" t="s">
        <v>5229</v>
      </c>
      <c r="C6827" s="767"/>
      <c r="D6827" s="768"/>
      <c r="E6827" s="199">
        <v>500000</v>
      </c>
      <c r="F6827" s="48">
        <f t="shared" si="111"/>
        <v>675437</v>
      </c>
    </row>
    <row r="6828" spans="1:6" x14ac:dyDescent="0.3">
      <c r="A6828" s="45">
        <v>43720</v>
      </c>
      <c r="B6828" s="752" t="s">
        <v>5368</v>
      </c>
      <c r="C6828" s="752"/>
      <c r="D6828" s="753"/>
      <c r="E6828" s="200">
        <v>500000</v>
      </c>
      <c r="F6828" s="48">
        <f t="shared" si="111"/>
        <v>1175437</v>
      </c>
    </row>
    <row r="6829" spans="1:6" x14ac:dyDescent="0.3">
      <c r="A6829" s="45">
        <v>43720</v>
      </c>
      <c r="B6829" s="762" t="s">
        <v>5367</v>
      </c>
      <c r="C6829" s="762"/>
      <c r="D6829" s="76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7" t="s">
        <v>5371</v>
      </c>
      <c r="C6834" s="758"/>
      <c r="D6834" s="75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7" t="s">
        <v>5379</v>
      </c>
      <c r="C6854" s="758"/>
      <c r="D6854" s="759"/>
      <c r="E6854" s="141">
        <v>100000</v>
      </c>
      <c r="F6854" s="48">
        <f t="shared" si="112"/>
        <v>114779</v>
      </c>
    </row>
    <row r="6855" spans="1:6" x14ac:dyDescent="0.3">
      <c r="A6855" s="45">
        <v>43724</v>
      </c>
      <c r="B6855" s="757" t="s">
        <v>5379</v>
      </c>
      <c r="C6855" s="758"/>
      <c r="D6855" s="75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7" t="s">
        <v>5379</v>
      </c>
      <c r="C6860" s="758"/>
      <c r="D6860" s="75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7" t="s">
        <v>5385</v>
      </c>
      <c r="C6862" s="758"/>
      <c r="D6862" s="75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7" t="s">
        <v>5379</v>
      </c>
      <c r="C6868" s="758"/>
      <c r="D6868" s="75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7" t="s">
        <v>5399</v>
      </c>
      <c r="C6875" s="758"/>
      <c r="D6875" s="75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7" t="s">
        <v>3717</v>
      </c>
      <c r="C6877" s="758"/>
      <c r="D6877" s="75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7" t="s">
        <v>3717</v>
      </c>
      <c r="C6886" s="758"/>
      <c r="D6886" s="75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7" t="s">
        <v>861</v>
      </c>
      <c r="C6907" s="758"/>
      <c r="D6907" s="75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7" t="s">
        <v>4329</v>
      </c>
      <c r="C6911" s="758"/>
      <c r="D6911" s="75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7" t="s">
        <v>4329</v>
      </c>
      <c r="C6919" s="758"/>
      <c r="D6919" s="75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7" t="s">
        <v>4329</v>
      </c>
      <c r="C6932" s="747"/>
      <c r="D6932" s="747"/>
      <c r="E6932" s="141">
        <v>75000</v>
      </c>
      <c r="F6932" s="48">
        <f>F6930-D6932+E6932</f>
        <v>94826</v>
      </c>
    </row>
    <row r="6933" spans="1:6" x14ac:dyDescent="0.3">
      <c r="A6933" s="45">
        <v>43739</v>
      </c>
      <c r="B6933" s="747" t="s">
        <v>861</v>
      </c>
      <c r="C6933" s="747"/>
      <c r="D6933" s="74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7" t="s">
        <v>4329</v>
      </c>
      <c r="C6946" s="747"/>
      <c r="D6946" s="74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1" t="s">
        <v>5431</v>
      </c>
      <c r="C6951" s="761"/>
      <c r="D6951" s="76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1" t="s">
        <v>5444</v>
      </c>
      <c r="C6965" s="761"/>
      <c r="D6965" s="76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1" t="s">
        <v>5448</v>
      </c>
      <c r="C6967" s="761"/>
      <c r="D6967" s="76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7" t="s">
        <v>5462</v>
      </c>
      <c r="C6974" s="747"/>
      <c r="D6974" s="74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7" t="s">
        <v>861</v>
      </c>
      <c r="C6977" s="747"/>
      <c r="D6977" s="74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7" t="s">
        <v>861</v>
      </c>
      <c r="C6982" s="747"/>
      <c r="D6982" s="74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7" t="s">
        <v>861</v>
      </c>
      <c r="C6988" s="747"/>
      <c r="D6988" s="74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7" t="s">
        <v>4362</v>
      </c>
      <c r="C6997" s="747"/>
      <c r="D6997" s="74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7" t="s">
        <v>861</v>
      </c>
      <c r="C7000" s="747"/>
      <c r="D7000" s="74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7" t="s">
        <v>4329</v>
      </c>
      <c r="C7004" s="747"/>
      <c r="D7004" s="74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7" t="s">
        <v>4329</v>
      </c>
      <c r="C7015" s="747"/>
      <c r="D7015" s="74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7"/>
      <c r="C7021" s="747"/>
      <c r="D7021" s="74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7" t="s">
        <v>861</v>
      </c>
      <c r="C7024" s="747"/>
      <c r="D7024" s="74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7" t="s">
        <v>861</v>
      </c>
      <c r="C7030" s="747"/>
      <c r="D7030" s="74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7" t="s">
        <v>4329</v>
      </c>
      <c r="C7033" s="747"/>
      <c r="D7033" s="74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7" t="s">
        <v>5499</v>
      </c>
      <c r="C7044" s="747"/>
      <c r="D7044" s="74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7" t="s">
        <v>5511</v>
      </c>
      <c r="C7058" s="747"/>
      <c r="D7058" s="74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7" t="s">
        <v>5527</v>
      </c>
      <c r="C7077" s="747"/>
      <c r="D7077" s="74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7" t="s">
        <v>5527</v>
      </c>
      <c r="C7103" s="747"/>
      <c r="D7103" s="74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7" t="s">
        <v>5559</v>
      </c>
      <c r="C7111" s="747"/>
      <c r="D7111" s="74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7" t="s">
        <v>4329</v>
      </c>
      <c r="C7124" s="747"/>
      <c r="D7124" s="747"/>
      <c r="E7124" s="141">
        <v>30000</v>
      </c>
      <c r="F7124" s="48">
        <f t="shared" si="116"/>
        <v>34780</v>
      </c>
    </row>
    <row r="7125" spans="1:6" x14ac:dyDescent="0.3">
      <c r="A7125" s="45">
        <v>43773</v>
      </c>
      <c r="B7125" s="747" t="s">
        <v>4329</v>
      </c>
      <c r="C7125" s="747"/>
      <c r="D7125" s="74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7" t="s">
        <v>5579</v>
      </c>
      <c r="C7129" s="747"/>
      <c r="D7129" s="747"/>
      <c r="E7129" s="141">
        <v>800000</v>
      </c>
      <c r="F7129" s="48">
        <f t="shared" si="116"/>
        <v>804270</v>
      </c>
    </row>
    <row r="7130" spans="1:6" x14ac:dyDescent="0.3">
      <c r="A7130" s="45">
        <v>43774</v>
      </c>
      <c r="B7130" s="747" t="s">
        <v>5579</v>
      </c>
      <c r="C7130" s="747"/>
      <c r="D7130" s="747"/>
      <c r="E7130" s="141">
        <v>300000</v>
      </c>
      <c r="F7130" s="48">
        <f t="shared" si="116"/>
        <v>1104270</v>
      </c>
    </row>
    <row r="7131" spans="1:6" x14ac:dyDescent="0.3">
      <c r="A7131" s="45">
        <v>43774</v>
      </c>
      <c r="B7131" s="747" t="s">
        <v>5579</v>
      </c>
      <c r="C7131" s="747"/>
      <c r="D7131" s="74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7" t="s">
        <v>5592</v>
      </c>
      <c r="C7137" s="758"/>
      <c r="D7137" s="75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7" t="s">
        <v>5602</v>
      </c>
      <c r="C7168" s="758"/>
      <c r="D7168" s="75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7" t="s">
        <v>5602</v>
      </c>
      <c r="C7187" s="747"/>
      <c r="D7187" s="74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7" t="s">
        <v>5632</v>
      </c>
      <c r="C7200" s="747"/>
      <c r="D7200" s="747"/>
      <c r="E7200" s="43"/>
      <c r="F7200" s="48">
        <v>0</v>
      </c>
    </row>
    <row r="7201" spans="1:11" x14ac:dyDescent="0.3">
      <c r="A7201" s="45">
        <v>43788</v>
      </c>
      <c r="B7201" s="747" t="s">
        <v>5633</v>
      </c>
      <c r="C7201" s="747"/>
      <c r="D7201" s="747"/>
      <c r="E7201" s="43">
        <v>1000000</v>
      </c>
      <c r="F7201" s="48">
        <f>E7201</f>
        <v>1000000</v>
      </c>
    </row>
    <row r="7202" spans="1:11" x14ac:dyDescent="0.3">
      <c r="A7202" s="45">
        <v>43788</v>
      </c>
      <c r="B7202" s="747" t="s">
        <v>5634</v>
      </c>
      <c r="C7202" s="747"/>
      <c r="D7202" s="74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7" t="s">
        <v>5636</v>
      </c>
      <c r="C7209" s="747"/>
      <c r="D7209" s="74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7" t="s">
        <v>5634</v>
      </c>
      <c r="C7219" s="747"/>
      <c r="D7219" s="74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7" t="s">
        <v>5774</v>
      </c>
      <c r="C7229" s="747"/>
      <c r="D7229" s="747"/>
      <c r="E7229" s="43">
        <v>45000</v>
      </c>
      <c r="F7229" s="48">
        <f t="shared" si="118"/>
        <v>51516</v>
      </c>
    </row>
    <row r="7230" spans="1:6" x14ac:dyDescent="0.3">
      <c r="A7230" s="45">
        <v>43810</v>
      </c>
      <c r="B7230" s="747" t="s">
        <v>5653</v>
      </c>
      <c r="C7230" s="747"/>
      <c r="D7230" s="74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7" t="s">
        <v>3717</v>
      </c>
      <c r="C7243" s="747"/>
      <c r="D7243" s="74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7" t="s">
        <v>3717</v>
      </c>
      <c r="C7245" s="747"/>
      <c r="D7245" s="74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7" t="s">
        <v>3717</v>
      </c>
      <c r="C7248" s="747"/>
      <c r="D7248" s="74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7" t="s">
        <v>5672</v>
      </c>
      <c r="C7260" s="747"/>
      <c r="D7260" s="74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7" t="s">
        <v>5672</v>
      </c>
      <c r="C7265" s="747"/>
      <c r="D7265" s="74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7" t="s">
        <v>4329</v>
      </c>
      <c r="C7268" s="747"/>
      <c r="D7268" s="74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7" t="s">
        <v>4329</v>
      </c>
      <c r="C7272" s="747"/>
      <c r="D7272" s="74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7" t="s">
        <v>4329</v>
      </c>
      <c r="C7292" s="747"/>
      <c r="D7292" s="74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7" t="s">
        <v>5672</v>
      </c>
      <c r="C7308" s="747"/>
      <c r="D7308" s="747"/>
      <c r="E7308" s="43">
        <v>750000</v>
      </c>
      <c r="F7308" s="48">
        <f t="shared" si="119"/>
        <v>750678</v>
      </c>
      <c r="K7308" s="52"/>
      <c r="L7308" s="52"/>
    </row>
    <row r="7309" spans="1:12" x14ac:dyDescent="0.3">
      <c r="A7309" s="45">
        <v>43837</v>
      </c>
      <c r="B7309" s="747" t="s">
        <v>5672</v>
      </c>
      <c r="C7309" s="747"/>
      <c r="D7309" s="747"/>
      <c r="E7309" s="43">
        <v>200000</v>
      </c>
      <c r="F7309" s="48">
        <f t="shared" ref="F7309:F7372" si="120">F7308+E7309-D7309</f>
        <v>950678</v>
      </c>
      <c r="K7309" s="52"/>
      <c r="L7309" s="52"/>
    </row>
    <row r="7310" spans="1:12" x14ac:dyDescent="0.3">
      <c r="A7310" s="45">
        <v>43837</v>
      </c>
      <c r="B7310" s="747" t="s">
        <v>5672</v>
      </c>
      <c r="C7310" s="747"/>
      <c r="D7310" s="747"/>
      <c r="E7310" s="43">
        <v>496000</v>
      </c>
      <c r="F7310" s="48">
        <f t="shared" si="120"/>
        <v>1446678</v>
      </c>
      <c r="K7310" s="52"/>
      <c r="L7310" s="52"/>
    </row>
    <row r="7311" spans="1:12" x14ac:dyDescent="0.3">
      <c r="A7311" s="45">
        <v>43837</v>
      </c>
      <c r="B7311" s="747" t="s">
        <v>4329</v>
      </c>
      <c r="C7311" s="747"/>
      <c r="D7311" s="74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7" t="s">
        <v>5717</v>
      </c>
      <c r="C7327" s="747"/>
      <c r="D7327" s="74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7" t="s">
        <v>5672</v>
      </c>
      <c r="C7331" s="747"/>
      <c r="D7331" s="74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7" t="s">
        <v>5672</v>
      </c>
      <c r="C7336" s="747"/>
      <c r="D7336" s="74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7" t="s">
        <v>2960</v>
      </c>
      <c r="C7354" s="747"/>
      <c r="D7354" s="74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7" t="s">
        <v>2960</v>
      </c>
      <c r="C7357" s="747"/>
      <c r="D7357" s="74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7" t="s">
        <v>5745</v>
      </c>
      <c r="C7360" s="747"/>
      <c r="D7360" s="74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7" t="s">
        <v>2960</v>
      </c>
      <c r="C7367" s="747"/>
      <c r="D7367" s="74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7" t="s">
        <v>4329</v>
      </c>
      <c r="C7374" s="747"/>
      <c r="D7374" s="74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7" t="s">
        <v>5755</v>
      </c>
      <c r="C7386" s="747"/>
      <c r="D7386" s="74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7" t="s">
        <v>2960</v>
      </c>
      <c r="C7416" s="747"/>
      <c r="D7416" s="74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7" t="s">
        <v>5786</v>
      </c>
      <c r="C7419" s="747"/>
      <c r="D7419" s="74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7" t="s">
        <v>5786</v>
      </c>
      <c r="C7422" s="747"/>
      <c r="D7422" s="74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7" t="s">
        <v>5809</v>
      </c>
      <c r="C7453" s="747"/>
      <c r="D7453" s="747"/>
      <c r="E7453" s="43">
        <v>500000</v>
      </c>
      <c r="F7453" s="48">
        <f t="shared" si="122"/>
        <v>1425522</v>
      </c>
    </row>
    <row r="7454" spans="1:6" x14ac:dyDescent="0.3">
      <c r="A7454" s="45">
        <v>43875</v>
      </c>
      <c r="B7454" s="747" t="s">
        <v>5836</v>
      </c>
      <c r="C7454" s="747"/>
      <c r="D7454" s="74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7" t="s">
        <v>5818</v>
      </c>
      <c r="C7462" s="747"/>
      <c r="D7462" s="74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7" t="s">
        <v>5809</v>
      </c>
      <c r="C7485" s="747"/>
      <c r="D7485" s="74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7" t="s">
        <v>5809</v>
      </c>
      <c r="C7498" s="747"/>
      <c r="D7498" s="74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7" t="s">
        <v>5809</v>
      </c>
      <c r="C7508" s="747"/>
      <c r="D7508" s="74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7" t="s">
        <v>5809</v>
      </c>
      <c r="C7514" s="747"/>
      <c r="D7514" s="74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7" t="s">
        <v>5809</v>
      </c>
      <c r="C7519" s="747"/>
      <c r="D7519" s="74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7" t="s">
        <v>5809</v>
      </c>
      <c r="C7524" s="747"/>
      <c r="D7524" s="74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7" t="s">
        <v>5809</v>
      </c>
      <c r="C7533" s="747"/>
      <c r="D7533" s="747"/>
      <c r="E7533" s="43">
        <v>35000</v>
      </c>
      <c r="F7533" s="48">
        <f t="shared" si="123"/>
        <v>45802</v>
      </c>
    </row>
    <row r="7534" spans="1:6" ht="15" customHeight="1" x14ac:dyDescent="0.3">
      <c r="A7534" s="45">
        <v>43888</v>
      </c>
      <c r="B7534" s="747" t="s">
        <v>5809</v>
      </c>
      <c r="C7534" s="747"/>
      <c r="D7534" s="74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7" t="s">
        <v>5809</v>
      </c>
      <c r="C7536" s="747"/>
      <c r="D7536" s="74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7" t="s">
        <v>5906</v>
      </c>
      <c r="C7548" s="747"/>
      <c r="D7548" s="74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7" t="s">
        <v>5921</v>
      </c>
      <c r="C7595" s="747"/>
      <c r="D7595" s="74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7" t="s">
        <v>5926</v>
      </c>
      <c r="C7599" s="747"/>
      <c r="D7599" s="74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7" t="s">
        <v>5952</v>
      </c>
      <c r="C7624" s="747"/>
      <c r="D7624" s="74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7" t="s">
        <v>5980</v>
      </c>
      <c r="C7642" s="747"/>
      <c r="D7642" s="74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7" t="s">
        <v>5986</v>
      </c>
      <c r="C7658" s="747"/>
      <c r="D7658" s="74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7" t="s">
        <v>2960</v>
      </c>
      <c r="C7661" s="747"/>
      <c r="D7661" s="74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7" t="s">
        <v>3444</v>
      </c>
      <c r="C7664" s="747"/>
      <c r="D7664" s="74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7" t="s">
        <v>2960</v>
      </c>
      <c r="C7667" s="747"/>
      <c r="D7667" s="74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7" t="s">
        <v>2960</v>
      </c>
      <c r="C7671" s="747"/>
      <c r="D7671" s="74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7" t="s">
        <v>2960</v>
      </c>
      <c r="C7678" s="747"/>
      <c r="D7678" s="74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7" t="s">
        <v>6000</v>
      </c>
      <c r="C7682" s="747"/>
      <c r="D7682" s="74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7" t="s">
        <v>2960</v>
      </c>
      <c r="C7684" s="747"/>
      <c r="D7684" s="74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7" t="s">
        <v>2960</v>
      </c>
      <c r="C7688" s="747"/>
      <c r="D7688" s="74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7" t="s">
        <v>2960</v>
      </c>
      <c r="C7691" s="747"/>
      <c r="D7691" s="74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7" t="s">
        <v>2960</v>
      </c>
      <c r="C7701" s="747"/>
      <c r="D7701" s="74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7" t="s">
        <v>2960</v>
      </c>
      <c r="C7712" s="747"/>
      <c r="D7712" s="74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7" t="s">
        <v>2960</v>
      </c>
      <c r="C7717" s="747"/>
      <c r="D7717" s="74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7" t="s">
        <v>2960</v>
      </c>
      <c r="C7720" s="747"/>
      <c r="D7720" s="74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7" t="s">
        <v>6039</v>
      </c>
      <c r="C7730" s="747"/>
      <c r="D7730" s="74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7" t="s">
        <v>6000</v>
      </c>
      <c r="C7741" s="747"/>
      <c r="D7741" s="74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7" t="s">
        <v>6055</v>
      </c>
      <c r="C7745" s="747"/>
      <c r="D7745" s="74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7" t="s">
        <v>6000</v>
      </c>
      <c r="C7754" s="747"/>
      <c r="D7754" s="74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7" t="s">
        <v>6055</v>
      </c>
      <c r="C7759" s="747"/>
      <c r="D7759" s="74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7" t="s">
        <v>6069</v>
      </c>
      <c r="C7766" s="747"/>
      <c r="D7766" s="74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7" t="s">
        <v>6079</v>
      </c>
      <c r="C7772" s="747"/>
      <c r="D7772" s="74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7" t="s">
        <v>6055</v>
      </c>
      <c r="C7774" s="747"/>
      <c r="D7774" s="74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7" t="s">
        <v>6000</v>
      </c>
      <c r="C7776" s="747"/>
      <c r="D7776" s="74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7" t="s">
        <v>6090</v>
      </c>
      <c r="C7780" s="747"/>
      <c r="D7780" s="74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7" t="s">
        <v>6095</v>
      </c>
      <c r="C7784" s="747"/>
      <c r="D7784" s="74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7" t="s">
        <v>6098</v>
      </c>
      <c r="C7789" s="747"/>
      <c r="D7789" s="74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7" t="s">
        <v>6055</v>
      </c>
      <c r="C7804" s="747"/>
      <c r="D7804" s="74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7" t="s">
        <v>6055</v>
      </c>
      <c r="C7809" s="747"/>
      <c r="D7809" s="74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7" t="s">
        <v>6162</v>
      </c>
      <c r="C7820" s="747"/>
      <c r="D7820" s="74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7" t="s">
        <v>6055</v>
      </c>
      <c r="C7823" s="747"/>
      <c r="D7823" s="74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7" t="s">
        <v>6137</v>
      </c>
      <c r="C7833" s="747"/>
      <c r="D7833" s="74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7" t="s">
        <v>6166</v>
      </c>
      <c r="C7836" s="747"/>
      <c r="D7836" s="74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7" t="s">
        <v>6166</v>
      </c>
      <c r="C7839" s="747"/>
      <c r="D7839" s="74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7" t="s">
        <v>6157</v>
      </c>
      <c r="C7853" s="747"/>
      <c r="D7853" s="74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7" t="s">
        <v>6187</v>
      </c>
      <c r="C7874" s="747"/>
      <c r="D7874" s="74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7" t="s">
        <v>6196</v>
      </c>
      <c r="C7886" s="747"/>
      <c r="D7886" s="74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7" t="s">
        <v>6204</v>
      </c>
      <c r="C7896" s="747"/>
      <c r="D7896" s="74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7" t="s">
        <v>6207</v>
      </c>
      <c r="C7898" s="747"/>
      <c r="D7898" s="74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7" t="s">
        <v>6210</v>
      </c>
      <c r="C7905" s="747"/>
      <c r="D7905" s="74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7" t="s">
        <v>6210</v>
      </c>
      <c r="C7923" s="747"/>
      <c r="D7923" s="74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7" t="s">
        <v>6210</v>
      </c>
      <c r="C7925" s="747"/>
      <c r="D7925" s="74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7" t="s">
        <v>6210</v>
      </c>
      <c r="C7935" s="747"/>
      <c r="D7935" s="74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7" t="s">
        <v>6210</v>
      </c>
      <c r="C7941" s="747"/>
      <c r="D7941" s="74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7" t="s">
        <v>6241</v>
      </c>
      <c r="C7950" s="747"/>
      <c r="D7950" s="74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7" t="s">
        <v>6249</v>
      </c>
      <c r="C7961" s="747"/>
      <c r="D7961" s="74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7" t="s">
        <v>6260</v>
      </c>
      <c r="C7968" s="747"/>
      <c r="D7968" s="74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7" t="s">
        <v>6257</v>
      </c>
      <c r="C7976" s="747"/>
      <c r="D7976" s="74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7" t="s">
        <v>6276</v>
      </c>
      <c r="C7985" s="747"/>
      <c r="D7985" s="74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7" t="s">
        <v>6257</v>
      </c>
      <c r="C8001" s="747"/>
      <c r="D8001" s="74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7" t="s">
        <v>6257</v>
      </c>
      <c r="C8020" s="747"/>
      <c r="D8020" s="74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7" t="s">
        <v>6257</v>
      </c>
      <c r="C8037" s="747"/>
      <c r="D8037" s="74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7" t="s">
        <v>6276</v>
      </c>
      <c r="C8054" s="747"/>
      <c r="D8054" s="74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7" t="s">
        <v>6339</v>
      </c>
      <c r="C8068" s="747"/>
      <c r="D8068" s="747"/>
      <c r="E8068" s="43">
        <v>288750</v>
      </c>
      <c r="F8068" s="48">
        <f t="shared" si="132"/>
        <v>317325</v>
      </c>
    </row>
    <row r="8069" spans="1:6" x14ac:dyDescent="0.3">
      <c r="A8069" s="45">
        <v>44053</v>
      </c>
      <c r="B8069" s="747" t="s">
        <v>6340</v>
      </c>
      <c r="C8069" s="747"/>
      <c r="D8069" s="74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7" t="s">
        <v>6257</v>
      </c>
      <c r="C8074" s="747"/>
      <c r="D8074" s="74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7" t="s">
        <v>6357</v>
      </c>
      <c r="C8097" s="747"/>
      <c r="D8097" s="74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7" t="s">
        <v>6257</v>
      </c>
      <c r="C8122" s="747"/>
      <c r="D8122" s="74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7" t="s">
        <v>6249</v>
      </c>
      <c r="C8132" s="747"/>
      <c r="D8132" s="74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7" t="s">
        <v>6409</v>
      </c>
      <c r="C8140" s="747"/>
      <c r="D8140" s="74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7" t="s">
        <v>6408</v>
      </c>
      <c r="C8144" s="747"/>
      <c r="D8144" s="74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7" t="s">
        <v>6407</v>
      </c>
      <c r="C8176" s="747"/>
      <c r="D8176" s="74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7" t="s">
        <v>6423</v>
      </c>
      <c r="C8182" s="747"/>
      <c r="D8182" s="74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7" t="s">
        <v>6438</v>
      </c>
      <c r="C8203" s="747"/>
      <c r="D8203" s="74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7" t="s">
        <v>5653</v>
      </c>
      <c r="C8206" s="747"/>
      <c r="D8206" s="74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7" t="s">
        <v>6438</v>
      </c>
      <c r="C8215" s="747"/>
      <c r="D8215" s="74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7" t="s">
        <v>6407</v>
      </c>
      <c r="C8219" s="747"/>
      <c r="D8219" s="74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7" t="s">
        <v>5653</v>
      </c>
      <c r="C8244" s="747"/>
      <c r="D8244" s="747"/>
      <c r="E8244" s="43">
        <v>50000</v>
      </c>
      <c r="F8244" s="48">
        <f t="shared" si="135"/>
        <v>66921.870967742056</v>
      </c>
    </row>
    <row r="8245" spans="1:10" x14ac:dyDescent="0.3">
      <c r="A8245" s="45">
        <v>44095</v>
      </c>
      <c r="B8245" s="747" t="s">
        <v>5653</v>
      </c>
      <c r="C8245" s="747"/>
      <c r="D8245" s="747"/>
      <c r="E8245" s="43">
        <v>25000</v>
      </c>
      <c r="F8245" s="48">
        <f t="shared" si="135"/>
        <v>91921.870967742056</v>
      </c>
    </row>
    <row r="8246" spans="1:10" x14ac:dyDescent="0.3">
      <c r="A8246" s="45">
        <v>44095</v>
      </c>
      <c r="B8246" s="747" t="s">
        <v>5653</v>
      </c>
      <c r="C8246" s="747"/>
      <c r="D8246" s="74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7" t="s">
        <v>5653</v>
      </c>
      <c r="C8253" s="747"/>
      <c r="D8253" s="74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7" t="s">
        <v>6490</v>
      </c>
      <c r="C8267" s="747"/>
      <c r="D8267" s="74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7" t="s">
        <v>5653</v>
      </c>
      <c r="C8269" s="747"/>
      <c r="D8269" s="74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7" t="s">
        <v>3444</v>
      </c>
      <c r="C8277" s="747"/>
      <c r="D8277" s="74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7" t="s">
        <v>6503</v>
      </c>
      <c r="C8289" s="747"/>
      <c r="D8289" s="747"/>
      <c r="E8289" s="43">
        <v>20000</v>
      </c>
      <c r="F8289" s="48">
        <f t="shared" ref="F8289:F8352" si="136">F8288+E8289-D8289</f>
        <v>30278.870967742056</v>
      </c>
    </row>
    <row r="8290" spans="1:8" x14ac:dyDescent="0.3">
      <c r="A8290" s="45">
        <v>44102</v>
      </c>
      <c r="B8290" s="747" t="s">
        <v>6503</v>
      </c>
      <c r="C8290" s="747"/>
      <c r="D8290" s="74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7" t="s">
        <v>5653</v>
      </c>
      <c r="C8293" s="747"/>
      <c r="D8293" s="74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7" t="s">
        <v>5653</v>
      </c>
      <c r="C8306" s="747"/>
      <c r="D8306" s="74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7" t="s">
        <v>5653</v>
      </c>
      <c r="C8321" s="747"/>
      <c r="D8321" s="74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7" t="s">
        <v>5653</v>
      </c>
      <c r="C8348" s="747"/>
      <c r="D8348" s="747"/>
      <c r="E8348" s="43">
        <v>299000</v>
      </c>
      <c r="F8348" s="48">
        <f t="shared" si="136"/>
        <v>308262.87096774206</v>
      </c>
    </row>
    <row r="8349" spans="1:6" x14ac:dyDescent="0.3">
      <c r="A8349" s="45">
        <v>44112</v>
      </c>
      <c r="B8349" s="747" t="s">
        <v>5653</v>
      </c>
      <c r="C8349" s="747"/>
      <c r="D8349" s="74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7" t="s">
        <v>5653</v>
      </c>
      <c r="C8371" s="747"/>
      <c r="D8371" s="74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7" t="s">
        <v>6566</v>
      </c>
      <c r="C8374" s="758"/>
      <c r="D8374" s="75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7" t="s">
        <v>6575</v>
      </c>
      <c r="C8381" s="747"/>
      <c r="D8381" s="74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7" t="s">
        <v>6582</v>
      </c>
      <c r="C8391" s="747"/>
      <c r="D8391" s="74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7" t="s">
        <v>3444</v>
      </c>
      <c r="C8437" s="747"/>
      <c r="D8437" s="74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7" t="s">
        <v>5653</v>
      </c>
      <c r="C8452" s="747"/>
      <c r="D8452" s="74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7" t="s">
        <v>5653</v>
      </c>
      <c r="C8476" s="747"/>
      <c r="D8476" s="74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7" t="s">
        <v>6672</v>
      </c>
      <c r="C8494" s="747"/>
      <c r="D8494" s="74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7" t="s">
        <v>2960</v>
      </c>
      <c r="C8501" s="747"/>
      <c r="D8501" s="74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7" t="s">
        <v>2960</v>
      </c>
      <c r="C8510" s="747"/>
      <c r="D8510" s="74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7" t="s">
        <v>2960</v>
      </c>
      <c r="C8513" s="747"/>
      <c r="D8513" s="74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7" t="s">
        <v>6688</v>
      </c>
      <c r="C8519" s="747"/>
      <c r="D8519" s="74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7" t="s">
        <v>6688</v>
      </c>
      <c r="C8529" s="747"/>
      <c r="D8529" s="74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7" t="s">
        <v>2960</v>
      </c>
      <c r="C8540" s="747"/>
      <c r="D8540" s="74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7" t="s">
        <v>6688</v>
      </c>
      <c r="C8558" s="747"/>
      <c r="D8558" s="74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7" t="s">
        <v>6688</v>
      </c>
      <c r="C8570" s="747"/>
      <c r="D8570" s="74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7" t="s">
        <v>5653</v>
      </c>
      <c r="C8587" s="747"/>
      <c r="D8587" s="74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7" t="s">
        <v>5653</v>
      </c>
      <c r="C8596" s="747"/>
      <c r="D8596" s="74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7" t="s">
        <v>4106</v>
      </c>
      <c r="C8612" s="747"/>
      <c r="D8612" s="74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7" t="s">
        <v>5653</v>
      </c>
      <c r="C8630" s="747"/>
      <c r="D8630" s="74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7" t="s">
        <v>5653</v>
      </c>
      <c r="C8634" s="747"/>
      <c r="D8634" s="74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7" t="s">
        <v>4106</v>
      </c>
      <c r="C8636" s="747"/>
      <c r="D8636" s="74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7" t="s">
        <v>6786</v>
      </c>
      <c r="C8651" s="747"/>
      <c r="D8651" s="74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7" t="s">
        <v>6800</v>
      </c>
      <c r="C8663" s="747"/>
      <c r="D8663" s="74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7" t="s">
        <v>6802</v>
      </c>
      <c r="C8673" s="747"/>
      <c r="D8673" s="74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7" t="s">
        <v>4106</v>
      </c>
      <c r="C8687" s="747"/>
      <c r="D8687" s="74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7" t="s">
        <v>6823</v>
      </c>
      <c r="C8698" s="747"/>
      <c r="D8698" s="74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7" t="s">
        <v>4415</v>
      </c>
      <c r="C8705" s="747"/>
      <c r="D8705" s="74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7" t="s">
        <v>4415</v>
      </c>
      <c r="C8721" s="747"/>
      <c r="D8721" s="74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7" t="s">
        <v>4415</v>
      </c>
      <c r="C8736" s="747"/>
      <c r="D8736" s="74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7" t="s">
        <v>4415</v>
      </c>
      <c r="C8742" s="747"/>
      <c r="D8742" s="74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7" t="s">
        <v>6858</v>
      </c>
      <c r="C8749" s="747"/>
      <c r="D8749" s="74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7" t="s">
        <v>4415</v>
      </c>
      <c r="C8798" s="747"/>
      <c r="D8798" s="74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7" t="s">
        <v>4415</v>
      </c>
      <c r="C8805" s="747"/>
      <c r="D8805" s="74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7" t="s">
        <v>4415</v>
      </c>
      <c r="C8830" s="747"/>
      <c r="D8830" s="74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0"/>
      <c r="J8832" s="760"/>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47" t="s">
        <v>4415</v>
      </c>
      <c r="C8836" s="747"/>
      <c r="D8836" s="747"/>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47" t="s">
        <v>4415</v>
      </c>
      <c r="C8840" s="747"/>
      <c r="D8840" s="74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7" t="s">
        <v>4415</v>
      </c>
      <c r="C8859" s="747"/>
      <c r="D8859" s="74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7" t="s">
        <v>3444</v>
      </c>
      <c r="C8866" s="747"/>
      <c r="D8866" s="747"/>
      <c r="E8866" s="43">
        <v>100000</v>
      </c>
      <c r="F8866" s="48">
        <f t="shared" si="145"/>
        <v>102511</v>
      </c>
    </row>
    <row r="8867" spans="1:6" x14ac:dyDescent="0.3">
      <c r="A8867" s="45">
        <v>43839</v>
      </c>
      <c r="B8867" s="747" t="s">
        <v>3444</v>
      </c>
      <c r="C8867" s="747"/>
      <c r="D8867" s="747"/>
      <c r="E8867" s="43">
        <v>35000</v>
      </c>
      <c r="F8867" s="48">
        <f t="shared" si="145"/>
        <v>137511</v>
      </c>
    </row>
    <row r="8868" spans="1:6" x14ac:dyDescent="0.3">
      <c r="A8868" s="45">
        <v>43839</v>
      </c>
      <c r="B8868" s="747" t="s">
        <v>4415</v>
      </c>
      <c r="C8868" s="747"/>
      <c r="D8868" s="74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7" t="s">
        <v>3444</v>
      </c>
      <c r="C8884" s="747"/>
      <c r="D8884" s="74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7" t="s">
        <v>3444</v>
      </c>
      <c r="C8894" s="747"/>
      <c r="D8894" s="74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7" t="s">
        <v>3444</v>
      </c>
      <c r="C8901" s="747"/>
      <c r="D8901" s="74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7" t="s">
        <v>3444</v>
      </c>
      <c r="C8907" s="747"/>
      <c r="D8907" s="74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7" t="s">
        <v>5379</v>
      </c>
      <c r="C8930" s="747"/>
      <c r="D8930" s="74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7" t="s">
        <v>5431</v>
      </c>
      <c r="C8940" s="758"/>
      <c r="D8940" s="75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7" t="s">
        <v>5379</v>
      </c>
      <c r="C8947" s="758"/>
      <c r="D8947" s="75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7" t="s">
        <v>7048</v>
      </c>
      <c r="C8975" s="758"/>
      <c r="D8975" s="759"/>
      <c r="E8975" s="43">
        <v>100000</v>
      </c>
      <c r="F8975" s="48">
        <f t="shared" si="146"/>
        <v>109464</v>
      </c>
    </row>
    <row r="8976" spans="1:6" x14ac:dyDescent="0.3">
      <c r="A8976" s="45">
        <v>44256</v>
      </c>
      <c r="B8976" s="757" t="s">
        <v>7048</v>
      </c>
      <c r="C8976" s="758"/>
      <c r="D8976" s="75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7" t="s">
        <v>7088</v>
      </c>
      <c r="C8992" s="758"/>
      <c r="D8992" s="759"/>
      <c r="E8992" s="43">
        <v>100000</v>
      </c>
      <c r="F8992" s="48">
        <f>F8991+E8992-D8992</f>
        <v>108416</v>
      </c>
    </row>
    <row r="8993" spans="1:6" x14ac:dyDescent="0.3">
      <c r="A8993" s="45">
        <v>44258</v>
      </c>
      <c r="B8993" s="757" t="s">
        <v>7088</v>
      </c>
      <c r="C8993" s="758"/>
      <c r="D8993" s="75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7" t="s">
        <v>7100</v>
      </c>
      <c r="C9003" s="758"/>
      <c r="D9003" s="75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7" t="s">
        <v>4415</v>
      </c>
      <c r="C9013" s="758"/>
      <c r="D9013" s="75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7" t="s">
        <v>7048</v>
      </c>
      <c r="C9019" s="758"/>
      <c r="D9019" s="75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7" t="s">
        <v>7106</v>
      </c>
      <c r="C9021" s="758"/>
      <c r="D9021" s="75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7" t="s">
        <v>7048</v>
      </c>
      <c r="C9036" s="758"/>
      <c r="D9036" s="75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7" t="s">
        <v>4415</v>
      </c>
      <c r="C9044" s="758"/>
      <c r="D9044" s="75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7" t="s">
        <v>7048</v>
      </c>
      <c r="C9061" s="758"/>
      <c r="D9061" s="75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7" t="s">
        <v>7048</v>
      </c>
      <c r="C9063" s="758"/>
      <c r="D9063" s="75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7" t="s">
        <v>4415</v>
      </c>
      <c r="C9065" s="758"/>
      <c r="D9065" s="75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7" t="s">
        <v>4415</v>
      </c>
      <c r="C9073" s="758"/>
      <c r="D9073" s="75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7" t="s">
        <v>7161</v>
      </c>
      <c r="C9080" s="758"/>
      <c r="D9080" s="75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7" t="s">
        <v>861</v>
      </c>
      <c r="C9094" s="758"/>
      <c r="D9094" s="75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7" t="s">
        <v>7195</v>
      </c>
      <c r="C9102" s="758"/>
      <c r="D9102" s="75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7" t="s">
        <v>7196</v>
      </c>
      <c r="C9109" s="758"/>
      <c r="D9109" s="75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7" t="s">
        <v>7088</v>
      </c>
      <c r="C9119" s="758"/>
      <c r="D9119" s="75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7" t="s">
        <v>3444</v>
      </c>
      <c r="C9135" s="758"/>
      <c r="D9135" s="75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7" t="s">
        <v>3444</v>
      </c>
      <c r="C9148" s="758"/>
      <c r="D9148" s="75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7" t="s">
        <v>861</v>
      </c>
      <c r="C9166" s="758"/>
      <c r="D9166" s="75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7" t="s">
        <v>5431</v>
      </c>
      <c r="C9179" s="758"/>
      <c r="D9179" s="75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7" t="s">
        <v>5431</v>
      </c>
      <c r="C9183" s="758"/>
      <c r="D9183" s="75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7" t="s">
        <v>7261</v>
      </c>
      <c r="C9197" s="758"/>
      <c r="D9197" s="75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7" t="s">
        <v>4415</v>
      </c>
      <c r="C9204" s="758"/>
      <c r="D9204" s="75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7" t="s">
        <v>4415</v>
      </c>
      <c r="C9211" s="758"/>
      <c r="D9211" s="759"/>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7" t="s">
        <v>4329</v>
      </c>
      <c r="C9226" s="758"/>
      <c r="D9226" s="75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7" t="s">
        <v>5431</v>
      </c>
      <c r="C9235" s="758"/>
      <c r="D9235" s="759"/>
      <c r="E9235" s="43">
        <v>70000</v>
      </c>
      <c r="F9235" s="48">
        <f t="shared" si="151"/>
        <v>76563</v>
      </c>
    </row>
    <row r="9236" spans="1:6" x14ac:dyDescent="0.3">
      <c r="A9236" s="45">
        <v>44298</v>
      </c>
      <c r="B9236" s="757" t="s">
        <v>5431</v>
      </c>
      <c r="C9236" s="758"/>
      <c r="D9236" s="759"/>
      <c r="E9236" s="43">
        <v>45000</v>
      </c>
      <c r="F9236" s="48">
        <f t="shared" si="151"/>
        <v>121563</v>
      </c>
    </row>
    <row r="9237" spans="1:6" x14ac:dyDescent="0.3">
      <c r="A9237" s="45">
        <v>44298</v>
      </c>
      <c r="B9237" s="757" t="s">
        <v>5431</v>
      </c>
      <c r="C9237" s="758"/>
      <c r="D9237" s="75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7" t="s">
        <v>7310</v>
      </c>
      <c r="C9242" s="758"/>
      <c r="D9242" s="75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7" t="s">
        <v>5431</v>
      </c>
      <c r="C9249" s="758"/>
      <c r="D9249" s="75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7" t="s">
        <v>3444</v>
      </c>
      <c r="C9258" s="758"/>
      <c r="D9258" s="75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7" t="s">
        <v>5431</v>
      </c>
      <c r="C9263" s="747"/>
      <c r="D9263" s="74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7" t="s">
        <v>5431</v>
      </c>
      <c r="C9274" s="747"/>
      <c r="D9274" s="74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7" t="s">
        <v>7343</v>
      </c>
      <c r="C9283" s="747"/>
      <c r="D9283" s="74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7" t="s">
        <v>7348</v>
      </c>
      <c r="C9287" s="747"/>
      <c r="D9287" s="74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7" t="s">
        <v>5431</v>
      </c>
      <c r="C9289" s="747"/>
      <c r="D9289" s="74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7" t="s">
        <v>5431</v>
      </c>
      <c r="C9300" s="747"/>
      <c r="D9300" s="74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7" t="s">
        <v>5431</v>
      </c>
      <c r="C9306" s="747"/>
      <c r="D9306" s="74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7" t="s">
        <v>5431</v>
      </c>
      <c r="C9310" s="747"/>
      <c r="D9310" s="74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7" t="s">
        <v>7374</v>
      </c>
      <c r="C9314" s="747"/>
      <c r="D9314" s="74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7" t="s">
        <v>4329</v>
      </c>
      <c r="C9340" s="747"/>
      <c r="D9340" s="747"/>
      <c r="E9340" s="43">
        <v>500000</v>
      </c>
      <c r="F9340" s="48">
        <f>F9339+E9340-D9340</f>
        <v>503165</v>
      </c>
    </row>
    <row r="9341" spans="1:13" x14ac:dyDescent="0.3">
      <c r="A9341" s="45">
        <v>44321</v>
      </c>
      <c r="B9341" s="747" t="s">
        <v>861</v>
      </c>
      <c r="C9341" s="747"/>
      <c r="D9341" s="74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7" t="s">
        <v>7422</v>
      </c>
      <c r="C9353" s="747"/>
      <c r="D9353" s="74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7" t="s">
        <v>4415</v>
      </c>
      <c r="C9365" s="747"/>
      <c r="D9365" s="74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7" t="s">
        <v>4415</v>
      </c>
      <c r="C9368" s="747"/>
      <c r="D9368" s="74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7" t="s">
        <v>861</v>
      </c>
      <c r="C9380" s="747"/>
      <c r="D9380" s="74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7" t="s">
        <v>7440</v>
      </c>
      <c r="C9387" s="747"/>
      <c r="D9387" s="74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6" t="s">
        <v>7448</v>
      </c>
      <c r="I9396" s="756"/>
      <c r="J9396" s="756"/>
    </row>
    <row r="9397" spans="1:12" x14ac:dyDescent="0.3">
      <c r="A9397" s="45">
        <v>44336</v>
      </c>
      <c r="B9397" s="747" t="s">
        <v>7440</v>
      </c>
      <c r="C9397" s="747"/>
      <c r="D9397" s="747"/>
      <c r="E9397" s="43">
        <v>50000</v>
      </c>
      <c r="F9397" s="48">
        <f t="shared" si="153"/>
        <v>68195</v>
      </c>
      <c r="H9397" s="755" t="s">
        <v>7527</v>
      </c>
      <c r="I9397" s="755"/>
      <c r="J9397" s="43">
        <v>25000</v>
      </c>
    </row>
    <row r="9398" spans="1:12" x14ac:dyDescent="0.3">
      <c r="A9398" s="45">
        <v>44336</v>
      </c>
      <c r="B9398" s="5" t="s">
        <v>4055</v>
      </c>
      <c r="C9398" s="5" t="s">
        <v>7456</v>
      </c>
      <c r="D9398" s="43">
        <v>40000</v>
      </c>
      <c r="E9398" s="43"/>
      <c r="F9398" s="48">
        <f t="shared" si="153"/>
        <v>28195</v>
      </c>
      <c r="H9398" s="755" t="s">
        <v>7449</v>
      </c>
      <c r="I9398" s="755"/>
      <c r="J9398" s="43">
        <v>201000</v>
      </c>
    </row>
    <row r="9399" spans="1:12" x14ac:dyDescent="0.3">
      <c r="A9399" s="45">
        <v>44336</v>
      </c>
      <c r="B9399" s="5" t="s">
        <v>7457</v>
      </c>
      <c r="C9399" s="5" t="s">
        <v>7458</v>
      </c>
      <c r="D9399" s="43">
        <v>16000</v>
      </c>
      <c r="E9399" s="43"/>
      <c r="F9399" s="48">
        <f t="shared" si="153"/>
        <v>12195</v>
      </c>
      <c r="H9399" s="755" t="s">
        <v>7450</v>
      </c>
      <c r="I9399" s="755"/>
      <c r="J9399" s="43">
        <v>201000</v>
      </c>
    </row>
    <row r="9400" spans="1:12" x14ac:dyDescent="0.3">
      <c r="A9400" s="45">
        <v>44336</v>
      </c>
      <c r="B9400" s="5" t="s">
        <v>7214</v>
      </c>
      <c r="C9400" s="5" t="s">
        <v>7460</v>
      </c>
      <c r="D9400" s="43">
        <v>2500</v>
      </c>
      <c r="E9400" s="43"/>
      <c r="F9400" s="48">
        <f t="shared" si="153"/>
        <v>9695</v>
      </c>
      <c r="H9400" s="755" t="s">
        <v>7452</v>
      </c>
      <c r="I9400" s="755"/>
      <c r="J9400" s="43">
        <v>4000</v>
      </c>
    </row>
    <row r="9401" spans="1:12" x14ac:dyDescent="0.3">
      <c r="A9401" s="45">
        <v>44336</v>
      </c>
      <c r="B9401" s="747" t="s">
        <v>7440</v>
      </c>
      <c r="C9401" s="747"/>
      <c r="D9401" s="747"/>
      <c r="E9401" s="43">
        <v>50000</v>
      </c>
      <c r="F9401" s="48">
        <f t="shared" si="153"/>
        <v>59695</v>
      </c>
      <c r="H9401" s="755" t="s">
        <v>7464</v>
      </c>
      <c r="I9401" s="755"/>
      <c r="J9401" s="43">
        <f>SUM(J9397:J9400)</f>
        <v>431000</v>
      </c>
    </row>
    <row r="9402" spans="1:12" x14ac:dyDescent="0.3">
      <c r="A9402" s="45">
        <v>44336</v>
      </c>
      <c r="B9402" s="5" t="s">
        <v>4550</v>
      </c>
      <c r="C9402" s="5" t="s">
        <v>7462</v>
      </c>
      <c r="D9402" s="43">
        <v>20000</v>
      </c>
      <c r="E9402" s="43"/>
      <c r="F9402" s="48">
        <f t="shared" si="153"/>
        <v>39695</v>
      </c>
      <c r="H9402" s="755" t="s">
        <v>7463</v>
      </c>
      <c r="I9402" s="755"/>
      <c r="J9402" s="43">
        <v>67000</v>
      </c>
    </row>
    <row r="9403" spans="1:12" x14ac:dyDescent="0.3">
      <c r="A9403" s="45">
        <v>44337</v>
      </c>
      <c r="B9403" s="5" t="s">
        <v>5156</v>
      </c>
      <c r="C9403" s="5" t="s">
        <v>7466</v>
      </c>
      <c r="D9403" s="43">
        <v>7260</v>
      </c>
      <c r="E9403" s="43"/>
      <c r="F9403" s="48">
        <f t="shared" si="153"/>
        <v>32435</v>
      </c>
      <c r="H9403" s="755" t="s">
        <v>7465</v>
      </c>
      <c r="I9403" s="75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7" t="s">
        <v>7440</v>
      </c>
      <c r="C9405" s="747"/>
      <c r="D9405" s="74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7" t="s">
        <v>7440</v>
      </c>
      <c r="C9410" s="747"/>
      <c r="D9410" s="74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7" t="s">
        <v>7440</v>
      </c>
      <c r="C9419" s="747"/>
      <c r="D9419" s="74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7" t="s">
        <v>7440</v>
      </c>
      <c r="C9439" s="747"/>
      <c r="D9439" s="74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7" t="s">
        <v>7440</v>
      </c>
      <c r="C9448" s="747"/>
      <c r="D9448" s="747"/>
      <c r="E9448" s="43">
        <v>720000</v>
      </c>
      <c r="F9448" s="48">
        <f t="shared" si="154"/>
        <v>743869</v>
      </c>
    </row>
    <row r="9449" spans="1:10" x14ac:dyDescent="0.3">
      <c r="A9449" s="45">
        <v>44349</v>
      </c>
      <c r="B9449" s="747" t="s">
        <v>7048</v>
      </c>
      <c r="C9449" s="747"/>
      <c r="D9449" s="74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7" t="s">
        <v>7088</v>
      </c>
      <c r="C9469" s="747"/>
      <c r="D9469" s="74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7" t="s">
        <v>7088</v>
      </c>
      <c r="C9475" s="747"/>
      <c r="D9475" s="747"/>
      <c r="E9475" s="43">
        <v>250000</v>
      </c>
      <c r="F9475" s="48">
        <f t="shared" si="155"/>
        <v>373893</v>
      </c>
      <c r="H9475" s="254"/>
    </row>
    <row r="9476" spans="1:12" x14ac:dyDescent="0.3">
      <c r="A9476" s="45">
        <v>44356</v>
      </c>
      <c r="B9476" s="747" t="s">
        <v>7088</v>
      </c>
      <c r="C9476" s="747"/>
      <c r="D9476" s="74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7" t="s">
        <v>7536</v>
      </c>
      <c r="C9483" s="747"/>
      <c r="D9483" s="74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7" t="s">
        <v>861</v>
      </c>
      <c r="C9486" s="747"/>
      <c r="D9486" s="74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7" t="s">
        <v>861</v>
      </c>
      <c r="C9496" s="747"/>
      <c r="D9496" s="74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7" t="s">
        <v>4362</v>
      </c>
      <c r="C9520" s="747"/>
      <c r="D9520" s="74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7" t="s">
        <v>7348</v>
      </c>
      <c r="C9523" s="747"/>
      <c r="D9523" s="74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7" t="s">
        <v>861</v>
      </c>
      <c r="C9525" s="747"/>
      <c r="D9525" s="74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7" t="s">
        <v>7577</v>
      </c>
      <c r="C9534" s="747"/>
      <c r="D9534" s="747"/>
      <c r="E9534" s="43">
        <v>700</v>
      </c>
      <c r="F9534" s="48">
        <f t="shared" si="156"/>
        <v>14488</v>
      </c>
      <c r="L9534" s="93"/>
    </row>
    <row r="9535" spans="1:12" x14ac:dyDescent="0.3">
      <c r="A9535" s="45">
        <v>44364</v>
      </c>
      <c r="B9535" s="5" t="s">
        <v>6341</v>
      </c>
      <c r="C9535" s="5" t="s">
        <v>6555</v>
      </c>
      <c r="D9535" s="43">
        <v>2500</v>
      </c>
      <c r="E9535" s="43"/>
      <c r="F9535" s="48">
        <f t="shared" si="156"/>
        <v>11988</v>
      </c>
      <c r="H9535" s="754"/>
      <c r="I9535" s="75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7" t="s">
        <v>7440</v>
      </c>
      <c r="C9538" s="747"/>
      <c r="D9538" s="74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7" t="s">
        <v>7048</v>
      </c>
      <c r="C9544" s="747"/>
      <c r="D9544" s="74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7" t="s">
        <v>4106</v>
      </c>
      <c r="C9556" s="747"/>
      <c r="D9556" s="74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7" t="s">
        <v>4106</v>
      </c>
      <c r="C9566" s="747"/>
      <c r="D9566" s="74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7" t="s">
        <v>7048</v>
      </c>
      <c r="C9579" s="747"/>
      <c r="D9579" s="74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7" t="s">
        <v>7617</v>
      </c>
      <c r="C9587" s="747"/>
      <c r="D9587" s="74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7" t="s">
        <v>7048</v>
      </c>
      <c r="C9591" s="747"/>
      <c r="D9591" s="74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7" t="s">
        <v>7440</v>
      </c>
      <c r="C9598" s="747"/>
      <c r="D9598" s="74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7" t="s">
        <v>7440</v>
      </c>
      <c r="C9606" s="747"/>
      <c r="D9606" s="74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7" t="s">
        <v>7650</v>
      </c>
      <c r="C9609" s="747"/>
      <c r="D9609" s="74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7" t="s">
        <v>861</v>
      </c>
      <c r="C9620" s="747"/>
      <c r="D9620" s="74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7" t="s">
        <v>7440</v>
      </c>
      <c r="C9657" s="747"/>
      <c r="D9657" s="74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7" t="s">
        <v>7440</v>
      </c>
      <c r="C9670" s="747"/>
      <c r="D9670" s="74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7" t="s">
        <v>7440</v>
      </c>
      <c r="C9680" s="747"/>
      <c r="D9680" s="74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7" t="s">
        <v>7440</v>
      </c>
      <c r="C9690" s="747"/>
      <c r="D9690" s="747"/>
      <c r="E9690" s="43">
        <v>10100</v>
      </c>
      <c r="F9690" s="48">
        <f t="shared" si="159"/>
        <v>33807</v>
      </c>
      <c r="J9690" s="52">
        <v>45249</v>
      </c>
      <c r="L9690" s="93"/>
    </row>
    <row r="9691" spans="1:12" x14ac:dyDescent="0.3">
      <c r="A9691" s="45">
        <v>44385</v>
      </c>
      <c r="B9691" s="747" t="s">
        <v>7440</v>
      </c>
      <c r="C9691" s="747"/>
      <c r="D9691" s="74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7" t="s">
        <v>7734</v>
      </c>
      <c r="C9709" s="747"/>
      <c r="D9709" s="74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7" t="s">
        <v>4106</v>
      </c>
      <c r="C9713" s="747"/>
      <c r="D9713" s="74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7" t="s">
        <v>7440</v>
      </c>
      <c r="C9725" s="747"/>
      <c r="D9725" s="74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7" t="s">
        <v>7793</v>
      </c>
      <c r="C9756" s="747"/>
      <c r="D9756" s="74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7" t="s">
        <v>4106</v>
      </c>
      <c r="C9778" s="747"/>
      <c r="D9778" s="74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7" t="s">
        <v>4106</v>
      </c>
      <c r="C9792" s="747"/>
      <c r="D9792" s="74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7" t="s">
        <v>7440</v>
      </c>
      <c r="C9811" s="747"/>
      <c r="D9811" s="74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7" t="s">
        <v>7440</v>
      </c>
      <c r="C9834" s="747"/>
      <c r="D9834" s="74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7" t="s">
        <v>7440</v>
      </c>
      <c r="C9837" s="747"/>
      <c r="D9837" s="74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7" t="s">
        <v>4106</v>
      </c>
      <c r="C9841" s="747"/>
      <c r="D9841" s="74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7" t="s">
        <v>7877</v>
      </c>
      <c r="C9850" s="747"/>
      <c r="D9850" s="74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7" t="s">
        <v>4406</v>
      </c>
      <c r="C9855" s="747"/>
      <c r="D9855" s="74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7" t="s">
        <v>7734</v>
      </c>
      <c r="C9866" s="747"/>
      <c r="D9866" s="747"/>
      <c r="E9866" s="43">
        <v>46210</v>
      </c>
      <c r="F9866" s="48">
        <f t="shared" si="162"/>
        <v>157181.66129032261</v>
      </c>
      <c r="H9866" s="52">
        <f>SUM(H9862:H9862)</f>
        <v>0</v>
      </c>
      <c r="J9866" s="52">
        <v>45249</v>
      </c>
      <c r="L9866" s="93"/>
    </row>
    <row r="9867" spans="1:12" x14ac:dyDescent="0.3">
      <c r="A9867" s="45">
        <v>44418</v>
      </c>
      <c r="B9867" s="747" t="s">
        <v>7891</v>
      </c>
      <c r="C9867" s="747"/>
      <c r="D9867" s="74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7" t="s">
        <v>7734</v>
      </c>
      <c r="C9874" s="747"/>
      <c r="D9874" s="74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7" t="s">
        <v>7891</v>
      </c>
      <c r="C9881" s="747"/>
      <c r="D9881" s="74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7" t="s">
        <v>7891</v>
      </c>
      <c r="C9896" s="747"/>
      <c r="D9896" s="747"/>
      <c r="E9896" s="43">
        <v>100000</v>
      </c>
      <c r="F9896" s="48">
        <f>F9895+E9896-D9896</f>
        <v>107262.66129032261</v>
      </c>
      <c r="I9896" s="52">
        <f>SUM(I9894:I9895)</f>
        <v>1160</v>
      </c>
      <c r="L9896" s="93"/>
    </row>
    <row r="9897" spans="1:12" x14ac:dyDescent="0.3">
      <c r="A9897" s="45">
        <v>44425</v>
      </c>
      <c r="B9897" s="747" t="s">
        <v>7891</v>
      </c>
      <c r="C9897" s="747"/>
      <c r="D9897" s="74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7" t="s">
        <v>7891</v>
      </c>
      <c r="C9904" s="747"/>
      <c r="D9904" s="747"/>
      <c r="E9904" s="43">
        <v>100000</v>
      </c>
      <c r="F9904" s="48">
        <f t="shared" si="163"/>
        <v>116924.66129032261</v>
      </c>
      <c r="I9904" s="52">
        <f>SUM(I9902:I9903)</f>
        <v>0</v>
      </c>
      <c r="L9904" s="93"/>
    </row>
    <row r="9905" spans="1:12" x14ac:dyDescent="0.3">
      <c r="A9905" s="45">
        <v>44428</v>
      </c>
      <c r="B9905" s="747" t="s">
        <v>7891</v>
      </c>
      <c r="C9905" s="747"/>
      <c r="D9905" s="74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7" t="s">
        <v>7891</v>
      </c>
      <c r="C9916" s="747"/>
      <c r="D9916" s="74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7" t="s">
        <v>7951</v>
      </c>
      <c r="C9940" s="747"/>
      <c r="D9940" s="74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7" t="s">
        <v>7953</v>
      </c>
      <c r="C9942" s="747"/>
      <c r="D9942" s="74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7" t="s">
        <v>4106</v>
      </c>
      <c r="C9944" s="747"/>
      <c r="D9944" s="74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7" t="s">
        <v>5431</v>
      </c>
      <c r="C9952" s="747"/>
      <c r="D9952" s="74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7" t="s">
        <v>7977</v>
      </c>
      <c r="C9973" s="747"/>
      <c r="D9973" s="74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7" t="s">
        <v>861</v>
      </c>
      <c r="C9984" s="747"/>
      <c r="D9984" s="74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7" t="s">
        <v>4329</v>
      </c>
      <c r="C9999" s="747"/>
      <c r="D9999" s="74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7" t="s">
        <v>8034</v>
      </c>
      <c r="C10015" s="747"/>
      <c r="D10015" s="74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7" t="s">
        <v>8035</v>
      </c>
      <c r="C10017" s="747"/>
      <c r="D10017" s="74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7" t="s">
        <v>4415</v>
      </c>
      <c r="C10024" s="747"/>
      <c r="D10024" s="74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7" t="s">
        <v>8049</v>
      </c>
      <c r="C10029" s="747"/>
      <c r="D10029" s="74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7" t="s">
        <v>861</v>
      </c>
      <c r="C10037" s="747"/>
      <c r="D10037" s="74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7" t="s">
        <v>4415</v>
      </c>
      <c r="C10049" s="747"/>
      <c r="D10049" s="74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7" t="s">
        <v>4106</v>
      </c>
      <c r="C10061" s="747"/>
      <c r="D10061" s="747"/>
      <c r="E10061" s="43">
        <v>100000</v>
      </c>
      <c r="F10061" s="48">
        <f t="shared" si="166"/>
        <v>111049.66129032266</v>
      </c>
      <c r="L10061" s="93"/>
    </row>
    <row r="10062" spans="1:12" x14ac:dyDescent="0.3">
      <c r="A10062" s="45">
        <v>44473</v>
      </c>
      <c r="B10062" s="747" t="s">
        <v>4106</v>
      </c>
      <c r="C10062" s="747"/>
      <c r="D10062" s="747"/>
      <c r="E10062" s="43">
        <v>100000</v>
      </c>
      <c r="F10062" s="48">
        <f t="shared" si="166"/>
        <v>211049.66129032266</v>
      </c>
      <c r="L10062" s="93"/>
    </row>
    <row r="10063" spans="1:12" x14ac:dyDescent="0.3">
      <c r="A10063" s="45">
        <v>44473</v>
      </c>
      <c r="B10063" s="747" t="s">
        <v>4106</v>
      </c>
      <c r="C10063" s="747"/>
      <c r="D10063" s="74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7" t="s">
        <v>8072</v>
      </c>
      <c r="C10066" s="747"/>
      <c r="D10066" s="74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7" t="s">
        <v>4106</v>
      </c>
      <c r="C10085" s="747"/>
      <c r="D10085" s="747"/>
      <c r="E10085" s="43">
        <v>150000</v>
      </c>
      <c r="F10085" s="48">
        <f t="shared" ref="F10085:F10148" si="167">F10084+E10085-D10085</f>
        <v>156347.66129032266</v>
      </c>
      <c r="L10085" s="93"/>
    </row>
    <row r="10086" spans="1:12" x14ac:dyDescent="0.3">
      <c r="A10086" s="45">
        <v>44474</v>
      </c>
      <c r="B10086" s="747" t="s">
        <v>4415</v>
      </c>
      <c r="C10086" s="747"/>
      <c r="D10086" s="747"/>
      <c r="E10086" s="43">
        <v>350000</v>
      </c>
      <c r="F10086" s="48">
        <f t="shared" si="167"/>
        <v>506347.66129032266</v>
      </c>
      <c r="L10086" s="93"/>
    </row>
    <row r="10087" spans="1:12" x14ac:dyDescent="0.3">
      <c r="A10087" s="45">
        <v>44474</v>
      </c>
      <c r="B10087" s="747" t="s">
        <v>4415</v>
      </c>
      <c r="C10087" s="747"/>
      <c r="D10087" s="747"/>
      <c r="E10087" s="43">
        <v>300000</v>
      </c>
      <c r="F10087" s="48">
        <f t="shared" si="167"/>
        <v>806347.66129032266</v>
      </c>
      <c r="L10087" s="93"/>
    </row>
    <row r="10088" spans="1:12" x14ac:dyDescent="0.3">
      <c r="A10088" s="45">
        <v>44474</v>
      </c>
      <c r="B10088" s="747" t="s">
        <v>4415</v>
      </c>
      <c r="C10088" s="747"/>
      <c r="D10088" s="74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7" t="s">
        <v>8093</v>
      </c>
      <c r="C10100" s="747"/>
      <c r="D10100" s="747"/>
      <c r="E10100" s="43">
        <v>62000</v>
      </c>
      <c r="F10100" s="48">
        <f t="shared" si="167"/>
        <v>93572.661290322663</v>
      </c>
    </row>
    <row r="10101" spans="1:6" x14ac:dyDescent="0.3">
      <c r="A10101" s="45">
        <v>44474</v>
      </c>
      <c r="B10101" s="747" t="s">
        <v>8094</v>
      </c>
      <c r="C10101" s="747"/>
      <c r="D10101" s="74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7" t="s">
        <v>4415</v>
      </c>
      <c r="C10114" s="747"/>
      <c r="D10114" s="74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7" t="s">
        <v>8112</v>
      </c>
      <c r="C10121" s="747"/>
      <c r="D10121" s="74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7" t="s">
        <v>4106</v>
      </c>
      <c r="C10127" s="747"/>
      <c r="D10127" s="74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7" t="s">
        <v>4106</v>
      </c>
      <c r="C10135" s="747"/>
      <c r="D10135" s="74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7" t="s">
        <v>8134</v>
      </c>
      <c r="C10150" s="747"/>
      <c r="D10150" s="74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7" t="s">
        <v>8034</v>
      </c>
      <c r="C10161" s="747"/>
      <c r="D10161" s="74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7" t="s">
        <v>3444</v>
      </c>
      <c r="C10169" s="747"/>
      <c r="D10169" s="74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7" t="s">
        <v>4106</v>
      </c>
      <c r="C10178" s="747"/>
      <c r="D10178" s="74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7" t="s">
        <v>4364</v>
      </c>
      <c r="C10186" s="747"/>
      <c r="D10186" s="74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7" t="s">
        <v>4364</v>
      </c>
      <c r="C10194" s="747"/>
      <c r="D10194" s="74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7" t="s">
        <v>4106</v>
      </c>
      <c r="C10201" s="747"/>
      <c r="D10201" s="74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7" t="s">
        <v>4106</v>
      </c>
      <c r="C10211" s="747"/>
      <c r="D10211" s="74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7" t="s">
        <v>7440</v>
      </c>
      <c r="C10237" s="747"/>
      <c r="D10237" s="74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7" t="s">
        <v>4106</v>
      </c>
      <c r="C10245" s="747"/>
      <c r="D10245" s="74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7" t="s">
        <v>3444</v>
      </c>
      <c r="C10247" s="747"/>
      <c r="D10247" s="74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7" t="s">
        <v>4106</v>
      </c>
      <c r="C10262" s="747"/>
      <c r="D10262" s="747"/>
      <c r="E10262" s="43">
        <v>250000</v>
      </c>
      <c r="F10262" s="48">
        <f t="shared" si="169"/>
        <v>250502.66129032266</v>
      </c>
      <c r="I10262" s="52">
        <v>24000</v>
      </c>
      <c r="L10262" s="93"/>
    </row>
    <row r="10263" spans="1:12" x14ac:dyDescent="0.3">
      <c r="A10263" s="45">
        <v>44508</v>
      </c>
      <c r="B10263" s="747" t="s">
        <v>4106</v>
      </c>
      <c r="C10263" s="747"/>
      <c r="D10263" s="74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7" t="s">
        <v>7440</v>
      </c>
      <c r="C10275" s="747"/>
      <c r="D10275" s="74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7" t="s">
        <v>7440</v>
      </c>
      <c r="C10277" s="747"/>
      <c r="D10277" s="74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7" t="s">
        <v>7440</v>
      </c>
      <c r="C10287" s="747"/>
      <c r="D10287" s="74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7" t="s">
        <v>8272</v>
      </c>
      <c r="C10293" s="747"/>
      <c r="D10293" s="747"/>
      <c r="E10293" s="43">
        <v>4000</v>
      </c>
      <c r="F10293" s="48">
        <f t="shared" si="170"/>
        <v>121667.66129032266</v>
      </c>
      <c r="I10293" s="52">
        <v>24000</v>
      </c>
      <c r="L10293" s="93"/>
    </row>
    <row r="10294" spans="1:12" x14ac:dyDescent="0.3">
      <c r="A10294" s="45">
        <v>44513</v>
      </c>
      <c r="B10294" s="747" t="s">
        <v>8260</v>
      </c>
      <c r="C10294" s="747"/>
      <c r="D10294" s="74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7" t="s">
        <v>7440</v>
      </c>
      <c r="C10307" s="747"/>
      <c r="D10307" s="74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7" t="s">
        <v>8290</v>
      </c>
      <c r="C10312" s="747"/>
      <c r="D10312" s="74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7" t="s">
        <v>7440</v>
      </c>
      <c r="C10317" s="747"/>
      <c r="D10317" s="74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7" t="s">
        <v>7440</v>
      </c>
      <c r="C10327" s="747"/>
      <c r="D10327" s="74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7" t="s">
        <v>7440</v>
      </c>
      <c r="C10339" s="747"/>
      <c r="D10339" s="74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7" t="s">
        <v>8290</v>
      </c>
      <c r="C10341" s="747"/>
      <c r="D10341" s="74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7" t="s">
        <v>4106</v>
      </c>
      <c r="C10344" s="747"/>
      <c r="D10344" s="74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7" t="s">
        <v>7440</v>
      </c>
      <c r="C10369" s="747"/>
      <c r="D10369" s="74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7" t="s">
        <v>4406</v>
      </c>
      <c r="C10378" s="747"/>
      <c r="D10378" s="74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7" t="s">
        <v>8290</v>
      </c>
      <c r="C10392" s="747"/>
      <c r="D10392" s="74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7" t="s">
        <v>7440</v>
      </c>
      <c r="C10404" s="747"/>
      <c r="D10404" s="74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7" t="s">
        <v>8626</v>
      </c>
      <c r="C10412" s="747"/>
      <c r="D10412" s="74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7" t="s">
        <v>4106</v>
      </c>
      <c r="C10416" s="747"/>
      <c r="D10416" s="74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7" t="s">
        <v>4106</v>
      </c>
      <c r="C10433" s="747"/>
      <c r="D10433" s="74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7" t="s">
        <v>7440</v>
      </c>
      <c r="C10443" s="747"/>
      <c r="D10443" s="74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7" t="s">
        <v>8290</v>
      </c>
      <c r="C10461" s="747"/>
      <c r="D10461" s="74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7" t="s">
        <v>4106</v>
      </c>
      <c r="C10467" s="747"/>
      <c r="D10467" s="74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7" t="s">
        <v>4106</v>
      </c>
      <c r="C10485" s="747"/>
      <c r="D10485" s="74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7" t="s">
        <v>4106</v>
      </c>
      <c r="C10515" s="747"/>
      <c r="D10515" s="74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7" t="s">
        <v>8290</v>
      </c>
      <c r="C10528" s="747"/>
      <c r="D10528" s="74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7" t="s">
        <v>4106</v>
      </c>
      <c r="C10540" s="747"/>
      <c r="D10540" s="74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7" t="s">
        <v>4106</v>
      </c>
      <c r="C10561" s="747"/>
      <c r="D10561" s="74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7" t="s">
        <v>4106</v>
      </c>
      <c r="C10586" s="747"/>
      <c r="D10586" s="74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7" t="s">
        <v>8801</v>
      </c>
      <c r="C10601" s="747"/>
      <c r="D10601" s="74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7" t="s">
        <v>7440</v>
      </c>
      <c r="C10609" s="747"/>
      <c r="D10609" s="74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7" t="s">
        <v>7440</v>
      </c>
      <c r="C10620" s="747"/>
      <c r="D10620" s="74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51" t="s">
        <v>4106</v>
      </c>
      <c r="C10637" s="752"/>
      <c r="D10637" s="753"/>
      <c r="E10637" s="249">
        <v>250000</v>
      </c>
      <c r="F10637" s="48">
        <f t="shared" si="175"/>
        <v>265979.66129032266</v>
      </c>
      <c r="I10637" s="52">
        <v>24000</v>
      </c>
      <c r="L10637" s="93"/>
    </row>
    <row r="10638" spans="1:12" x14ac:dyDescent="0.3">
      <c r="A10638" s="332">
        <v>44599</v>
      </c>
      <c r="B10638" s="751" t="s">
        <v>4106</v>
      </c>
      <c r="C10638" s="752"/>
      <c r="D10638" s="75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1" t="s">
        <v>8837</v>
      </c>
      <c r="C10647" s="752"/>
      <c r="D10647" s="75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1" t="s">
        <v>8839</v>
      </c>
      <c r="C10650" s="752"/>
      <c r="D10650" s="753"/>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1" t="s">
        <v>4106</v>
      </c>
      <c r="C10653" s="752"/>
      <c r="D10653" s="75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1" t="s">
        <v>7440</v>
      </c>
      <c r="C10664" s="752"/>
      <c r="D10664" s="75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1" t="s">
        <v>8856</v>
      </c>
      <c r="C10672" s="752"/>
      <c r="D10672" s="75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1" t="s">
        <v>8290</v>
      </c>
      <c r="C10677" s="752"/>
      <c r="D10677" s="75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1" t="s">
        <v>7440</v>
      </c>
      <c r="C10679" s="752"/>
      <c r="D10679" s="75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1" t="s">
        <v>8290</v>
      </c>
      <c r="C10684" s="752"/>
      <c r="D10684" s="75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1" t="s">
        <v>3444</v>
      </c>
      <c r="C10687" s="752"/>
      <c r="D10687" s="75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1" t="s">
        <v>8290</v>
      </c>
      <c r="C10703" s="752"/>
      <c r="D10703" s="75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1" t="s">
        <v>4106</v>
      </c>
      <c r="C10709" s="752"/>
      <c r="D10709" s="753"/>
      <c r="E10709" s="249">
        <v>300000</v>
      </c>
      <c r="F10709" s="48">
        <f t="shared" si="176"/>
        <v>301863.66129032266</v>
      </c>
      <c r="G10709" s="4"/>
    </row>
    <row r="10710" spans="1:8" x14ac:dyDescent="0.3">
      <c r="A10710" s="45">
        <v>44620</v>
      </c>
      <c r="B10710" s="751" t="s">
        <v>4106</v>
      </c>
      <c r="C10710" s="752"/>
      <c r="D10710" s="75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8" t="s">
        <v>7440</v>
      </c>
      <c r="C10744" s="749"/>
      <c r="D10744" s="750"/>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1" t="s">
        <v>4106</v>
      </c>
      <c r="C10754" s="752"/>
      <c r="D10754" s="753"/>
      <c r="E10754" s="43">
        <v>250000</v>
      </c>
      <c r="F10754" s="48">
        <f t="shared" si="177"/>
        <v>263832.66129032266</v>
      </c>
      <c r="G10754" s="4"/>
    </row>
    <row r="10755" spans="1:8" x14ac:dyDescent="0.3">
      <c r="A10755" s="45">
        <v>44628</v>
      </c>
      <c r="B10755" s="751" t="s">
        <v>4106</v>
      </c>
      <c r="C10755" s="752"/>
      <c r="D10755" s="753"/>
      <c r="E10755" s="43">
        <v>250000</v>
      </c>
      <c r="F10755" s="48">
        <f t="shared" si="177"/>
        <v>513832.66129032266</v>
      </c>
      <c r="G10755" s="4"/>
    </row>
    <row r="10756" spans="1:8" x14ac:dyDescent="0.3">
      <c r="A10756" s="45">
        <v>44628</v>
      </c>
      <c r="B10756" s="748" t="s">
        <v>7440</v>
      </c>
      <c r="C10756" s="749"/>
      <c r="D10756" s="750"/>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8" t="s">
        <v>8938</v>
      </c>
      <c r="C10769" s="749"/>
      <c r="D10769" s="750"/>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8" t="s">
        <v>8941</v>
      </c>
      <c r="C10771" s="749"/>
      <c r="D10771" s="750"/>
      <c r="E10771" s="337">
        <v>500</v>
      </c>
      <c r="F10771" s="48">
        <f t="shared" si="177"/>
        <v>28826.661290322663</v>
      </c>
      <c r="G10771" s="4"/>
    </row>
    <row r="10772" spans="1:8" x14ac:dyDescent="0.3">
      <c r="A10772" s="45">
        <v>44630</v>
      </c>
      <c r="B10772" s="751" t="s">
        <v>4106</v>
      </c>
      <c r="C10772" s="752"/>
      <c r="D10772" s="753"/>
      <c r="E10772" s="43">
        <v>250000</v>
      </c>
      <c r="F10772" s="48">
        <f t="shared" si="177"/>
        <v>278826.66129032266</v>
      </c>
      <c r="G10772" s="4"/>
    </row>
    <row r="10773" spans="1:8" x14ac:dyDescent="0.3">
      <c r="A10773" s="45">
        <v>44630</v>
      </c>
      <c r="B10773" s="751" t="s">
        <v>4106</v>
      </c>
      <c r="C10773" s="752"/>
      <c r="D10773" s="753"/>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8" t="s">
        <v>8974</v>
      </c>
      <c r="C10794" s="749"/>
      <c r="D10794" s="750"/>
      <c r="E10794" s="337">
        <v>10000</v>
      </c>
      <c r="F10794" s="48">
        <f t="shared" si="178"/>
        <v>10247.661290322663</v>
      </c>
      <c r="G10794" s="4"/>
    </row>
    <row r="10795" spans="1:9" x14ac:dyDescent="0.3">
      <c r="A10795" s="45">
        <v>44638</v>
      </c>
      <c r="B10795" s="748" t="s">
        <v>8974</v>
      </c>
      <c r="C10795" s="749"/>
      <c r="D10795" s="750"/>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8" t="s">
        <v>7440</v>
      </c>
      <c r="C10806" s="749"/>
      <c r="D10806" s="750"/>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8" t="s">
        <v>7440</v>
      </c>
      <c r="C10811" s="749"/>
      <c r="D10811" s="750"/>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7" t="s">
        <v>8974</v>
      </c>
      <c r="C10821" s="747"/>
      <c r="D10821" s="74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7" t="s">
        <v>7440</v>
      </c>
      <c r="C10825" s="747"/>
      <c r="D10825" s="74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7" t="s">
        <v>7440</v>
      </c>
      <c r="C10835" s="747"/>
      <c r="D10835" s="74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7" t="s">
        <v>7440</v>
      </c>
      <c r="C10847" s="747"/>
      <c r="D10847" s="74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7" t="s">
        <v>4106</v>
      </c>
      <c r="C10861" s="747"/>
      <c r="D10861" s="747"/>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7" t="s">
        <v>7440</v>
      </c>
      <c r="C10875" s="747"/>
      <c r="D10875" s="74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7" t="s">
        <v>7440</v>
      </c>
      <c r="C10880" s="747"/>
      <c r="D10880" s="74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7" t="s">
        <v>7440</v>
      </c>
      <c r="C10888" s="747"/>
      <c r="D10888" s="74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2" t="s">
        <v>11446</v>
      </c>
      <c r="B1" s="782"/>
      <c r="C1" s="782"/>
      <c r="D1" s="782"/>
      <c r="E1" s="782"/>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3" t="s">
        <v>12278</v>
      </c>
      <c r="C2" s="783"/>
    </row>
    <row r="3" spans="2:3" ht="18.75" x14ac:dyDescent="0.3">
      <c r="B3" s="587" t="s">
        <v>12087</v>
      </c>
      <c r="C3" s="588">
        <v>130436</v>
      </c>
    </row>
    <row r="4" spans="2:3" ht="18.75" x14ac:dyDescent="0.3">
      <c r="B4" s="587" t="s">
        <v>12085</v>
      </c>
      <c r="C4" s="588">
        <v>35755</v>
      </c>
    </row>
    <row r="5" spans="2:3" ht="18.75" x14ac:dyDescent="0.3">
      <c r="B5" s="587" t="s">
        <v>12216</v>
      </c>
      <c r="C5" s="588">
        <v>228360</v>
      </c>
    </row>
    <row r="6" spans="2:3" ht="18.75" x14ac:dyDescent="0.3">
      <c r="B6" s="587" t="s">
        <v>12275</v>
      </c>
      <c r="C6" s="588">
        <v>82636</v>
      </c>
    </row>
    <row r="7" spans="2:3" ht="18.75" x14ac:dyDescent="0.3">
      <c r="B7" s="587" t="s">
        <v>12081</v>
      </c>
      <c r="C7" s="588">
        <v>752292</v>
      </c>
    </row>
    <row r="8" spans="2:3" ht="18.75" x14ac:dyDescent="0.3">
      <c r="B8" s="587" t="s">
        <v>12276</v>
      </c>
      <c r="C8" s="588">
        <v>1119388</v>
      </c>
    </row>
    <row r="9" spans="2:3" ht="18.75" x14ac:dyDescent="0.3">
      <c r="B9" s="587" t="s">
        <v>12082</v>
      </c>
      <c r="C9" s="588">
        <v>1443878</v>
      </c>
    </row>
    <row r="10" spans="2:3" ht="18.75" x14ac:dyDescent="0.3">
      <c r="B10" s="587" t="s">
        <v>12080</v>
      </c>
      <c r="C10" s="588">
        <v>4316090</v>
      </c>
    </row>
    <row r="11" spans="2:3" ht="18.75" x14ac:dyDescent="0.3">
      <c r="B11" s="587" t="s">
        <v>12277</v>
      </c>
      <c r="C11" s="588">
        <v>235504</v>
      </c>
    </row>
    <row r="12" spans="2:3" ht="18.75" x14ac:dyDescent="0.3">
      <c r="B12" s="186"/>
      <c r="C12" s="589">
        <f>SUM(C3:C11)</f>
        <v>8344339</v>
      </c>
    </row>
    <row r="13" spans="2:3" ht="18.75" x14ac:dyDescent="0.3">
      <c r="B13" s="587" t="s">
        <v>12280</v>
      </c>
      <c r="C13" s="588">
        <v>500000</v>
      </c>
    </row>
    <row r="14" spans="2:3" ht="18.75" x14ac:dyDescent="0.3">
      <c r="B14" s="587" t="s">
        <v>12281</v>
      </c>
      <c r="C14" s="588">
        <v>800000</v>
      </c>
    </row>
    <row r="15" spans="2:3" ht="18.75" x14ac:dyDescent="0.3">
      <c r="B15" s="587" t="s">
        <v>12279</v>
      </c>
      <c r="C15" s="59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staff</vt:lpstr>
      <vt:lpstr>Cash</vt:lpstr>
      <vt:lpstr>Sheet1</vt:lpstr>
      <vt:lpstr>Nadeem bhai</vt:lpstr>
      <vt:lpstr>Bilal bhai</vt:lpstr>
      <vt:lpstr>Mohsin t</vt:lpstr>
      <vt:lpstr>DIB</vt:lpstr>
      <vt:lpstr>cb</vt:lpstr>
      <vt:lpstr>MCB</vt:lpstr>
      <vt:lpstr>PES MCB</vt:lpstr>
      <vt:lpstr>Absentees</vt:lpstr>
      <vt:lpstr>Petty cash (old)</vt:lpstr>
      <vt:lpstr>Mohsin</vt:lpstr>
      <vt:lpstr>Sheet2</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2024-04-30T08:26:06Z</cp:lastPrinted>
  <dcterms:created xsi:type="dcterms:W3CDTF">2016-01-07T05:07:25Z</dcterms:created>
  <dcterms:modified xsi:type="dcterms:W3CDTF">2024-05-29T15:48:12Z</dcterms:modified>
  <cp:contentStatus/>
</cp:coreProperties>
</file>